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600" windowHeight="11610" tabRatio="821" activeTab="2"/>
  </bookViews>
  <sheets>
    <sheet name="GeneralSettings" sheetId="1" r:id="rId1"/>
    <sheet name="EURON" sheetId="14" r:id="rId2"/>
    <sheet name="EUR6M" sheetId="11" r:id="rId3"/>
    <sheet name="EUR3M" sheetId="19" r:id="rId4"/>
    <sheet name="EURSTD" sheetId="2" r:id="rId5"/>
    <sheet name="EUR1Y" sheetId="13" r:id="rId6"/>
    <sheet name="EUR1M" sheetId="12" r:id="rId7"/>
    <sheet name="Euribor" sheetId="16" r:id="rId8"/>
    <sheet name="PastedValue" sheetId="8" r:id="rId9"/>
    <sheet name="Quote" sheetId="17" r:id="rId10"/>
  </sheets>
  <definedNames>
    <definedName name="Calendar">GeneralSettings!$D$7</definedName>
    <definedName name="Currency">GeneralSettings!$D$6</definedName>
    <definedName name="CurveTenor" localSheetId="1">EURON!$F$2</definedName>
    <definedName name="DataSelect">GeneralSettings!$D$11</definedName>
    <definedName name="dest1M">PastedValue!$AE$1</definedName>
    <definedName name="dest1Y">PastedValue!$AO$1</definedName>
    <definedName name="dest3M">PastedValue!$A$1</definedName>
    <definedName name="dest6M">PastedValue!$U$1</definedName>
    <definedName name="destOIS">PastedValue!$AY$1</definedName>
    <definedName name="DestStd">PastedValue!$K$1</definedName>
    <definedName name="Discounting">GeneralSettings!$D$10</definedName>
    <definedName name="Evaluationdate">GeneralSettings!$D$3</definedName>
    <definedName name="FamilyName">Euribor!$I$2</definedName>
    <definedName name="IborIndex">EUR3M!$Y$16</definedName>
    <definedName name="ObjectOverwrite">GeneralSettings!$D$9</definedName>
    <definedName name="Permanent">GeneralSettings!$D$8</definedName>
    <definedName name="RecalcTrigger">EUR3M!$J$20</definedName>
    <definedName name="Settlementdate">GeneralSettings!$D$4</definedName>
    <definedName name="Stub">Quote!$AP$2</definedName>
    <definedName name="Tenor" localSheetId="2">EUR6M!$G$1</definedName>
    <definedName name="Trigger">GeneralSettings!$D$5</definedName>
    <definedName name="YieldCurve_1M">GeneralSettings!$I$31</definedName>
    <definedName name="YieldCurve_1Y">GeneralSettings!$D$47</definedName>
    <definedName name="YieldCurve_3M">GeneralSettings!$I$15</definedName>
    <definedName name="YieldCurve_6M">GeneralSettings!$D$31</definedName>
    <definedName name="YieldCurve_ON">GeneralSettings!$I$47</definedName>
    <definedName name="YieldCurve_STD">GeneralSettings!$D$15</definedName>
  </definedNames>
  <calcPr calcId="145621"/>
</workbook>
</file>

<file path=xl/calcChain.xml><?xml version="1.0" encoding="utf-8"?>
<calcChain xmlns="http://schemas.openxmlformats.org/spreadsheetml/2006/main">
  <c r="I108" i="11" l="1"/>
  <c r="I107" i="11"/>
  <c r="I106" i="11"/>
  <c r="I105" i="11"/>
  <c r="I104" i="11"/>
  <c r="I103" i="11"/>
  <c r="I102" i="11"/>
  <c r="I101" i="11"/>
  <c r="I100" i="11"/>
  <c r="I99" i="11"/>
  <c r="I98" i="11"/>
  <c r="I97" i="11"/>
  <c r="I96" i="11"/>
  <c r="I95" i="11"/>
  <c r="I94" i="11"/>
  <c r="I93" i="11"/>
  <c r="I92" i="11"/>
  <c r="I91" i="11"/>
  <c r="I90" i="11"/>
  <c r="I89" i="11"/>
  <c r="I88" i="11"/>
  <c r="I87" i="11"/>
  <c r="I86" i="11"/>
  <c r="I85" i="11"/>
  <c r="I84" i="11"/>
  <c r="I83" i="11"/>
  <c r="I82" i="11"/>
  <c r="I81" i="11"/>
  <c r="I80" i="11"/>
  <c r="I79" i="11"/>
  <c r="I78" i="11"/>
  <c r="I77" i="11"/>
  <c r="I76" i="11"/>
  <c r="I75" i="11"/>
  <c r="I74" i="11"/>
  <c r="I73" i="11"/>
  <c r="I72" i="11"/>
  <c r="I71" i="11"/>
  <c r="I70" i="11"/>
  <c r="I69" i="11"/>
  <c r="I68" i="11"/>
  <c r="I67" i="11"/>
  <c r="I66" i="11"/>
  <c r="I65" i="11"/>
  <c r="I64" i="11"/>
  <c r="I63" i="11"/>
  <c r="I62" i="11"/>
  <c r="I61" i="11"/>
  <c r="I60" i="11"/>
  <c r="I59" i="11"/>
  <c r="I58" i="11"/>
  <c r="I57" i="11"/>
  <c r="I56" i="11"/>
  <c r="I55" i="11"/>
  <c r="I54" i="11"/>
  <c r="I53" i="11"/>
  <c r="I52" i="11"/>
  <c r="I51" i="11"/>
  <c r="I50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C46" i="11"/>
  <c r="G46" i="11" s="1"/>
  <c r="C45" i="11"/>
  <c r="G45" i="11" s="1"/>
  <c r="C44" i="11"/>
  <c r="G44" i="11" s="1"/>
  <c r="C43" i="11"/>
  <c r="G43" i="11" s="1"/>
  <c r="C42" i="11"/>
  <c r="G42" i="11" s="1"/>
  <c r="C41" i="11"/>
  <c r="G41" i="11" s="1"/>
  <c r="C40" i="11"/>
  <c r="G40" i="11" s="1"/>
  <c r="C39" i="11"/>
  <c r="G39" i="11" s="1"/>
  <c r="C38" i="11"/>
  <c r="G38" i="11" s="1"/>
  <c r="C37" i="11"/>
  <c r="G37" i="11" s="1"/>
  <c r="C36" i="11"/>
  <c r="G36" i="11" s="1"/>
  <c r="C35" i="11"/>
  <c r="G35" i="11" s="1"/>
  <c r="C34" i="11"/>
  <c r="G34" i="11" s="1"/>
  <c r="C33" i="11"/>
  <c r="G33" i="11" s="1"/>
  <c r="C32" i="11"/>
  <c r="G32" i="11" s="1"/>
  <c r="C31" i="11"/>
  <c r="G31" i="11" s="1"/>
  <c r="C30" i="11"/>
  <c r="G30" i="11" s="1"/>
  <c r="C29" i="11"/>
  <c r="G29" i="11" s="1"/>
  <c r="C28" i="11"/>
  <c r="G28" i="11" s="1"/>
  <c r="C27" i="11"/>
  <c r="G27" i="11" s="1"/>
  <c r="C26" i="11"/>
  <c r="G26" i="11" s="1"/>
  <c r="C25" i="11"/>
  <c r="G25" i="11" s="1"/>
  <c r="C24" i="11"/>
  <c r="G24" i="11" s="1"/>
  <c r="C23" i="11"/>
  <c r="G23" i="11" s="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5" i="14"/>
  <c r="G4" i="14"/>
  <c r="G3" i="14"/>
  <c r="G6" i="14"/>
  <c r="H108" i="11"/>
  <c r="H100" i="11"/>
  <c r="H92" i="11"/>
  <c r="H84" i="11"/>
  <c r="H76" i="11"/>
  <c r="H68" i="11"/>
  <c r="H60" i="11"/>
  <c r="H52" i="11"/>
  <c r="H65" i="11"/>
  <c r="H96" i="11"/>
  <c r="H64" i="11"/>
  <c r="H87" i="11"/>
  <c r="H63" i="11"/>
  <c r="H86" i="11"/>
  <c r="H54" i="11"/>
  <c r="H69" i="11"/>
  <c r="H107" i="11"/>
  <c r="H99" i="11"/>
  <c r="H91" i="11"/>
  <c r="H83" i="11"/>
  <c r="H75" i="11"/>
  <c r="H67" i="11"/>
  <c r="H59" i="11"/>
  <c r="H51" i="11"/>
  <c r="H57" i="11"/>
  <c r="H88" i="11"/>
  <c r="H72" i="11"/>
  <c r="H95" i="11"/>
  <c r="H55" i="11"/>
  <c r="H78" i="11"/>
  <c r="H77" i="11"/>
  <c r="H106" i="11"/>
  <c r="H98" i="11"/>
  <c r="H90" i="11"/>
  <c r="H82" i="11"/>
  <c r="H74" i="11"/>
  <c r="H66" i="11"/>
  <c r="H58" i="11"/>
  <c r="H73" i="11"/>
  <c r="H104" i="11"/>
  <c r="H56" i="11"/>
  <c r="H79" i="11"/>
  <c r="H94" i="11"/>
  <c r="H85" i="11"/>
  <c r="H105" i="11"/>
  <c r="H97" i="11"/>
  <c r="H89" i="11"/>
  <c r="H81" i="11"/>
  <c r="H71" i="11"/>
  <c r="H70" i="11"/>
  <c r="H61" i="11"/>
  <c r="H80" i="11"/>
  <c r="H103" i="11"/>
  <c r="H102" i="11"/>
  <c r="H62" i="11"/>
  <c r="H101" i="11"/>
  <c r="H93" i="11"/>
  <c r="H53" i="11"/>
  <c r="H50" i="11"/>
  <c r="H48" i="11"/>
  <c r="H46" i="11"/>
  <c r="H38" i="11"/>
  <c r="H30" i="11"/>
  <c r="H45" i="11"/>
  <c r="H37" i="11"/>
  <c r="H29" i="11"/>
  <c r="H44" i="11"/>
  <c r="H36" i="11"/>
  <c r="H28" i="11"/>
  <c r="H43" i="11"/>
  <c r="H35" i="11"/>
  <c r="H27" i="11"/>
  <c r="H42" i="11"/>
  <c r="H34" i="11"/>
  <c r="H26" i="11"/>
  <c r="H41" i="11"/>
  <c r="H33" i="11"/>
  <c r="H25" i="11"/>
  <c r="H40" i="11"/>
  <c r="H32" i="11"/>
  <c r="H24" i="11"/>
  <c r="H39" i="11"/>
  <c r="H31" i="11"/>
  <c r="H23" i="11"/>
  <c r="H6" i="11"/>
  <c r="H20" i="11"/>
  <c r="H12" i="11"/>
  <c r="H4" i="11"/>
  <c r="H19" i="11"/>
  <c r="H11" i="11"/>
  <c r="H18" i="11"/>
  <c r="H10" i="11"/>
  <c r="H17" i="11"/>
  <c r="H9" i="11"/>
  <c r="H16" i="11"/>
  <c r="H15" i="11"/>
  <c r="H14" i="11"/>
  <c r="H13" i="11"/>
  <c r="H5" i="11"/>
  <c r="H7" i="11"/>
  <c r="H8" i="11"/>
  <c r="H3" i="11"/>
  <c r="H71" i="14"/>
  <c r="H63" i="14"/>
  <c r="H55" i="14"/>
  <c r="H47" i="14"/>
  <c r="H39" i="14"/>
  <c r="H31" i="14"/>
  <c r="H23" i="14"/>
  <c r="H15" i="14"/>
  <c r="H7" i="14"/>
  <c r="H70" i="14"/>
  <c r="H62" i="14"/>
  <c r="H54" i="14"/>
  <c r="H46" i="14"/>
  <c r="H38" i="14"/>
  <c r="H30" i="14"/>
  <c r="H22" i="14"/>
  <c r="H6" i="14"/>
  <c r="H69" i="14"/>
  <c r="H61" i="14"/>
  <c r="H53" i="14"/>
  <c r="H45" i="14"/>
  <c r="H37" i="14"/>
  <c r="H21" i="14"/>
  <c r="H5" i="14"/>
  <c r="H68" i="14"/>
  <c r="H52" i="14"/>
  <c r="H36" i="14"/>
  <c r="H20" i="14"/>
  <c r="H4" i="14"/>
  <c r="H67" i="14"/>
  <c r="H51" i="14"/>
  <c r="H35" i="14"/>
  <c r="H19" i="14"/>
  <c r="H66" i="14"/>
  <c r="H50" i="14"/>
  <c r="H34" i="14"/>
  <c r="H26" i="14"/>
  <c r="H10" i="14"/>
  <c r="H57" i="14"/>
  <c r="H41" i="14"/>
  <c r="H25" i="14"/>
  <c r="H9" i="14"/>
  <c r="H56" i="14"/>
  <c r="H48" i="14"/>
  <c r="H32" i="14"/>
  <c r="H8" i="14"/>
  <c r="H14" i="14"/>
  <c r="H29" i="14"/>
  <c r="H13" i="14"/>
  <c r="H60" i="14"/>
  <c r="H44" i="14"/>
  <c r="H28" i="14"/>
  <c r="H12" i="14"/>
  <c r="H59" i="14"/>
  <c r="H43" i="14"/>
  <c r="H27" i="14"/>
  <c r="H11" i="14"/>
  <c r="H58" i="14"/>
  <c r="H42" i="14"/>
  <c r="H18" i="14"/>
  <c r="H65" i="14"/>
  <c r="H49" i="14"/>
  <c r="H33" i="14"/>
  <c r="H17" i="14"/>
  <c r="H64" i="14"/>
  <c r="H40" i="14"/>
  <c r="H24" i="14"/>
  <c r="H16" i="14"/>
  <c r="I23" i="11" l="1"/>
  <c r="I31" i="11"/>
  <c r="I39" i="11"/>
  <c r="I24" i="11"/>
  <c r="I32" i="11"/>
  <c r="I40" i="11"/>
  <c r="I25" i="11"/>
  <c r="I33" i="11"/>
  <c r="I41" i="11"/>
  <c r="I26" i="11"/>
  <c r="I34" i="11"/>
  <c r="I42" i="11"/>
  <c r="I27" i="11"/>
  <c r="I35" i="11"/>
  <c r="I43" i="11"/>
  <c r="I28" i="11"/>
  <c r="I36" i="11"/>
  <c r="I44" i="11"/>
  <c r="I29" i="11"/>
  <c r="I37" i="11"/>
  <c r="I45" i="11"/>
  <c r="I30" i="11"/>
  <c r="I38" i="11"/>
  <c r="I46" i="11"/>
  <c r="I20" i="11"/>
  <c r="BE1" i="19"/>
  <c r="BB1" i="11"/>
  <c r="AP28" i="17" l="1"/>
  <c r="AP27" i="17"/>
  <c r="AP26" i="17"/>
  <c r="AP25" i="17"/>
  <c r="AP24" i="17"/>
  <c r="AP23" i="17"/>
  <c r="I29" i="19" l="1"/>
  <c r="I28" i="19"/>
  <c r="I27" i="19"/>
  <c r="I26" i="19"/>
  <c r="I25" i="19"/>
  <c r="I24" i="19"/>
  <c r="I23" i="19"/>
  <c r="I22" i="19"/>
  <c r="AO13" i="19"/>
  <c r="AP13" i="19" s="1"/>
  <c r="AO12" i="19"/>
  <c r="AP12" i="19" s="1"/>
  <c r="AO11" i="19"/>
  <c r="AP11" i="19" s="1"/>
  <c r="AO10" i="19"/>
  <c r="AP10" i="19" s="1"/>
  <c r="AO9" i="19"/>
  <c r="AP9" i="19" s="1"/>
  <c r="AO8" i="19"/>
  <c r="AP8" i="19" s="1"/>
  <c r="AO7" i="19"/>
  <c r="AP7" i="19" s="1"/>
  <c r="AO6" i="19"/>
  <c r="AP6" i="19" s="1"/>
  <c r="AO5" i="19"/>
  <c r="AP5" i="19" s="1"/>
  <c r="AO4" i="19"/>
  <c r="AP4" i="19" s="1"/>
  <c r="AO3" i="19"/>
  <c r="AP3" i="19" s="1"/>
  <c r="AO2" i="19"/>
  <c r="AP2" i="19" s="1"/>
  <c r="N71" i="19"/>
  <c r="N70" i="19"/>
  <c r="N69" i="19"/>
  <c r="N68" i="19"/>
  <c r="N67" i="19"/>
  <c r="N66" i="19"/>
  <c r="N65" i="19"/>
  <c r="N64" i="19"/>
  <c r="N63" i="19"/>
  <c r="N62" i="19"/>
  <c r="N61" i="19"/>
  <c r="N60" i="19"/>
  <c r="N59" i="19"/>
  <c r="N58" i="19"/>
  <c r="N57" i="19"/>
  <c r="N56" i="19"/>
  <c r="N55" i="19"/>
  <c r="N54" i="19"/>
  <c r="N53" i="19"/>
  <c r="N52" i="19"/>
  <c r="N51" i="19"/>
  <c r="N50" i="19"/>
  <c r="N49" i="19"/>
  <c r="N48" i="19"/>
  <c r="N47" i="19"/>
  <c r="N46" i="19"/>
  <c r="N45" i="19"/>
  <c r="N44" i="19"/>
  <c r="N43" i="19"/>
  <c r="N42" i="19"/>
  <c r="N41" i="19"/>
  <c r="N40" i="19"/>
  <c r="N39" i="19"/>
  <c r="N38" i="19"/>
  <c r="N37" i="19"/>
  <c r="N36" i="19"/>
  <c r="N35" i="19"/>
  <c r="N34" i="19"/>
  <c r="N33" i="19"/>
  <c r="N32" i="19"/>
  <c r="N31" i="19"/>
  <c r="N30" i="19"/>
  <c r="N29" i="19"/>
  <c r="N28" i="19"/>
  <c r="N27" i="19"/>
  <c r="N26" i="19"/>
  <c r="N25" i="19"/>
  <c r="N24" i="19"/>
  <c r="N23" i="19"/>
  <c r="N22" i="19"/>
  <c r="N21" i="19"/>
  <c r="N20" i="19"/>
  <c r="N19" i="19"/>
  <c r="N18" i="19"/>
  <c r="N17" i="19"/>
  <c r="N16" i="19"/>
  <c r="N15" i="19"/>
  <c r="N14" i="19"/>
  <c r="N13" i="19"/>
  <c r="N12" i="19"/>
  <c r="N11" i="19"/>
  <c r="N10" i="19"/>
  <c r="N9" i="19"/>
  <c r="N8" i="19"/>
  <c r="N7" i="19"/>
  <c r="N6" i="19"/>
  <c r="O5" i="19"/>
  <c r="N5" i="19"/>
  <c r="G5" i="19"/>
  <c r="F5" i="19"/>
  <c r="E5" i="19"/>
  <c r="O4" i="19"/>
  <c r="N4" i="19"/>
  <c r="G4" i="19"/>
  <c r="F4" i="19"/>
  <c r="E4" i="19"/>
  <c r="O3" i="19"/>
  <c r="N3" i="19"/>
  <c r="G3" i="19"/>
  <c r="F3" i="19"/>
  <c r="E3" i="19"/>
  <c r="T30" i="17"/>
  <c r="T37" i="17"/>
  <c r="T36" i="17"/>
  <c r="T34" i="17"/>
  <c r="T39" i="17"/>
  <c r="T33" i="17"/>
  <c r="T40" i="17"/>
  <c r="T31" i="17"/>
  <c r="D22" i="19"/>
  <c r="B33" i="19" a="1"/>
  <c r="I33" i="19" a="1"/>
  <c r="H22" i="19" a="1"/>
  <c r="B3" i="19" a="1"/>
  <c r="I3" i="19" a="1"/>
  <c r="B22" i="19" a="1"/>
  <c r="K31" i="19"/>
  <c r="D23" i="19"/>
  <c r="U34" i="17"/>
  <c r="AR11" i="19"/>
  <c r="AR8" i="19"/>
  <c r="AR12" i="19"/>
  <c r="AR7" i="19"/>
  <c r="AQ7" i="19"/>
  <c r="AQ4" i="19"/>
  <c r="U37" i="17"/>
  <c r="AR6" i="19"/>
  <c r="U36" i="17"/>
  <c r="AQ9" i="19"/>
  <c r="U33" i="17"/>
  <c r="AR2" i="19"/>
  <c r="AQ5" i="19"/>
  <c r="AQ6" i="19"/>
  <c r="U31" i="17"/>
  <c r="AR3" i="19"/>
  <c r="AQ10" i="19"/>
  <c r="AR5" i="19"/>
  <c r="AR4" i="19"/>
  <c r="AR13" i="19"/>
  <c r="U40" i="17"/>
  <c r="AQ2" i="19"/>
  <c r="AQ8" i="19"/>
  <c r="AR9" i="19"/>
  <c r="U39" i="17"/>
  <c r="AQ13" i="19"/>
  <c r="AQ3" i="19"/>
  <c r="U30" i="17"/>
  <c r="AQ11" i="19"/>
  <c r="AR10" i="19"/>
  <c r="AQ12" i="19"/>
  <c r="V31" i="17" l="1"/>
  <c r="V40" i="17"/>
  <c r="V33" i="17"/>
  <c r="V39" i="17"/>
  <c r="V34" i="17"/>
  <c r="V36" i="17"/>
  <c r="V37" i="17"/>
  <c r="V30" i="17"/>
  <c r="I40" i="19"/>
  <c r="L40" i="19" s="1"/>
  <c r="Q35" i="19" s="1"/>
  <c r="I48" i="19"/>
  <c r="I56" i="19"/>
  <c r="L56" i="19" s="1"/>
  <c r="Q51" i="19" s="1"/>
  <c r="I64" i="19"/>
  <c r="L64" i="19" s="1"/>
  <c r="Q59" i="19" s="1"/>
  <c r="I72" i="19"/>
  <c r="L72" i="19" s="1"/>
  <c r="Q67" i="19" s="1"/>
  <c r="I33" i="19"/>
  <c r="L33" i="19" s="1"/>
  <c r="Q28" i="19" s="1"/>
  <c r="I41" i="19"/>
  <c r="L41" i="19" s="1"/>
  <c r="Q36" i="19" s="1"/>
  <c r="I49" i="19"/>
  <c r="L49" i="19" s="1"/>
  <c r="Q44" i="19" s="1"/>
  <c r="I57" i="19"/>
  <c r="L57" i="19" s="1"/>
  <c r="Q52" i="19" s="1"/>
  <c r="I65" i="19"/>
  <c r="I73" i="19"/>
  <c r="L73" i="19" s="1"/>
  <c r="Q68" i="19" s="1"/>
  <c r="I34" i="19"/>
  <c r="L34" i="19" s="1"/>
  <c r="Q29" i="19" s="1"/>
  <c r="I42" i="19"/>
  <c r="L42" i="19" s="1"/>
  <c r="Q37" i="19" s="1"/>
  <c r="I50" i="19"/>
  <c r="L50" i="19" s="1"/>
  <c r="Q45" i="19" s="1"/>
  <c r="I58" i="19"/>
  <c r="L58" i="19" s="1"/>
  <c r="Q53" i="19" s="1"/>
  <c r="I66" i="19"/>
  <c r="L66" i="19" s="1"/>
  <c r="Q61" i="19" s="1"/>
  <c r="I74" i="19"/>
  <c r="I35" i="19"/>
  <c r="I43" i="19"/>
  <c r="L43" i="19" s="1"/>
  <c r="Q38" i="19" s="1"/>
  <c r="I51" i="19"/>
  <c r="L51" i="19" s="1"/>
  <c r="Q46" i="19" s="1"/>
  <c r="I59" i="19"/>
  <c r="L59" i="19" s="1"/>
  <c r="Q54" i="19" s="1"/>
  <c r="I67" i="19"/>
  <c r="L67" i="19" s="1"/>
  <c r="Q62" i="19" s="1"/>
  <c r="I75" i="19"/>
  <c r="L75" i="19" s="1"/>
  <c r="Q70" i="19" s="1"/>
  <c r="I36" i="19"/>
  <c r="L36" i="19" s="1"/>
  <c r="Q31" i="19" s="1"/>
  <c r="I44" i="19"/>
  <c r="I52" i="19"/>
  <c r="I60" i="19"/>
  <c r="L60" i="19" s="1"/>
  <c r="Q55" i="19" s="1"/>
  <c r="I68" i="19"/>
  <c r="L68" i="19" s="1"/>
  <c r="Q63" i="19" s="1"/>
  <c r="I76" i="19"/>
  <c r="L76" i="19" s="1"/>
  <c r="Q71" i="19" s="1"/>
  <c r="I45" i="19"/>
  <c r="L45" i="19" s="1"/>
  <c r="Q40" i="19" s="1"/>
  <c r="I53" i="19"/>
  <c r="L53" i="19" s="1"/>
  <c r="Q48" i="19" s="1"/>
  <c r="I61" i="19"/>
  <c r="L61" i="19" s="1"/>
  <c r="Q56" i="19" s="1"/>
  <c r="I69" i="19"/>
  <c r="I77" i="19"/>
  <c r="I38" i="19"/>
  <c r="L38" i="19" s="1"/>
  <c r="Q33" i="19" s="1"/>
  <c r="I46" i="19"/>
  <c r="L46" i="19" s="1"/>
  <c r="Q41" i="19" s="1"/>
  <c r="I54" i="19"/>
  <c r="L54" i="19" s="1"/>
  <c r="Q49" i="19" s="1"/>
  <c r="I62" i="19"/>
  <c r="L62" i="19" s="1"/>
  <c r="Q57" i="19" s="1"/>
  <c r="I47" i="19"/>
  <c r="L47" i="19" s="1"/>
  <c r="Q42" i="19" s="1"/>
  <c r="I63" i="19"/>
  <c r="I37" i="19"/>
  <c r="I70" i="19"/>
  <c r="L70" i="19" s="1"/>
  <c r="Q65" i="19" s="1"/>
  <c r="I39" i="19"/>
  <c r="L39" i="19" s="1"/>
  <c r="Q34" i="19" s="1"/>
  <c r="I55" i="19"/>
  <c r="L55" i="19" s="1"/>
  <c r="Q50" i="19" s="1"/>
  <c r="I71" i="19"/>
  <c r="L71" i="19" s="1"/>
  <c r="Q66" i="19" s="1"/>
  <c r="B40" i="19"/>
  <c r="B48" i="19"/>
  <c r="B56" i="19"/>
  <c r="B64" i="19"/>
  <c r="B72" i="19"/>
  <c r="B33" i="19"/>
  <c r="B41" i="19"/>
  <c r="B49" i="19"/>
  <c r="B57" i="19"/>
  <c r="B65" i="19"/>
  <c r="B73" i="19"/>
  <c r="B34" i="19"/>
  <c r="B42" i="19"/>
  <c r="B50" i="19"/>
  <c r="B58" i="19"/>
  <c r="B66" i="19"/>
  <c r="B74" i="19"/>
  <c r="B35" i="19"/>
  <c r="B43" i="19"/>
  <c r="B51" i="19"/>
  <c r="B59" i="19"/>
  <c r="B67" i="19"/>
  <c r="B75" i="19"/>
  <c r="B36" i="19"/>
  <c r="B44" i="19"/>
  <c r="B52" i="19"/>
  <c r="B60" i="19"/>
  <c r="B68" i="19"/>
  <c r="B76" i="19"/>
  <c r="B37" i="19"/>
  <c r="B45" i="19"/>
  <c r="B53" i="19"/>
  <c r="B61" i="19"/>
  <c r="B69" i="19"/>
  <c r="B77" i="19"/>
  <c r="B38" i="19"/>
  <c r="B46" i="19"/>
  <c r="B54" i="19"/>
  <c r="B62" i="19"/>
  <c r="B70" i="19"/>
  <c r="B39" i="19"/>
  <c r="B47" i="19"/>
  <c r="B55" i="19"/>
  <c r="B63" i="19"/>
  <c r="B71" i="19"/>
  <c r="H29" i="19"/>
  <c r="L29" i="19" s="1"/>
  <c r="Q27" i="19" s="1"/>
  <c r="H22" i="19"/>
  <c r="L22" i="19" s="1"/>
  <c r="Q20" i="19" s="1"/>
  <c r="H23" i="19"/>
  <c r="L23" i="19" s="1"/>
  <c r="Q21" i="19" s="1"/>
  <c r="H24" i="19"/>
  <c r="L24" i="19" s="1"/>
  <c r="Q22" i="19" s="1"/>
  <c r="H25" i="19"/>
  <c r="L25" i="19" s="1"/>
  <c r="Q23" i="19" s="1"/>
  <c r="H26" i="19"/>
  <c r="L26" i="19" s="1"/>
  <c r="Q24" i="19" s="1"/>
  <c r="H27" i="19"/>
  <c r="L27" i="19" s="1"/>
  <c r="Q25" i="19" s="1"/>
  <c r="H28" i="19"/>
  <c r="B22" i="19"/>
  <c r="B23" i="19"/>
  <c r="B24" i="19"/>
  <c r="B25" i="19"/>
  <c r="B26" i="19"/>
  <c r="B27" i="19"/>
  <c r="B28" i="19"/>
  <c r="B29" i="19"/>
  <c r="I10" i="19"/>
  <c r="I18" i="19"/>
  <c r="I3" i="19"/>
  <c r="I11" i="19"/>
  <c r="I19" i="19"/>
  <c r="I4" i="19"/>
  <c r="I12" i="19"/>
  <c r="I5" i="19"/>
  <c r="I13" i="19"/>
  <c r="I6" i="19"/>
  <c r="I14" i="19"/>
  <c r="I7" i="19"/>
  <c r="I15" i="19"/>
  <c r="I8" i="19"/>
  <c r="I16" i="19"/>
  <c r="I9" i="19"/>
  <c r="I17" i="19"/>
  <c r="B10" i="19"/>
  <c r="B18" i="19"/>
  <c r="B3" i="19"/>
  <c r="B11" i="19"/>
  <c r="B19" i="19"/>
  <c r="B4" i="19"/>
  <c r="B12" i="19"/>
  <c r="B5" i="19"/>
  <c r="B13" i="19"/>
  <c r="B6" i="19"/>
  <c r="B14" i="19"/>
  <c r="B7" i="19"/>
  <c r="B15" i="19"/>
  <c r="B8" i="19"/>
  <c r="B16" i="19"/>
  <c r="B17" i="19"/>
  <c r="B9" i="19"/>
  <c r="E23" i="19"/>
  <c r="AS11" i="19"/>
  <c r="L65" i="19"/>
  <c r="Q60" i="19" s="1"/>
  <c r="L63" i="19"/>
  <c r="Q58" i="19" s="1"/>
  <c r="L74" i="19"/>
  <c r="Q69" i="19" s="1"/>
  <c r="L52" i="19"/>
  <c r="Q47" i="19" s="1"/>
  <c r="L37" i="19"/>
  <c r="Q32" i="19" s="1"/>
  <c r="L77" i="19"/>
  <c r="L35" i="19"/>
  <c r="Q30" i="19" s="1"/>
  <c r="L69" i="19"/>
  <c r="Q64" i="19" s="1"/>
  <c r="L48" i="19"/>
  <c r="Q43" i="19" s="1"/>
  <c r="L44" i="19"/>
  <c r="Q39" i="19" s="1"/>
  <c r="AS3" i="19"/>
  <c r="AS10" i="19"/>
  <c r="AS4" i="19"/>
  <c r="L28" i="19"/>
  <c r="Q26" i="19" s="1"/>
  <c r="AS5" i="19"/>
  <c r="AS8" i="19"/>
  <c r="AS9" i="19"/>
  <c r="AS2" i="19"/>
  <c r="AS7" i="19"/>
  <c r="AS13" i="19"/>
  <c r="AS12" i="19"/>
  <c r="AS6" i="19"/>
  <c r="E22" i="19"/>
  <c r="AL19" i="11"/>
  <c r="AM19" i="11" s="1"/>
  <c r="AL18" i="11"/>
  <c r="AL17" i="11"/>
  <c r="AM17" i="11" s="1"/>
  <c r="AL16" i="11"/>
  <c r="AL15" i="11"/>
  <c r="AL14" i="11"/>
  <c r="AL13" i="11"/>
  <c r="AM13" i="11" s="1"/>
  <c r="AL12" i="11"/>
  <c r="AM12" i="11" s="1"/>
  <c r="AL11" i="11"/>
  <c r="AM11" i="11" s="1"/>
  <c r="AL10" i="11"/>
  <c r="AM10" i="11" s="1"/>
  <c r="AL9" i="11"/>
  <c r="AM9" i="11" s="1"/>
  <c r="AL8" i="11"/>
  <c r="AM8" i="11" s="1"/>
  <c r="AL7" i="11"/>
  <c r="AM7" i="11" s="1"/>
  <c r="AL6" i="11"/>
  <c r="AM6" i="11" s="1"/>
  <c r="AL5" i="11"/>
  <c r="AM5" i="11" s="1"/>
  <c r="AL4" i="11"/>
  <c r="AM4" i="11" s="1"/>
  <c r="AL3" i="11"/>
  <c r="AM3" i="11" s="1"/>
  <c r="AL2" i="11"/>
  <c r="AM2" i="11" s="1"/>
  <c r="AM18" i="11"/>
  <c r="AM16" i="11"/>
  <c r="AM15" i="11"/>
  <c r="AM14" i="11"/>
  <c r="AC33" i="17"/>
  <c r="AC39" i="17"/>
  <c r="AC34" i="17"/>
  <c r="AC40" i="17"/>
  <c r="AC30" i="17"/>
  <c r="AC36" i="17"/>
  <c r="AC37" i="17"/>
  <c r="AC31" i="17"/>
  <c r="C23" i="19"/>
  <c r="C28" i="19"/>
  <c r="C22" i="19"/>
  <c r="C25" i="19"/>
  <c r="C29" i="19"/>
  <c r="C27" i="19"/>
  <c r="C26" i="19"/>
  <c r="C24" i="19"/>
  <c r="D24" i="19"/>
  <c r="AD40" i="17"/>
  <c r="AD39" i="17"/>
  <c r="AO9" i="11"/>
  <c r="AO3" i="11"/>
  <c r="AN17" i="11"/>
  <c r="AN5" i="11"/>
  <c r="AO8" i="11"/>
  <c r="AD30" i="17"/>
  <c r="AD33" i="17"/>
  <c r="AN10" i="11"/>
  <c r="AN13" i="11"/>
  <c r="AN15" i="11"/>
  <c r="AO10" i="11"/>
  <c r="AO15" i="11"/>
  <c r="AD36" i="17"/>
  <c r="AN3" i="11"/>
  <c r="AN4" i="11"/>
  <c r="AO6" i="11"/>
  <c r="AO16" i="11"/>
  <c r="AN6" i="11"/>
  <c r="AO2" i="11"/>
  <c r="AN9" i="11"/>
  <c r="AN14" i="11"/>
  <c r="AD34" i="17"/>
  <c r="AN11" i="11"/>
  <c r="AN19" i="11"/>
  <c r="AO5" i="11"/>
  <c r="AO11" i="11"/>
  <c r="AO14" i="11"/>
  <c r="AN8" i="11"/>
  <c r="AO7" i="11"/>
  <c r="AO18" i="11"/>
  <c r="AD37" i="17"/>
  <c r="AO12" i="11"/>
  <c r="AD31" i="17"/>
  <c r="AN2" i="11"/>
  <c r="AO17" i="11"/>
  <c r="AN7" i="11"/>
  <c r="AO4" i="11"/>
  <c r="AO13" i="11"/>
  <c r="AN18" i="11"/>
  <c r="AN16" i="11"/>
  <c r="AN12" i="11"/>
  <c r="AO19" i="11"/>
  <c r="E24" i="19" l="1"/>
  <c r="J24" i="19" s="1"/>
  <c r="O58" i="19"/>
  <c r="O35" i="19"/>
  <c r="O65" i="19"/>
  <c r="O71" i="19"/>
  <c r="O66" i="19"/>
  <c r="O45" i="19"/>
  <c r="O50" i="19"/>
  <c r="O30" i="19"/>
  <c r="O31" i="19"/>
  <c r="O68" i="19"/>
  <c r="O40" i="19"/>
  <c r="O55" i="19"/>
  <c r="O52" i="19"/>
  <c r="O43" i="19"/>
  <c r="O64" i="19"/>
  <c r="O46" i="19"/>
  <c r="O62" i="19"/>
  <c r="O51" i="19"/>
  <c r="O34" i="19"/>
  <c r="O60" i="19"/>
  <c r="O47" i="19"/>
  <c r="O33" i="19"/>
  <c r="O44" i="19"/>
  <c r="O70" i="19"/>
  <c r="O69" i="19"/>
  <c r="O36" i="19"/>
  <c r="O41" i="19"/>
  <c r="O67" i="19"/>
  <c r="O39" i="19"/>
  <c r="O48" i="19"/>
  <c r="O57" i="19"/>
  <c r="O32" i="19"/>
  <c r="O61" i="19"/>
  <c r="O42" i="19"/>
  <c r="O37" i="19"/>
  <c r="O53" i="19"/>
  <c r="O38" i="19"/>
  <c r="O63" i="19"/>
  <c r="O59" i="19"/>
  <c r="O54" i="19"/>
  <c r="O29" i="19"/>
  <c r="O28" i="19"/>
  <c r="O56" i="19"/>
  <c r="O49" i="19"/>
  <c r="J22" i="19"/>
  <c r="O20" i="19"/>
  <c r="J23" i="19"/>
  <c r="O21" i="19"/>
  <c r="AP2" i="11"/>
  <c r="AP4" i="11"/>
  <c r="AP12" i="11"/>
  <c r="AP7" i="11"/>
  <c r="AP15" i="11"/>
  <c r="AP10" i="11"/>
  <c r="AP18" i="11"/>
  <c r="AP5" i="11"/>
  <c r="AP13" i="11"/>
  <c r="AP8" i="11"/>
  <c r="AP16" i="11"/>
  <c r="AP3" i="11"/>
  <c r="AP11" i="11"/>
  <c r="AP19" i="11"/>
  <c r="AP6" i="11"/>
  <c r="AP14" i="11"/>
  <c r="AP9" i="11"/>
  <c r="AP17" i="11"/>
  <c r="K24" i="19"/>
  <c r="K22" i="19"/>
  <c r="K23" i="19"/>
  <c r="D25" i="19"/>
  <c r="D26" i="19"/>
  <c r="O22" i="19" l="1"/>
  <c r="E26" i="19"/>
  <c r="E25" i="19"/>
  <c r="P22" i="19"/>
  <c r="P21" i="19"/>
  <c r="P20" i="19"/>
  <c r="D27" i="19"/>
  <c r="D28" i="19"/>
  <c r="E27" i="19" l="1"/>
  <c r="E28" i="19"/>
  <c r="O26" i="19" s="1"/>
  <c r="J25" i="19"/>
  <c r="O23" i="19"/>
  <c r="J26" i="19"/>
  <c r="O24" i="19"/>
  <c r="O25" i="19"/>
  <c r="J27" i="19"/>
  <c r="AI22" i="17"/>
  <c r="Z22" i="17"/>
  <c r="Q22" i="17"/>
  <c r="J22" i="17"/>
  <c r="C22" i="17"/>
  <c r="AA6" i="17"/>
  <c r="C5" i="14"/>
  <c r="C4" i="14"/>
  <c r="C3" i="14"/>
  <c r="Q23" i="17"/>
  <c r="K26" i="19"/>
  <c r="D29" i="19"/>
  <c r="K27" i="19"/>
  <c r="AB6" i="17"/>
  <c r="K25" i="19"/>
  <c r="AD6" i="17"/>
  <c r="AC6" i="17"/>
  <c r="J28" i="19" l="1"/>
  <c r="E29" i="19"/>
  <c r="P24" i="19"/>
  <c r="P23" i="19"/>
  <c r="P25" i="19"/>
  <c r="AE6" i="17"/>
  <c r="AI23" i="17"/>
  <c r="J23" i="17"/>
  <c r="Z23" i="17"/>
  <c r="C23" i="17"/>
  <c r="AJ102" i="17"/>
  <c r="AJ101" i="17"/>
  <c r="AJ100" i="17"/>
  <c r="AJ99" i="17"/>
  <c r="AJ98" i="17"/>
  <c r="AJ97" i="17"/>
  <c r="AJ96" i="17"/>
  <c r="AJ95" i="17"/>
  <c r="AJ94" i="17"/>
  <c r="AJ93" i="17"/>
  <c r="AJ92" i="17"/>
  <c r="AJ91" i="17"/>
  <c r="AJ90" i="17"/>
  <c r="AJ89" i="17"/>
  <c r="AJ88" i="17"/>
  <c r="AJ87" i="17"/>
  <c r="AJ86" i="17"/>
  <c r="AJ85" i="17"/>
  <c r="AJ84" i="17"/>
  <c r="AJ83" i="17"/>
  <c r="AJ82" i="17"/>
  <c r="AJ81" i="17"/>
  <c r="AJ80" i="17"/>
  <c r="AJ79" i="17"/>
  <c r="AJ78" i="17"/>
  <c r="AJ77" i="17"/>
  <c r="AJ76" i="17"/>
  <c r="AJ75" i="17"/>
  <c r="AJ74" i="17"/>
  <c r="AJ73" i="17"/>
  <c r="AJ72" i="17"/>
  <c r="AJ71" i="17"/>
  <c r="AJ70" i="17"/>
  <c r="AJ69" i="17"/>
  <c r="AJ68" i="17"/>
  <c r="AJ67" i="17"/>
  <c r="AJ66" i="17"/>
  <c r="AJ65" i="17"/>
  <c r="AJ64" i="17"/>
  <c r="AJ63" i="17"/>
  <c r="AJ62" i="17"/>
  <c r="AJ61" i="17"/>
  <c r="AJ60" i="17"/>
  <c r="AJ59" i="17"/>
  <c r="AJ58" i="17"/>
  <c r="AJ57" i="17"/>
  <c r="AJ56" i="17"/>
  <c r="AJ55" i="17"/>
  <c r="AJ54" i="17"/>
  <c r="AJ53" i="17"/>
  <c r="AJ52" i="17"/>
  <c r="AJ51" i="17"/>
  <c r="AJ50" i="17"/>
  <c r="AJ49" i="17"/>
  <c r="AJ48" i="17"/>
  <c r="AJ47" i="17"/>
  <c r="AJ46" i="17"/>
  <c r="AJ45" i="17"/>
  <c r="AJ44" i="17"/>
  <c r="AJ43" i="17"/>
  <c r="AJ42" i="17"/>
  <c r="AJ41" i="17"/>
  <c r="AJ38" i="17"/>
  <c r="AJ35" i="17"/>
  <c r="AJ32" i="17"/>
  <c r="AJ29" i="17"/>
  <c r="I28" i="17"/>
  <c r="I27" i="17"/>
  <c r="I26" i="17"/>
  <c r="I25" i="17"/>
  <c r="I24" i="17"/>
  <c r="I23" i="17"/>
  <c r="I22" i="17"/>
  <c r="K102" i="17"/>
  <c r="K101" i="17"/>
  <c r="K100" i="17"/>
  <c r="K99" i="17"/>
  <c r="K98" i="17"/>
  <c r="K97" i="17"/>
  <c r="K96" i="17"/>
  <c r="K95" i="17"/>
  <c r="K94" i="17"/>
  <c r="K93" i="17"/>
  <c r="K92" i="17"/>
  <c r="K91" i="17"/>
  <c r="K90" i="17"/>
  <c r="K89" i="17"/>
  <c r="K88" i="17"/>
  <c r="K87" i="17"/>
  <c r="K86" i="17"/>
  <c r="K85" i="17"/>
  <c r="K84" i="17"/>
  <c r="K83" i="17"/>
  <c r="K82" i="17"/>
  <c r="K81" i="17"/>
  <c r="K80" i="17"/>
  <c r="K79" i="17"/>
  <c r="K78" i="17"/>
  <c r="K77" i="17"/>
  <c r="K76" i="17"/>
  <c r="K75" i="17"/>
  <c r="K74" i="17"/>
  <c r="K73" i="17"/>
  <c r="K72" i="17"/>
  <c r="K71" i="17"/>
  <c r="K70" i="17"/>
  <c r="K69" i="17"/>
  <c r="K68" i="17"/>
  <c r="K67" i="17"/>
  <c r="K66" i="17"/>
  <c r="K65" i="17"/>
  <c r="K64" i="17"/>
  <c r="K63" i="17"/>
  <c r="K62" i="17"/>
  <c r="K61" i="17"/>
  <c r="K60" i="17"/>
  <c r="K59" i="17"/>
  <c r="K58" i="17"/>
  <c r="K57" i="17"/>
  <c r="K56" i="17"/>
  <c r="K55" i="17"/>
  <c r="K54" i="17"/>
  <c r="K53" i="17"/>
  <c r="K52" i="17"/>
  <c r="K51" i="17"/>
  <c r="K50" i="17"/>
  <c r="K49" i="17"/>
  <c r="K48" i="17"/>
  <c r="K47" i="17"/>
  <c r="K46" i="17"/>
  <c r="K45" i="17"/>
  <c r="K44" i="17"/>
  <c r="K43" i="17"/>
  <c r="K42" i="17"/>
  <c r="K41" i="17"/>
  <c r="K38" i="17"/>
  <c r="K35" i="17"/>
  <c r="K32" i="17"/>
  <c r="K29" i="17"/>
  <c r="K21" i="17"/>
  <c r="K20" i="17"/>
  <c r="K19" i="17"/>
  <c r="K18" i="17"/>
  <c r="K17" i="17"/>
  <c r="K16" i="17"/>
  <c r="K15" i="17"/>
  <c r="K14" i="17"/>
  <c r="K13" i="17"/>
  <c r="K12" i="17"/>
  <c r="K11" i="17"/>
  <c r="K7" i="17"/>
  <c r="K10" i="17"/>
  <c r="K9" i="17"/>
  <c r="K8" i="17"/>
  <c r="K6" i="17"/>
  <c r="K5" i="17"/>
  <c r="K4" i="17"/>
  <c r="AJ22" i="17"/>
  <c r="M40" i="17"/>
  <c r="AL30" i="17"/>
  <c r="M36" i="17"/>
  <c r="AL33" i="17"/>
  <c r="M30" i="17"/>
  <c r="AL34" i="17"/>
  <c r="M34" i="17"/>
  <c r="AL31" i="17"/>
  <c r="M37" i="17"/>
  <c r="AL40" i="17"/>
  <c r="M31" i="17"/>
  <c r="M33" i="17"/>
  <c r="AL39" i="17"/>
  <c r="AL36" i="17"/>
  <c r="AL37" i="17"/>
  <c r="M39" i="17"/>
  <c r="AK22" i="17"/>
  <c r="L7" i="17"/>
  <c r="K28" i="19"/>
  <c r="AL75" i="17"/>
  <c r="AL60" i="17"/>
  <c r="AL22" i="17"/>
  <c r="M49" i="17"/>
  <c r="AL66" i="17"/>
  <c r="M99" i="17"/>
  <c r="AL54" i="17"/>
  <c r="AL65" i="17"/>
  <c r="M32" i="17"/>
  <c r="AL44" i="17"/>
  <c r="M80" i="17"/>
  <c r="M97" i="17"/>
  <c r="M76" i="17"/>
  <c r="AL102" i="17"/>
  <c r="AL70" i="17"/>
  <c r="M62" i="17"/>
  <c r="M59" i="17"/>
  <c r="AL85" i="17"/>
  <c r="M45" i="17"/>
  <c r="AL45" i="17"/>
  <c r="AL95" i="17"/>
  <c r="M71" i="17"/>
  <c r="AL59" i="17"/>
  <c r="AL100" i="17"/>
  <c r="M38" i="17"/>
  <c r="AL87" i="17"/>
  <c r="M78" i="17"/>
  <c r="AL97" i="17"/>
  <c r="M70" i="17"/>
  <c r="M66" i="17"/>
  <c r="AL82" i="17"/>
  <c r="AL73" i="17"/>
  <c r="M100" i="17"/>
  <c r="M68" i="17"/>
  <c r="M29" i="17"/>
  <c r="M87" i="17"/>
  <c r="M64" i="17"/>
  <c r="AL94" i="17"/>
  <c r="M46" i="17"/>
  <c r="M72" i="17"/>
  <c r="AL83" i="17"/>
  <c r="AL64" i="17"/>
  <c r="AL92" i="17"/>
  <c r="M93" i="17"/>
  <c r="AL57" i="17"/>
  <c r="AL90" i="17"/>
  <c r="AL84" i="17"/>
  <c r="M56" i="17"/>
  <c r="AL71" i="17"/>
  <c r="AL80" i="17"/>
  <c r="M48" i="17"/>
  <c r="M79" i="17"/>
  <c r="M89" i="17"/>
  <c r="AL38" i="17"/>
  <c r="M65" i="17"/>
  <c r="AL81" i="17"/>
  <c r="M61" i="17"/>
  <c r="AL74" i="17"/>
  <c r="M55" i="17"/>
  <c r="AL89" i="17"/>
  <c r="AL78" i="17"/>
  <c r="AL69" i="17"/>
  <c r="AL51" i="17"/>
  <c r="M90" i="17"/>
  <c r="M44" i="17"/>
  <c r="M42" i="17"/>
  <c r="M88" i="17"/>
  <c r="M52" i="17"/>
  <c r="M102" i="17"/>
  <c r="AL43" i="17"/>
  <c r="AL41" i="17"/>
  <c r="AL77" i="17"/>
  <c r="M81" i="17"/>
  <c r="AL76" i="17"/>
  <c r="M84" i="17"/>
  <c r="AL55" i="17"/>
  <c r="M85" i="17"/>
  <c r="AL29" i="17"/>
  <c r="M43" i="17"/>
  <c r="M35" i="17"/>
  <c r="AL61" i="17"/>
  <c r="AL47" i="17"/>
  <c r="M41" i="17"/>
  <c r="M73" i="17"/>
  <c r="M83" i="17"/>
  <c r="AL91" i="17"/>
  <c r="M98" i="17"/>
  <c r="M51" i="17"/>
  <c r="M75" i="17"/>
  <c r="M91" i="17"/>
  <c r="M74" i="17"/>
  <c r="AL93" i="17"/>
  <c r="AL67" i="17"/>
  <c r="AL98" i="17"/>
  <c r="M92" i="17"/>
  <c r="M94" i="17"/>
  <c r="M96" i="17"/>
  <c r="AL99" i="17"/>
  <c r="M101" i="17"/>
  <c r="M60" i="17"/>
  <c r="AL49" i="17"/>
  <c r="AL46" i="17"/>
  <c r="M86" i="17"/>
  <c r="AL86" i="17"/>
  <c r="M50" i="17"/>
  <c r="M57" i="17"/>
  <c r="M95" i="17"/>
  <c r="AL53" i="17"/>
  <c r="M58" i="17"/>
  <c r="M82" i="17"/>
  <c r="AL42" i="17"/>
  <c r="AL56" i="17"/>
  <c r="AL96" i="17"/>
  <c r="AL79" i="17"/>
  <c r="M67" i="17"/>
  <c r="M47" i="17"/>
  <c r="AL88" i="17"/>
  <c r="AL58" i="17"/>
  <c r="AL52" i="17"/>
  <c r="AL35" i="17"/>
  <c r="AL68" i="17"/>
  <c r="AL101" i="17"/>
  <c r="M53" i="17"/>
  <c r="M77" i="17"/>
  <c r="AL32" i="17"/>
  <c r="AL50" i="17"/>
  <c r="AL62" i="17"/>
  <c r="M69" i="17"/>
  <c r="M63" i="17"/>
  <c r="M54" i="17"/>
  <c r="AL48" i="17"/>
  <c r="AL63" i="17"/>
  <c r="AL72" i="17"/>
  <c r="P26" i="19" l="1"/>
  <c r="J29" i="19"/>
  <c r="O27" i="19"/>
  <c r="AH22" i="17"/>
  <c r="I29" i="17"/>
  <c r="I31" i="17"/>
  <c r="I39" i="17"/>
  <c r="I47" i="17"/>
  <c r="I40" i="17"/>
  <c r="I33" i="17"/>
  <c r="I41" i="17"/>
  <c r="I34" i="17"/>
  <c r="I36" i="17"/>
  <c r="I37" i="17"/>
  <c r="I45" i="17"/>
  <c r="I30" i="17"/>
  <c r="I46" i="17"/>
  <c r="AH29" i="17"/>
  <c r="AH39" i="17"/>
  <c r="AH40" i="17"/>
  <c r="AH31" i="17"/>
  <c r="AH47" i="17"/>
  <c r="AH32" i="17"/>
  <c r="AH33" i="17"/>
  <c r="AH34" i="17"/>
  <c r="AH35" i="17"/>
  <c r="AH36" i="17"/>
  <c r="AH37" i="17"/>
  <c r="AH45" i="17"/>
  <c r="AH30" i="17"/>
  <c r="AH38" i="17"/>
  <c r="AH46" i="17"/>
  <c r="I48" i="17"/>
  <c r="AH41" i="17"/>
  <c r="AH57" i="17"/>
  <c r="AH48" i="17"/>
  <c r="AH49" i="17"/>
  <c r="AH50" i="17"/>
  <c r="AH51" i="17"/>
  <c r="AH52" i="17"/>
  <c r="AH54" i="17"/>
  <c r="AH62" i="17"/>
  <c r="AH67" i="17"/>
  <c r="I95" i="17"/>
  <c r="I96" i="17"/>
  <c r="I97" i="17"/>
  <c r="I98" i="17"/>
  <c r="I99" i="17"/>
  <c r="I100" i="17"/>
  <c r="I93" i="17"/>
  <c r="I101" i="17"/>
  <c r="I94" i="17"/>
  <c r="AH96" i="17"/>
  <c r="AH98" i="17"/>
  <c r="AH95" i="17"/>
  <c r="AH97" i="17"/>
  <c r="AH99" i="17"/>
  <c r="AH100" i="17"/>
  <c r="AH93" i="17"/>
  <c r="AH101" i="17"/>
  <c r="AH94" i="17"/>
  <c r="I87" i="17"/>
  <c r="I88" i="17"/>
  <c r="I89" i="17"/>
  <c r="I90" i="17"/>
  <c r="I83" i="17"/>
  <c r="I91" i="17"/>
  <c r="I84" i="17"/>
  <c r="I85" i="17"/>
  <c r="I86" i="17"/>
  <c r="AH87" i="17"/>
  <c r="AH89" i="17"/>
  <c r="AH88" i="17"/>
  <c r="AH90" i="17"/>
  <c r="AH83" i="17"/>
  <c r="AH91" i="17"/>
  <c r="AH84" i="17"/>
  <c r="AH85" i="17"/>
  <c r="AH86" i="17"/>
  <c r="AH55" i="17"/>
  <c r="AH71" i="17"/>
  <c r="AH56" i="17"/>
  <c r="AH80" i="17"/>
  <c r="AH63" i="17"/>
  <c r="AH79" i="17"/>
  <c r="AH64" i="17"/>
  <c r="AH72" i="17"/>
  <c r="AH65" i="17"/>
  <c r="AH73" i="17"/>
  <c r="AH81" i="17"/>
  <c r="AH58" i="17"/>
  <c r="AH66" i="17"/>
  <c r="AH74" i="17"/>
  <c r="AH82" i="17"/>
  <c r="AH59" i="17"/>
  <c r="AH75" i="17"/>
  <c r="AH60" i="17"/>
  <c r="AH68" i="17"/>
  <c r="AH76" i="17"/>
  <c r="AH92" i="17"/>
  <c r="AH53" i="17"/>
  <c r="AH61" i="17"/>
  <c r="AH69" i="17"/>
  <c r="AH77" i="17"/>
  <c r="AH70" i="17"/>
  <c r="AH78" i="17"/>
  <c r="AH102" i="17"/>
  <c r="AH42" i="17"/>
  <c r="AH43" i="17"/>
  <c r="AH44" i="17"/>
  <c r="I49" i="17"/>
  <c r="I50" i="17"/>
  <c r="I51" i="17"/>
  <c r="I65" i="17"/>
  <c r="I73" i="17"/>
  <c r="I61" i="17"/>
  <c r="I62" i="17"/>
  <c r="I63" i="17"/>
  <c r="I71" i="17"/>
  <c r="I79" i="17"/>
  <c r="I56" i="17"/>
  <c r="I64" i="17"/>
  <c r="I72" i="17"/>
  <c r="I57" i="17"/>
  <c r="I81" i="17"/>
  <c r="I58" i="17"/>
  <c r="I66" i="17"/>
  <c r="I82" i="17"/>
  <c r="I59" i="17"/>
  <c r="I67" i="17"/>
  <c r="I52" i="17"/>
  <c r="I60" i="17"/>
  <c r="I68" i="17"/>
  <c r="I76" i="17"/>
  <c r="I92" i="17"/>
  <c r="I53" i="17"/>
  <c r="I69" i="17"/>
  <c r="I54" i="17"/>
  <c r="I70" i="17"/>
  <c r="I102" i="17"/>
  <c r="I55" i="17"/>
  <c r="I80" i="17"/>
  <c r="I74" i="17"/>
  <c r="I75" i="17"/>
  <c r="I77" i="17"/>
  <c r="I78" i="17"/>
  <c r="I32" i="17"/>
  <c r="I35" i="17"/>
  <c r="I43" i="17"/>
  <c r="I44" i="17"/>
  <c r="I38" i="17"/>
  <c r="I42" i="17"/>
  <c r="AJ21" i="17"/>
  <c r="AJ20" i="17"/>
  <c r="AJ19" i="17"/>
  <c r="AJ18" i="17"/>
  <c r="AJ17" i="17"/>
  <c r="AJ16" i="17"/>
  <c r="AJ15" i="17"/>
  <c r="AJ14" i="17"/>
  <c r="AJ13" i="17"/>
  <c r="AJ12" i="17"/>
  <c r="AJ11" i="17"/>
  <c r="AJ10" i="17"/>
  <c r="AJ9" i="17"/>
  <c r="AJ8" i="17"/>
  <c r="AJ7" i="17"/>
  <c r="AJ6" i="17"/>
  <c r="AJ5" i="17"/>
  <c r="AJ4" i="17"/>
  <c r="AA102" i="17"/>
  <c r="AA101" i="17"/>
  <c r="AA100" i="17"/>
  <c r="AA99" i="17"/>
  <c r="AA98" i="17"/>
  <c r="AA97" i="17"/>
  <c r="AA96" i="17"/>
  <c r="AA95" i="17"/>
  <c r="AA94" i="17"/>
  <c r="AA93" i="17"/>
  <c r="AA92" i="17"/>
  <c r="AA91" i="17"/>
  <c r="AA90" i="17"/>
  <c r="AA89" i="17"/>
  <c r="AA88" i="17"/>
  <c r="AA87" i="17"/>
  <c r="AA86" i="17"/>
  <c r="AA85" i="17"/>
  <c r="AA84" i="17"/>
  <c r="AA83" i="17"/>
  <c r="AA82" i="17"/>
  <c r="AA81" i="17"/>
  <c r="AA80" i="17"/>
  <c r="AA79" i="17"/>
  <c r="AA78" i="17"/>
  <c r="AA77" i="17"/>
  <c r="AA76" i="17"/>
  <c r="AA75" i="17"/>
  <c r="AA74" i="17"/>
  <c r="AA73" i="17"/>
  <c r="AA72" i="17"/>
  <c r="AA71" i="17"/>
  <c r="AA70" i="17"/>
  <c r="AA69" i="17"/>
  <c r="AA68" i="17"/>
  <c r="AA67" i="17"/>
  <c r="AA66" i="17"/>
  <c r="AA65" i="17"/>
  <c r="AA64" i="17"/>
  <c r="AA63" i="17"/>
  <c r="AA62" i="17"/>
  <c r="AA61" i="17"/>
  <c r="AA60" i="17"/>
  <c r="AA59" i="17"/>
  <c r="AA58" i="17"/>
  <c r="AA57" i="17"/>
  <c r="AA56" i="17"/>
  <c r="AA55" i="17"/>
  <c r="AA54" i="17"/>
  <c r="AA53" i="17"/>
  <c r="AA52" i="17"/>
  <c r="AA51" i="17"/>
  <c r="AA50" i="17"/>
  <c r="AA49" i="17"/>
  <c r="AA48" i="17"/>
  <c r="AA47" i="17"/>
  <c r="AA46" i="17"/>
  <c r="AA45" i="17"/>
  <c r="AA44" i="17"/>
  <c r="AA43" i="17"/>
  <c r="AA42" i="17"/>
  <c r="AA41" i="17"/>
  <c r="AA38" i="17"/>
  <c r="AA35" i="17"/>
  <c r="AA32" i="17"/>
  <c r="AA29" i="17"/>
  <c r="AA22" i="17"/>
  <c r="AA21" i="17"/>
  <c r="AA20" i="17"/>
  <c r="AA19" i="17"/>
  <c r="AA18" i="17"/>
  <c r="AA17" i="17"/>
  <c r="AA16" i="17"/>
  <c r="AA15" i="17"/>
  <c r="AA14" i="17"/>
  <c r="AA13" i="17"/>
  <c r="AA12" i="17"/>
  <c r="AA11" i="17"/>
  <c r="AA10" i="17"/>
  <c r="AA9" i="17"/>
  <c r="AA8" i="17"/>
  <c r="AA7" i="17"/>
  <c r="AA5" i="17"/>
  <c r="AA4" i="17"/>
  <c r="R102" i="17"/>
  <c r="R101" i="17"/>
  <c r="R100" i="17"/>
  <c r="R99" i="17"/>
  <c r="R98" i="17"/>
  <c r="R97" i="17"/>
  <c r="R96" i="17"/>
  <c r="R95" i="17"/>
  <c r="R94" i="17"/>
  <c r="R93" i="17"/>
  <c r="R92" i="17"/>
  <c r="R91" i="17"/>
  <c r="R90" i="17"/>
  <c r="R89" i="17"/>
  <c r="R88" i="17"/>
  <c r="R87" i="17"/>
  <c r="R86" i="17"/>
  <c r="R85" i="17"/>
  <c r="R84" i="17"/>
  <c r="R83" i="17"/>
  <c r="R82" i="17"/>
  <c r="R81" i="17"/>
  <c r="R80" i="17"/>
  <c r="R79" i="17"/>
  <c r="R78" i="17"/>
  <c r="R77" i="17"/>
  <c r="R76" i="17"/>
  <c r="R75" i="17"/>
  <c r="R74" i="17"/>
  <c r="R73" i="17"/>
  <c r="R72" i="17"/>
  <c r="R71" i="17"/>
  <c r="R70" i="17"/>
  <c r="R69" i="17"/>
  <c r="R68" i="17"/>
  <c r="R67" i="17"/>
  <c r="R66" i="17"/>
  <c r="R65" i="17"/>
  <c r="R64" i="17"/>
  <c r="R63" i="17"/>
  <c r="R62" i="17"/>
  <c r="R61" i="17"/>
  <c r="R60" i="17"/>
  <c r="R59" i="17"/>
  <c r="R58" i="17"/>
  <c r="R57" i="17"/>
  <c r="R56" i="17"/>
  <c r="R55" i="17"/>
  <c r="R54" i="17"/>
  <c r="R53" i="17"/>
  <c r="R52" i="17"/>
  <c r="R51" i="17"/>
  <c r="R50" i="17"/>
  <c r="R49" i="17"/>
  <c r="R48" i="17"/>
  <c r="R47" i="17"/>
  <c r="R46" i="17"/>
  <c r="R45" i="17"/>
  <c r="R44" i="17"/>
  <c r="R43" i="17"/>
  <c r="R42" i="17"/>
  <c r="R41" i="17"/>
  <c r="R38" i="17"/>
  <c r="R35" i="17"/>
  <c r="R32" i="17"/>
  <c r="R29" i="17"/>
  <c r="R22" i="17"/>
  <c r="R21" i="17"/>
  <c r="R20" i="17"/>
  <c r="R19" i="17"/>
  <c r="R18" i="17"/>
  <c r="R17" i="17"/>
  <c r="R16" i="17"/>
  <c r="R15" i="17"/>
  <c r="R14" i="17"/>
  <c r="R13" i="17"/>
  <c r="R12" i="17"/>
  <c r="R11" i="17"/>
  <c r="R10" i="17"/>
  <c r="R9" i="17"/>
  <c r="R8" i="17"/>
  <c r="R7" i="17"/>
  <c r="R6" i="17"/>
  <c r="R5" i="17"/>
  <c r="R4" i="17"/>
  <c r="L9" i="17"/>
  <c r="AK46" i="17"/>
  <c r="L49" i="17"/>
  <c r="AB62" i="17"/>
  <c r="AK81" i="17"/>
  <c r="L96" i="17"/>
  <c r="AK89" i="17"/>
  <c r="L81" i="17"/>
  <c r="AM30" i="17"/>
  <c r="L12" i="17"/>
  <c r="AK61" i="17"/>
  <c r="AB22" i="17"/>
  <c r="AK53" i="17"/>
  <c r="S7" i="17"/>
  <c r="AB42" i="17"/>
  <c r="AK42" i="17"/>
  <c r="L62" i="17"/>
  <c r="AK55" i="17"/>
  <c r="AK15" i="17"/>
  <c r="AK82" i="17"/>
  <c r="AK92" i="17"/>
  <c r="L70" i="17"/>
  <c r="AK62" i="17"/>
  <c r="AB15" i="17"/>
  <c r="S93" i="17"/>
  <c r="N39" i="17"/>
  <c r="AK73" i="17"/>
  <c r="S9" i="17"/>
  <c r="AB12" i="17"/>
  <c r="AK54" i="17"/>
  <c r="L76" i="17"/>
  <c r="AK87" i="17"/>
  <c r="AK97" i="17"/>
  <c r="L92" i="17"/>
  <c r="AK91" i="17"/>
  <c r="AK99" i="17"/>
  <c r="AB57" i="17"/>
  <c r="S61" i="17"/>
  <c r="AB88" i="17"/>
  <c r="AB29" i="17"/>
  <c r="S48" i="17"/>
  <c r="AB72" i="17"/>
  <c r="N30" i="17"/>
  <c r="L21" i="17"/>
  <c r="S54" i="17"/>
  <c r="AK75" i="17"/>
  <c r="S19" i="17"/>
  <c r="AK50" i="17"/>
  <c r="S68" i="17"/>
  <c r="S62" i="17"/>
  <c r="S57" i="17"/>
  <c r="S50" i="17"/>
  <c r="AK77" i="17"/>
  <c r="AB58" i="17"/>
  <c r="L50" i="17"/>
  <c r="AM34" i="17"/>
  <c r="S49" i="17"/>
  <c r="S44" i="17"/>
  <c r="AB64" i="17"/>
  <c r="AB87" i="17"/>
  <c r="L91" i="17"/>
  <c r="S79" i="17"/>
  <c r="S18" i="17"/>
  <c r="L67" i="17"/>
  <c r="N37" i="17"/>
  <c r="S38" i="17"/>
  <c r="AB18" i="17"/>
  <c r="S20" i="17"/>
  <c r="L100" i="17"/>
  <c r="AK90" i="17"/>
  <c r="AK59" i="17"/>
  <c r="S91" i="17"/>
  <c r="L82" i="17"/>
  <c r="L32" i="17"/>
  <c r="AB14" i="17"/>
  <c r="S59" i="17"/>
  <c r="L63" i="17"/>
  <c r="L93" i="17"/>
  <c r="L98" i="17"/>
  <c r="L41" i="17"/>
  <c r="AB51" i="17"/>
  <c r="L11" i="17"/>
  <c r="AB59" i="17"/>
  <c r="AK9" i="17"/>
  <c r="AK32" i="17"/>
  <c r="S87" i="17"/>
  <c r="S101" i="17"/>
  <c r="AK13" i="17"/>
  <c r="S42" i="17"/>
  <c r="AB101" i="17"/>
  <c r="AK10" i="17"/>
  <c r="L57" i="17"/>
  <c r="S90" i="17"/>
  <c r="S52" i="17"/>
  <c r="S21" i="17"/>
  <c r="AK71" i="17"/>
  <c r="AB54" i="17"/>
  <c r="AK57" i="17"/>
  <c r="AK85" i="17"/>
  <c r="S85" i="17"/>
  <c r="S55" i="17"/>
  <c r="AK94" i="17"/>
  <c r="S14" i="17"/>
  <c r="S66" i="17"/>
  <c r="L94" i="17"/>
  <c r="AB97" i="17"/>
  <c r="S4" i="17"/>
  <c r="AB63" i="17"/>
  <c r="AB5" i="17"/>
  <c r="L75" i="17"/>
  <c r="AB89" i="17"/>
  <c r="AB95" i="17"/>
  <c r="AB43" i="17"/>
  <c r="AB96" i="17"/>
  <c r="S75" i="17"/>
  <c r="L86" i="17"/>
  <c r="L72" i="17"/>
  <c r="S65" i="17"/>
  <c r="AK48" i="17"/>
  <c r="S102" i="17"/>
  <c r="AB56" i="17"/>
  <c r="AK72" i="17"/>
  <c r="AB99" i="17"/>
  <c r="AB66" i="17"/>
  <c r="S12" i="17"/>
  <c r="AB35" i="17"/>
  <c r="L46" i="17"/>
  <c r="L60" i="17"/>
  <c r="S5" i="17"/>
  <c r="S46" i="17"/>
  <c r="L65" i="17"/>
  <c r="S97" i="17"/>
  <c r="AB77" i="17"/>
  <c r="AK49" i="17"/>
  <c r="AK45" i="17"/>
  <c r="L61" i="17"/>
  <c r="S58" i="17"/>
  <c r="N36" i="17"/>
  <c r="S69" i="17"/>
  <c r="L74" i="17"/>
  <c r="AB49" i="17"/>
  <c r="S98" i="17"/>
  <c r="L97" i="17"/>
  <c r="S99" i="17"/>
  <c r="L66" i="17"/>
  <c r="AK60" i="17"/>
  <c r="S29" i="17"/>
  <c r="AB86" i="17"/>
  <c r="L19" i="17"/>
  <c r="AB60" i="17"/>
  <c r="AB80" i="17"/>
  <c r="L58" i="17"/>
  <c r="AK8" i="17"/>
  <c r="S60" i="17"/>
  <c r="AB21" i="17"/>
  <c r="AM33" i="17"/>
  <c r="L85" i="17"/>
  <c r="S41" i="17"/>
  <c r="AB46" i="17"/>
  <c r="S92" i="17"/>
  <c r="AM39" i="17"/>
  <c r="AB52" i="17"/>
  <c r="AB19" i="17"/>
  <c r="S56" i="17"/>
  <c r="S82" i="17"/>
  <c r="S11" i="17"/>
  <c r="S88" i="17"/>
  <c r="AK70" i="17"/>
  <c r="N33" i="17"/>
  <c r="L56" i="17"/>
  <c r="L16" i="17"/>
  <c r="L64" i="17"/>
  <c r="AK29" i="17"/>
  <c r="L55" i="17"/>
  <c r="AB45" i="17"/>
  <c r="AB85" i="17"/>
  <c r="K29" i="19"/>
  <c r="AB100" i="17"/>
  <c r="AB69" i="17"/>
  <c r="N31" i="17"/>
  <c r="L79" i="17"/>
  <c r="L73" i="17"/>
  <c r="S53" i="17"/>
  <c r="L10" i="17"/>
  <c r="AK47" i="17"/>
  <c r="L45" i="17"/>
  <c r="AB53" i="17"/>
  <c r="AB47" i="17"/>
  <c r="AB17" i="17"/>
  <c r="L77" i="17"/>
  <c r="L18" i="17"/>
  <c r="AB67" i="17"/>
  <c r="AB83" i="17"/>
  <c r="AK76" i="17"/>
  <c r="AK101" i="17"/>
  <c r="L87" i="17"/>
  <c r="S10" i="17"/>
  <c r="S86" i="17"/>
  <c r="L80" i="17"/>
  <c r="L5" i="17"/>
  <c r="AB98" i="17"/>
  <c r="AK56" i="17"/>
  <c r="AB16" i="17"/>
  <c r="L20" i="17"/>
  <c r="L88" i="17"/>
  <c r="AK43" i="17"/>
  <c r="AB79" i="17"/>
  <c r="L99" i="17"/>
  <c r="AM31" i="17"/>
  <c r="S80" i="17"/>
  <c r="L29" i="17"/>
  <c r="AB81" i="17"/>
  <c r="S70" i="17"/>
  <c r="AK102" i="17"/>
  <c r="AK18" i="17"/>
  <c r="AB65" i="17"/>
  <c r="L52" i="17"/>
  <c r="AK4" i="17"/>
  <c r="AK86" i="17"/>
  <c r="L47" i="17"/>
  <c r="AK84" i="17"/>
  <c r="S78" i="17"/>
  <c r="AB7" i="17"/>
  <c r="AK5" i="17"/>
  <c r="AM36" i="17"/>
  <c r="S43" i="17"/>
  <c r="AK88" i="17"/>
  <c r="L69" i="17"/>
  <c r="L17" i="17"/>
  <c r="AK35" i="17"/>
  <c r="L83" i="17"/>
  <c r="L78" i="17"/>
  <c r="AB93" i="17"/>
  <c r="S32" i="17"/>
  <c r="S83" i="17"/>
  <c r="AK20" i="17"/>
  <c r="AB74" i="17"/>
  <c r="AB44" i="17"/>
  <c r="AB102" i="17"/>
  <c r="S81" i="17"/>
  <c r="S72" i="17"/>
  <c r="AK83" i="17"/>
  <c r="AK11" i="17"/>
  <c r="AK12" i="17"/>
  <c r="AB78" i="17"/>
  <c r="L35" i="17"/>
  <c r="AB4" i="17"/>
  <c r="AK7" i="17"/>
  <c r="S17" i="17"/>
  <c r="L101" i="17"/>
  <c r="L71" i="17"/>
  <c r="AK63" i="17"/>
  <c r="S84" i="17"/>
  <c r="AK78" i="17"/>
  <c r="L53" i="17"/>
  <c r="S6" i="17"/>
  <c r="AB84" i="17"/>
  <c r="AK80" i="17"/>
  <c r="S47" i="17"/>
  <c r="L84" i="17"/>
  <c r="AK17" i="17"/>
  <c r="AK51" i="17"/>
  <c r="AB9" i="17"/>
  <c r="AK66" i="17"/>
  <c r="AK67" i="17"/>
  <c r="AK96" i="17"/>
  <c r="S8" i="17"/>
  <c r="S13" i="17"/>
  <c r="S67" i="17"/>
  <c r="L42" i="17"/>
  <c r="AK65" i="17"/>
  <c r="AK68" i="17"/>
  <c r="S71" i="17"/>
  <c r="S94" i="17"/>
  <c r="AB70" i="17"/>
  <c r="AK69" i="17"/>
  <c r="S64" i="17"/>
  <c r="AB10" i="17"/>
  <c r="AK58" i="17"/>
  <c r="AB91" i="17"/>
  <c r="AK41" i="17"/>
  <c r="AB90" i="17"/>
  <c r="AK6" i="17"/>
  <c r="L90" i="17"/>
  <c r="S63" i="17"/>
  <c r="L54" i="17"/>
  <c r="AB68" i="17"/>
  <c r="AB75" i="17"/>
  <c r="S77" i="17"/>
  <c r="AK38" i="17"/>
  <c r="S35" i="17"/>
  <c r="AB41" i="17"/>
  <c r="AK100" i="17"/>
  <c r="L68" i="17"/>
  <c r="L13" i="17"/>
  <c r="AB73" i="17"/>
  <c r="AK14" i="17"/>
  <c r="AB76" i="17"/>
  <c r="S51" i="17"/>
  <c r="N40" i="17"/>
  <c r="AK98" i="17"/>
  <c r="AK64" i="17"/>
  <c r="AK95" i="17"/>
  <c r="L15" i="17"/>
  <c r="AK19" i="17"/>
  <c r="AB94" i="17"/>
  <c r="L38" i="17"/>
  <c r="AB61" i="17"/>
  <c r="L4" i="17"/>
  <c r="AK93" i="17"/>
  <c r="AB11" i="17"/>
  <c r="AB92" i="17"/>
  <c r="AK21" i="17"/>
  <c r="L59" i="17"/>
  <c r="S15" i="17"/>
  <c r="AB13" i="17"/>
  <c r="S73" i="17"/>
  <c r="S76" i="17"/>
  <c r="AB20" i="17"/>
  <c r="AB32" i="17"/>
  <c r="S16" i="17"/>
  <c r="AB82" i="17"/>
  <c r="L48" i="17"/>
  <c r="AM40" i="17"/>
  <c r="S100" i="17"/>
  <c r="AK44" i="17"/>
  <c r="S96" i="17"/>
  <c r="L14" i="17"/>
  <c r="AK52" i="17"/>
  <c r="L6" i="17"/>
  <c r="S45" i="17"/>
  <c r="L95" i="17"/>
  <c r="S89" i="17"/>
  <c r="L51" i="17"/>
  <c r="L44" i="17"/>
  <c r="AK74" i="17"/>
  <c r="AB8" i="17"/>
  <c r="AB38" i="17"/>
  <c r="S95" i="17"/>
  <c r="L43" i="17"/>
  <c r="AB48" i="17"/>
  <c r="AB55" i="17"/>
  <c r="L8" i="17"/>
  <c r="AB50" i="17"/>
  <c r="L102" i="17"/>
  <c r="S22" i="17"/>
  <c r="AK16" i="17"/>
  <c r="S74" i="17"/>
  <c r="AM37" i="17"/>
  <c r="N34" i="17"/>
  <c r="AB71" i="17"/>
  <c r="AK79" i="17"/>
  <c r="L89" i="17"/>
  <c r="AD99" i="17"/>
  <c r="AD69" i="17"/>
  <c r="AM69" i="17"/>
  <c r="AC86" i="17"/>
  <c r="U46" i="17"/>
  <c r="AD19" i="17"/>
  <c r="T18" i="17"/>
  <c r="AD83" i="17"/>
  <c r="AD13" i="17"/>
  <c r="AM93" i="17"/>
  <c r="AD15" i="17"/>
  <c r="T88" i="17"/>
  <c r="AC35" i="17"/>
  <c r="U74" i="17"/>
  <c r="U85" i="17"/>
  <c r="AM22" i="17"/>
  <c r="T49" i="17"/>
  <c r="T84" i="17"/>
  <c r="AC58" i="17"/>
  <c r="M8" i="17"/>
  <c r="N45" i="17"/>
  <c r="AD42" i="17"/>
  <c r="AM63" i="17"/>
  <c r="AD47" i="17"/>
  <c r="AM51" i="17"/>
  <c r="AM80" i="17"/>
  <c r="AC18" i="17"/>
  <c r="U62" i="17"/>
  <c r="AD44" i="17"/>
  <c r="T71" i="17"/>
  <c r="AL6" i="17"/>
  <c r="AD20" i="17"/>
  <c r="AC44" i="17"/>
  <c r="AM32" i="17"/>
  <c r="U90" i="17"/>
  <c r="U16" i="17"/>
  <c r="N42" i="17"/>
  <c r="AL4" i="17"/>
  <c r="T72" i="17"/>
  <c r="AC96" i="17"/>
  <c r="AM55" i="17"/>
  <c r="AC94" i="17"/>
  <c r="N69" i="17"/>
  <c r="AC56" i="17"/>
  <c r="AD82" i="17"/>
  <c r="T6" i="17"/>
  <c r="AC16" i="17"/>
  <c r="AD95" i="17"/>
  <c r="N61" i="17"/>
  <c r="N53" i="17"/>
  <c r="AC54" i="17"/>
  <c r="AD60" i="17"/>
  <c r="N60" i="17"/>
  <c r="T81" i="17"/>
  <c r="T75" i="17"/>
  <c r="AD41" i="17"/>
  <c r="N35" i="17"/>
  <c r="AD90" i="17"/>
  <c r="U10" i="17"/>
  <c r="T101" i="17"/>
  <c r="U56" i="17"/>
  <c r="AL12" i="17"/>
  <c r="U91" i="17"/>
  <c r="U35" i="17"/>
  <c r="U93" i="17"/>
  <c r="AM53" i="17"/>
  <c r="T42" i="17"/>
  <c r="M17" i="17"/>
  <c r="M12" i="17"/>
  <c r="AM82" i="17"/>
  <c r="U95" i="17"/>
  <c r="AD51" i="17"/>
  <c r="AC76" i="17"/>
  <c r="AC69" i="17"/>
  <c r="T83" i="17"/>
  <c r="AC62" i="17"/>
  <c r="M13" i="17"/>
  <c r="N13" i="17" s="1"/>
  <c r="AD65" i="17"/>
  <c r="T45" i="17"/>
  <c r="U81" i="17"/>
  <c r="T9" i="17"/>
  <c r="AC20" i="17"/>
  <c r="N29" i="17"/>
  <c r="T76" i="17"/>
  <c r="AD91" i="17"/>
  <c r="U92" i="17"/>
  <c r="U64" i="17"/>
  <c r="M15" i="17"/>
  <c r="AC22" i="17"/>
  <c r="AC99" i="17"/>
  <c r="U57" i="17"/>
  <c r="U59" i="17"/>
  <c r="AC29" i="17"/>
  <c r="AD75" i="17"/>
  <c r="AD81" i="17"/>
  <c r="AM57" i="17"/>
  <c r="U53" i="17"/>
  <c r="T51" i="17"/>
  <c r="AD102" i="17"/>
  <c r="U99" i="17"/>
  <c r="AD49" i="17"/>
  <c r="AM79" i="17"/>
  <c r="T94" i="17"/>
  <c r="N92" i="17"/>
  <c r="N93" i="17"/>
  <c r="AM43" i="17"/>
  <c r="N95" i="17"/>
  <c r="AC91" i="17"/>
  <c r="AC66" i="17"/>
  <c r="N44" i="17"/>
  <c r="U17" i="17"/>
  <c r="AD53" i="17"/>
  <c r="AC45" i="17"/>
  <c r="AL11" i="17"/>
  <c r="N76" i="17"/>
  <c r="AC95" i="17"/>
  <c r="T53" i="17"/>
  <c r="AC61" i="17"/>
  <c r="AD78" i="17"/>
  <c r="U80" i="17"/>
  <c r="M10" i="17"/>
  <c r="T92" i="17"/>
  <c r="AC49" i="17"/>
  <c r="U18" i="17"/>
  <c r="AM64" i="17"/>
  <c r="AM54" i="17"/>
  <c r="AL14" i="17"/>
  <c r="U69" i="17"/>
  <c r="AM45" i="17"/>
  <c r="AD74" i="17"/>
  <c r="AC53" i="17"/>
  <c r="N72" i="17"/>
  <c r="AC10" i="17"/>
  <c r="N68" i="17"/>
  <c r="N73" i="17"/>
  <c r="N82" i="17"/>
  <c r="T78" i="17"/>
  <c r="T59" i="17"/>
  <c r="T44" i="17"/>
  <c r="AD71" i="17"/>
  <c r="T12" i="17"/>
  <c r="AD93" i="17"/>
  <c r="AC13" i="17"/>
  <c r="AM56" i="17"/>
  <c r="T4" i="17"/>
  <c r="AD63" i="17"/>
  <c r="U21" i="17"/>
  <c r="T38" i="17"/>
  <c r="AC11" i="17"/>
  <c r="U77" i="17"/>
  <c r="AD11" i="17"/>
  <c r="N63" i="17"/>
  <c r="T14" i="17"/>
  <c r="AM86" i="17"/>
  <c r="AL7" i="17"/>
  <c r="AD10" i="17"/>
  <c r="AD86" i="17"/>
  <c r="N101" i="17"/>
  <c r="M19" i="17"/>
  <c r="T96" i="17"/>
  <c r="AD18" i="17"/>
  <c r="AC83" i="17"/>
  <c r="AD9" i="17"/>
  <c r="N79" i="17"/>
  <c r="T29" i="17"/>
  <c r="N74" i="17"/>
  <c r="AC97" i="17"/>
  <c r="T60" i="17"/>
  <c r="AC70" i="17"/>
  <c r="AM70" i="17"/>
  <c r="M9" i="17"/>
  <c r="AD77" i="17"/>
  <c r="AC93" i="17"/>
  <c r="AC68" i="17"/>
  <c r="AM84" i="17"/>
  <c r="AD54" i="17"/>
  <c r="AD56" i="17"/>
  <c r="AD73" i="17"/>
  <c r="AM101" i="17"/>
  <c r="M4" i="17"/>
  <c r="AC98" i="17"/>
  <c r="T55" i="17"/>
  <c r="AD59" i="17"/>
  <c r="U94" i="17"/>
  <c r="T82" i="17"/>
  <c r="AM41" i="17"/>
  <c r="AC8" i="17"/>
  <c r="AC60" i="17"/>
  <c r="AM48" i="17"/>
  <c r="N96" i="17"/>
  <c r="AD35" i="17"/>
  <c r="AM75" i="17"/>
  <c r="U7" i="17"/>
  <c r="AD79" i="17"/>
  <c r="AL5" i="17"/>
  <c r="N46" i="17"/>
  <c r="T58" i="17"/>
  <c r="AD68" i="17"/>
  <c r="U79" i="17"/>
  <c r="U72" i="17"/>
  <c r="T89" i="17"/>
  <c r="AL19" i="17"/>
  <c r="N55" i="17"/>
  <c r="N102" i="17"/>
  <c r="AM87" i="17"/>
  <c r="U73" i="17"/>
  <c r="AM88" i="17"/>
  <c r="T63" i="17"/>
  <c r="T73" i="17"/>
  <c r="AC38" i="17"/>
  <c r="AC21" i="17"/>
  <c r="AD58" i="17"/>
  <c r="AM85" i="17"/>
  <c r="N71" i="17"/>
  <c r="T48" i="17"/>
  <c r="AM97" i="17"/>
  <c r="N58" i="17"/>
  <c r="U12" i="17"/>
  <c r="T64" i="17"/>
  <c r="AC101" i="17"/>
  <c r="T80" i="17"/>
  <c r="AD87" i="17"/>
  <c r="AD16" i="17"/>
  <c r="AC14" i="17"/>
  <c r="N54" i="17"/>
  <c r="T22" i="17"/>
  <c r="T67" i="17"/>
  <c r="AC57" i="17"/>
  <c r="AC32" i="17"/>
  <c r="AD101" i="17"/>
  <c r="U4" i="17"/>
  <c r="AM83" i="17"/>
  <c r="AC74" i="17"/>
  <c r="U86" i="17"/>
  <c r="AL17" i="17"/>
  <c r="U42" i="17"/>
  <c r="AC84" i="17"/>
  <c r="N56" i="17"/>
  <c r="U61" i="17"/>
  <c r="AC7" i="17"/>
  <c r="AM47" i="17"/>
  <c r="U100" i="17"/>
  <c r="AC51" i="17"/>
  <c r="U83" i="17"/>
  <c r="N88" i="17"/>
  <c r="U47" i="17"/>
  <c r="AL9" i="17"/>
  <c r="AC15" i="17"/>
  <c r="T8" i="17"/>
  <c r="AC78" i="17"/>
  <c r="N57" i="17"/>
  <c r="M20" i="17"/>
  <c r="AD85" i="17"/>
  <c r="AD52" i="17"/>
  <c r="T21" i="17"/>
  <c r="N85" i="17"/>
  <c r="T20" i="17"/>
  <c r="AD94" i="17"/>
  <c r="T43" i="17"/>
  <c r="T93" i="17"/>
  <c r="U84" i="17"/>
  <c r="U45" i="17"/>
  <c r="AL13" i="17"/>
  <c r="AD80" i="17"/>
  <c r="AC72" i="17"/>
  <c r="AC64" i="17"/>
  <c r="AC87" i="17"/>
  <c r="T13" i="17"/>
  <c r="N90" i="17"/>
  <c r="AM102" i="17"/>
  <c r="T35" i="17"/>
  <c r="AC41" i="17"/>
  <c r="AM49" i="17"/>
  <c r="AD100" i="17"/>
  <c r="N81" i="17"/>
  <c r="AC92" i="17"/>
  <c r="AM46" i="17"/>
  <c r="AC89" i="17"/>
  <c r="AD92" i="17"/>
  <c r="AM74" i="17"/>
  <c r="U89" i="17"/>
  <c r="T5" i="17"/>
  <c r="AD55" i="17"/>
  <c r="U20" i="17"/>
  <c r="N32" i="17"/>
  <c r="AD46" i="17"/>
  <c r="N99" i="17"/>
  <c r="U15" i="17"/>
  <c r="N48" i="17"/>
  <c r="AM66" i="17"/>
  <c r="AC73" i="17"/>
  <c r="T74" i="17"/>
  <c r="AM72" i="17"/>
  <c r="U9" i="17"/>
  <c r="AC90" i="17"/>
  <c r="AM77" i="17"/>
  <c r="AC79" i="17"/>
  <c r="AD70" i="17"/>
  <c r="AM59" i="17"/>
  <c r="N94" i="17"/>
  <c r="M5" i="17"/>
  <c r="T7" i="17"/>
  <c r="AM96" i="17"/>
  <c r="N38" i="17"/>
  <c r="AD57" i="17"/>
  <c r="U75" i="17"/>
  <c r="AD76" i="17"/>
  <c r="N91" i="17"/>
  <c r="AL21" i="17"/>
  <c r="U48" i="17"/>
  <c r="AD88" i="17"/>
  <c r="AM92" i="17"/>
  <c r="T17" i="17"/>
  <c r="AD17" i="17"/>
  <c r="AM44" i="17"/>
  <c r="AD29" i="17"/>
  <c r="AM68" i="17"/>
  <c r="U101" i="17"/>
  <c r="AC46" i="17"/>
  <c r="T91" i="17"/>
  <c r="AC102" i="17"/>
  <c r="N78" i="17"/>
  <c r="AC63" i="17"/>
  <c r="U5" i="17"/>
  <c r="AC55" i="17"/>
  <c r="AC88" i="17"/>
  <c r="M16" i="17"/>
  <c r="U87" i="17"/>
  <c r="AC5" i="17"/>
  <c r="AC47" i="17"/>
  <c r="M14" i="17"/>
  <c r="N50" i="17"/>
  <c r="AD38" i="17"/>
  <c r="AC9" i="17"/>
  <c r="AC48" i="17"/>
  <c r="U52" i="17"/>
  <c r="AM65" i="17"/>
  <c r="T98" i="17"/>
  <c r="AD62" i="17"/>
  <c r="AD5" i="17"/>
  <c r="AD45" i="17"/>
  <c r="N100" i="17"/>
  <c r="U68" i="17"/>
  <c r="T50" i="17"/>
  <c r="AL15" i="17"/>
  <c r="AC52" i="17"/>
  <c r="U29" i="17"/>
  <c r="AM67" i="17"/>
  <c r="AC17" i="17"/>
  <c r="U97" i="17"/>
  <c r="T47" i="17"/>
  <c r="U14" i="17"/>
  <c r="N66" i="17"/>
  <c r="AD66" i="17"/>
  <c r="T87" i="17"/>
  <c r="U60" i="17"/>
  <c r="N77" i="17"/>
  <c r="U54" i="17"/>
  <c r="T15" i="17"/>
  <c r="AM73" i="17"/>
  <c r="AC19" i="17"/>
  <c r="AD84" i="17"/>
  <c r="T69" i="17"/>
  <c r="U50" i="17"/>
  <c r="AM76" i="17"/>
  <c r="T52" i="17"/>
  <c r="AM71" i="17"/>
  <c r="AM35" i="17"/>
  <c r="N80" i="17"/>
  <c r="AD72" i="17"/>
  <c r="AC80" i="17"/>
  <c r="AD67" i="17"/>
  <c r="T57" i="17"/>
  <c r="AD48" i="17"/>
  <c r="U82" i="17"/>
  <c r="AC65" i="17"/>
  <c r="M21" i="17"/>
  <c r="N51" i="17"/>
  <c r="N52" i="17"/>
  <c r="U19" i="17"/>
  <c r="AC59" i="17"/>
  <c r="AD4" i="17"/>
  <c r="AC42" i="17"/>
  <c r="M6" i="17"/>
  <c r="U102" i="17"/>
  <c r="U96" i="17"/>
  <c r="AL8" i="17"/>
  <c r="T19" i="17"/>
  <c r="T85" i="17"/>
  <c r="N43" i="17"/>
  <c r="T61" i="17"/>
  <c r="U41" i="17"/>
  <c r="AM62" i="17"/>
  <c r="AM81" i="17"/>
  <c r="T65" i="17"/>
  <c r="AM89" i="17"/>
  <c r="AM91" i="17"/>
  <c r="AM100" i="17"/>
  <c r="N89" i="17"/>
  <c r="U63" i="17"/>
  <c r="N97" i="17"/>
  <c r="AD61" i="17"/>
  <c r="AM90" i="17"/>
  <c r="AM42" i="17"/>
  <c r="AM98" i="17"/>
  <c r="AM50" i="17"/>
  <c r="T16" i="17"/>
  <c r="T99" i="17"/>
  <c r="AD21" i="17"/>
  <c r="AD8" i="17"/>
  <c r="U13" i="17"/>
  <c r="N59" i="17"/>
  <c r="AC71" i="17"/>
  <c r="N86" i="17"/>
  <c r="T97" i="17"/>
  <c r="AD89" i="17"/>
  <c r="U43" i="17"/>
  <c r="U67" i="17"/>
  <c r="AM38" i="17"/>
  <c r="U58" i="17"/>
  <c r="N49" i="17"/>
  <c r="AC75" i="17"/>
  <c r="AD12" i="17"/>
  <c r="AD43" i="17"/>
  <c r="N41" i="17"/>
  <c r="AD7" i="17"/>
  <c r="T66" i="17"/>
  <c r="AD32" i="17"/>
  <c r="T95" i="17"/>
  <c r="U11" i="17"/>
  <c r="U44" i="17"/>
  <c r="N83" i="17"/>
  <c r="N67" i="17"/>
  <c r="T32" i="17"/>
  <c r="U32" i="17"/>
  <c r="U76" i="17"/>
  <c r="N87" i="17"/>
  <c r="T100" i="17"/>
  <c r="N75" i="17"/>
  <c r="N62" i="17"/>
  <c r="M18" i="17"/>
  <c r="U65" i="17"/>
  <c r="AD97" i="17"/>
  <c r="AM60" i="17"/>
  <c r="U49" i="17"/>
  <c r="AL18" i="17"/>
  <c r="T41" i="17"/>
  <c r="AL10" i="17"/>
  <c r="T102" i="17"/>
  <c r="AC43" i="17"/>
  <c r="U55" i="17"/>
  <c r="AC85" i="17"/>
  <c r="AC4" i="17"/>
  <c r="U78" i="17"/>
  <c r="T56" i="17"/>
  <c r="AL16" i="17"/>
  <c r="AC67" i="17"/>
  <c r="T62" i="17"/>
  <c r="T68" i="17"/>
  <c r="AC82" i="17"/>
  <c r="AC81" i="17"/>
  <c r="T54" i="17"/>
  <c r="N65" i="17"/>
  <c r="AM94" i="17"/>
  <c r="AM99" i="17"/>
  <c r="T79" i="17"/>
  <c r="U71" i="17"/>
  <c r="AD96" i="17"/>
  <c r="T11" i="17"/>
  <c r="AM52" i="17"/>
  <c r="U70" i="17"/>
  <c r="T70" i="17"/>
  <c r="U22" i="17"/>
  <c r="AF60" i="17"/>
  <c r="AC77" i="17"/>
  <c r="T77" i="17"/>
  <c r="U6" i="17"/>
  <c r="T10" i="17"/>
  <c r="AM61" i="17"/>
  <c r="AC50" i="17"/>
  <c r="AM95" i="17"/>
  <c r="T46" i="17"/>
  <c r="AD22" i="17"/>
  <c r="AM29" i="17"/>
  <c r="M11" i="17"/>
  <c r="AL20" i="17"/>
  <c r="U88" i="17"/>
  <c r="N70" i="17"/>
  <c r="N64" i="17"/>
  <c r="AC12" i="17"/>
  <c r="AM78" i="17"/>
  <c r="N84" i="17"/>
  <c r="T90" i="17"/>
  <c r="AM58" i="17"/>
  <c r="N47" i="17"/>
  <c r="M7" i="17"/>
  <c r="U8" i="17"/>
  <c r="N98" i="17"/>
  <c r="AD64" i="17"/>
  <c r="U51" i="17"/>
  <c r="T86" i="17"/>
  <c r="AC100" i="17"/>
  <c r="AD98" i="17"/>
  <c r="AD50" i="17"/>
  <c r="U98" i="17"/>
  <c r="AD14" i="17"/>
  <c r="U38" i="17"/>
  <c r="U66" i="17"/>
  <c r="P27" i="19" l="1"/>
  <c r="V21" i="17"/>
  <c r="V67" i="17"/>
  <c r="P67" i="17" s="1"/>
  <c r="V99" i="17"/>
  <c r="P99" i="17" s="1"/>
  <c r="V44" i="17"/>
  <c r="P44" i="17" s="1"/>
  <c r="V59" i="17"/>
  <c r="P59" i="17" s="1"/>
  <c r="V91" i="17"/>
  <c r="P91" i="17" s="1"/>
  <c r="V60" i="17"/>
  <c r="P60" i="17" s="1"/>
  <c r="V100" i="17"/>
  <c r="P100" i="17" s="1"/>
  <c r="V7" i="17"/>
  <c r="V61" i="17"/>
  <c r="P61" i="17" s="1"/>
  <c r="V16" i="17"/>
  <c r="V54" i="17"/>
  <c r="P54" i="17" s="1"/>
  <c r="V86" i="17"/>
  <c r="P86" i="17" s="1"/>
  <c r="V17" i="17"/>
  <c r="V55" i="17"/>
  <c r="P55" i="17" s="1"/>
  <c r="V79" i="17"/>
  <c r="P79" i="17" s="1"/>
  <c r="V88" i="17"/>
  <c r="P88" i="17" s="1"/>
  <c r="V13" i="17"/>
  <c r="V51" i="17"/>
  <c r="P51" i="17" s="1"/>
  <c r="V83" i="17"/>
  <c r="P83" i="17" s="1"/>
  <c r="V14" i="17"/>
  <c r="V52" i="17"/>
  <c r="V76" i="17"/>
  <c r="P76" i="17" s="1"/>
  <c r="V92" i="17"/>
  <c r="V15" i="17"/>
  <c r="V45" i="17"/>
  <c r="P45" i="17" s="1"/>
  <c r="V69" i="17"/>
  <c r="P69" i="17" s="1"/>
  <c r="V85" i="17"/>
  <c r="P85" i="17" s="1"/>
  <c r="V101" i="17"/>
  <c r="P101" i="17" s="1"/>
  <c r="V8" i="17"/>
  <c r="V46" i="17"/>
  <c r="P46" i="17" s="1"/>
  <c r="V70" i="17"/>
  <c r="P70" i="17" s="1"/>
  <c r="V94" i="17"/>
  <c r="P94" i="17" s="1"/>
  <c r="V63" i="17"/>
  <c r="P63" i="17" s="1"/>
  <c r="V95" i="17"/>
  <c r="V10" i="17"/>
  <c r="V56" i="17"/>
  <c r="V72" i="17"/>
  <c r="P72" i="17" s="1"/>
  <c r="V96" i="17"/>
  <c r="V11" i="17"/>
  <c r="V41" i="17"/>
  <c r="P41" i="17" s="1"/>
  <c r="V65" i="17"/>
  <c r="P65" i="17" s="1"/>
  <c r="V81" i="17"/>
  <c r="P81" i="17" s="1"/>
  <c r="V97" i="17"/>
  <c r="P97" i="17" s="1"/>
  <c r="V43" i="17"/>
  <c r="P43" i="17" s="1"/>
  <c r="V75" i="17"/>
  <c r="P75" i="17" s="1"/>
  <c r="V6" i="17"/>
  <c r="V68" i="17"/>
  <c r="P68" i="17" s="1"/>
  <c r="V84" i="17"/>
  <c r="P84" i="17" s="1"/>
  <c r="V53" i="17"/>
  <c r="P53" i="17" s="1"/>
  <c r="V77" i="17"/>
  <c r="P77" i="17" s="1"/>
  <c r="V93" i="17"/>
  <c r="P93" i="17" s="1"/>
  <c r="V62" i="17"/>
  <c r="P62" i="17" s="1"/>
  <c r="V78" i="17"/>
  <c r="P78" i="17" s="1"/>
  <c r="V102" i="17"/>
  <c r="P102" i="17" s="1"/>
  <c r="V9" i="17"/>
  <c r="V47" i="17"/>
  <c r="P47" i="17" s="1"/>
  <c r="V71" i="17"/>
  <c r="P71" i="17" s="1"/>
  <c r="V87" i="17"/>
  <c r="P87" i="17" s="1"/>
  <c r="V18" i="17"/>
  <c r="V48" i="17"/>
  <c r="P48" i="17" s="1"/>
  <c r="V64" i="17"/>
  <c r="P64" i="17" s="1"/>
  <c r="V80" i="17"/>
  <c r="P80" i="17" s="1"/>
  <c r="V19" i="17"/>
  <c r="V49" i="17"/>
  <c r="P49" i="17" s="1"/>
  <c r="V57" i="17"/>
  <c r="P57" i="17" s="1"/>
  <c r="V73" i="17"/>
  <c r="P73" i="17" s="1"/>
  <c r="V89" i="17"/>
  <c r="P89" i="17" s="1"/>
  <c r="V12" i="17"/>
  <c r="V20" i="17"/>
  <c r="V42" i="17"/>
  <c r="P42" i="17" s="1"/>
  <c r="V50" i="17"/>
  <c r="V58" i="17"/>
  <c r="P58" i="17" s="1"/>
  <c r="V66" i="17"/>
  <c r="P66" i="17" s="1"/>
  <c r="V74" i="17"/>
  <c r="P74" i="17" s="1"/>
  <c r="V82" i="17"/>
  <c r="P82" i="17" s="1"/>
  <c r="V90" i="17"/>
  <c r="P90" i="17" s="1"/>
  <c r="V98" i="17"/>
  <c r="P98" i="17" s="1"/>
  <c r="V22" i="17"/>
  <c r="V5" i="17"/>
  <c r="V35" i="17"/>
  <c r="P35" i="17" s="1"/>
  <c r="V29" i="17"/>
  <c r="P29" i="17" s="1"/>
  <c r="V32" i="17"/>
  <c r="P32" i="17" s="1"/>
  <c r="V38" i="17"/>
  <c r="P38" i="17" s="1"/>
  <c r="V4" i="17"/>
  <c r="AE20" i="17"/>
  <c r="AE13" i="17"/>
  <c r="AE14" i="17"/>
  <c r="AE16" i="17"/>
  <c r="AE15" i="17"/>
  <c r="AE9" i="17"/>
  <c r="AE12" i="17"/>
  <c r="AE21" i="17"/>
  <c r="AE7" i="17"/>
  <c r="AE8" i="17"/>
  <c r="AE17" i="17"/>
  <c r="AE10" i="17"/>
  <c r="AE18" i="17"/>
  <c r="AE11" i="17"/>
  <c r="AE19" i="17"/>
  <c r="AE35" i="17"/>
  <c r="AE38" i="17"/>
  <c r="AE100" i="17"/>
  <c r="AE98" i="17"/>
  <c r="AE87" i="17"/>
  <c r="AE46" i="17"/>
  <c r="AE54" i="17"/>
  <c r="AE86" i="17"/>
  <c r="AE90" i="17"/>
  <c r="AE97" i="17"/>
  <c r="AE93" i="17"/>
  <c r="AE85" i="17"/>
  <c r="AE41" i="17"/>
  <c r="AE51" i="17"/>
  <c r="AE89" i="17"/>
  <c r="AE47" i="17"/>
  <c r="AE95" i="17"/>
  <c r="AE99" i="17"/>
  <c r="AE50" i="17"/>
  <c r="AE42" i="17"/>
  <c r="AE45" i="17"/>
  <c r="AE91" i="17"/>
  <c r="AE49" i="17"/>
  <c r="AE43" i="17"/>
  <c r="AE94" i="17"/>
  <c r="AE96" i="17"/>
  <c r="AE29" i="17"/>
  <c r="AE83" i="17"/>
  <c r="AE88" i="17"/>
  <c r="AE52" i="17"/>
  <c r="AE84" i="17"/>
  <c r="AE44" i="17"/>
  <c r="AE48" i="17"/>
  <c r="AE101" i="17"/>
  <c r="AE32" i="17"/>
  <c r="AE37" i="17"/>
  <c r="AE30" i="17"/>
  <c r="AE33" i="17"/>
  <c r="AE34" i="17"/>
  <c r="AE31" i="17"/>
  <c r="AE36" i="17"/>
  <c r="AE39" i="17"/>
  <c r="AE40" i="17"/>
  <c r="AE5" i="17"/>
  <c r="AE4" i="17"/>
  <c r="AE22" i="17"/>
  <c r="AE72" i="17"/>
  <c r="AE102" i="17"/>
  <c r="AE92" i="17"/>
  <c r="AE77" i="17"/>
  <c r="AE67" i="17"/>
  <c r="AE62" i="17"/>
  <c r="AE82" i="17"/>
  <c r="AE65" i="17"/>
  <c r="AE81" i="17"/>
  <c r="AE79" i="17"/>
  <c r="AE58" i="17"/>
  <c r="AE55" i="17"/>
  <c r="AE56" i="17"/>
  <c r="AE64" i="17"/>
  <c r="AE61" i="17"/>
  <c r="AE69" i="17"/>
  <c r="AE59" i="17"/>
  <c r="AE66" i="17"/>
  <c r="AE57" i="17"/>
  <c r="AE73" i="17"/>
  <c r="AE70" i="17"/>
  <c r="AE74" i="17"/>
  <c r="AE63" i="17"/>
  <c r="AE60" i="17"/>
  <c r="AE75" i="17"/>
  <c r="AE78" i="17"/>
  <c r="AE80" i="17"/>
  <c r="AE71" i="17"/>
  <c r="AE53" i="17"/>
  <c r="AE68" i="17"/>
  <c r="AE76" i="17"/>
  <c r="AH8" i="17"/>
  <c r="AH11" i="17"/>
  <c r="AH12" i="17"/>
  <c r="AH7" i="17"/>
  <c r="AH17" i="17"/>
  <c r="AH18" i="17"/>
  <c r="AH13" i="17"/>
  <c r="AH21" i="17"/>
  <c r="AH15" i="17"/>
  <c r="AH16" i="17"/>
  <c r="AH9" i="17"/>
  <c r="AH10" i="17"/>
  <c r="AH19" i="17"/>
  <c r="AH20" i="17"/>
  <c r="AH14" i="17"/>
  <c r="I15" i="17"/>
  <c r="I16" i="17"/>
  <c r="I17" i="17"/>
  <c r="I18" i="17"/>
  <c r="I11" i="17"/>
  <c r="I19" i="17"/>
  <c r="I12" i="17"/>
  <c r="I20" i="17"/>
  <c r="I13" i="17"/>
  <c r="I21" i="17"/>
  <c r="I14" i="17"/>
  <c r="P31" i="17"/>
  <c r="P39" i="17"/>
  <c r="P40" i="17"/>
  <c r="P33" i="17"/>
  <c r="P34" i="17"/>
  <c r="P36" i="17"/>
  <c r="P37" i="17"/>
  <c r="P30" i="17"/>
  <c r="AH4" i="17"/>
  <c r="AH5" i="17"/>
  <c r="AH6" i="17"/>
  <c r="Y40" i="17"/>
  <c r="Y47" i="17"/>
  <c r="Y55" i="17"/>
  <c r="Y63" i="17"/>
  <c r="Y71" i="17"/>
  <c r="Y31" i="17"/>
  <c r="Y79" i="17"/>
  <c r="Y32" i="17"/>
  <c r="Y87" i="17"/>
  <c r="Y39" i="17"/>
  <c r="Y95" i="17"/>
  <c r="Y48" i="17"/>
  <c r="Y72" i="17"/>
  <c r="Y96" i="17"/>
  <c r="Y41" i="17"/>
  <c r="Y65" i="17"/>
  <c r="Y89" i="17"/>
  <c r="Y50" i="17"/>
  <c r="Y59" i="17"/>
  <c r="Y56" i="17"/>
  <c r="Y64" i="17"/>
  <c r="Y80" i="17"/>
  <c r="Y88" i="17"/>
  <c r="Y33" i="17"/>
  <c r="Y49" i="17"/>
  <c r="Y57" i="17"/>
  <c r="Y73" i="17"/>
  <c r="Y81" i="17"/>
  <c r="Y97" i="17"/>
  <c r="Y34" i="17"/>
  <c r="Y42" i="17"/>
  <c r="Y58" i="17"/>
  <c r="Y66" i="17"/>
  <c r="Y74" i="17"/>
  <c r="Y82" i="17"/>
  <c r="Y90" i="17"/>
  <c r="Y98" i="17"/>
  <c r="Y35" i="17"/>
  <c r="Y43" i="17"/>
  <c r="Y51" i="17"/>
  <c r="Y67" i="17"/>
  <c r="Y75" i="17"/>
  <c r="Y83" i="17"/>
  <c r="Y91" i="17"/>
  <c r="Y99" i="17"/>
  <c r="Y36" i="17"/>
  <c r="Y44" i="17"/>
  <c r="Y52" i="17"/>
  <c r="Y60" i="17"/>
  <c r="Y68" i="17"/>
  <c r="Y76" i="17"/>
  <c r="Y84" i="17"/>
  <c r="Y92" i="17"/>
  <c r="Y100" i="17"/>
  <c r="Y37" i="17"/>
  <c r="Y45" i="17"/>
  <c r="Y53" i="17"/>
  <c r="Y61" i="17"/>
  <c r="Y69" i="17"/>
  <c r="Y77" i="17"/>
  <c r="Y85" i="17"/>
  <c r="Y93" i="17"/>
  <c r="Y101" i="17"/>
  <c r="Y30" i="17"/>
  <c r="Y38" i="17"/>
  <c r="Y46" i="17"/>
  <c r="Y54" i="17"/>
  <c r="Y62" i="17"/>
  <c r="Y70" i="17"/>
  <c r="Y78" i="17"/>
  <c r="Y86" i="17"/>
  <c r="Y94" i="17"/>
  <c r="Y102" i="17"/>
  <c r="Y29" i="17"/>
  <c r="Y9" i="17"/>
  <c r="Y7" i="17"/>
  <c r="Y15" i="17"/>
  <c r="Y8" i="17"/>
  <c r="Y16" i="17"/>
  <c r="Y17" i="17"/>
  <c r="Y10" i="17"/>
  <c r="Y18" i="17"/>
  <c r="Y11" i="17"/>
  <c r="Y19" i="17"/>
  <c r="Y12" i="17"/>
  <c r="Y20" i="17"/>
  <c r="Y13" i="17"/>
  <c r="Y21" i="17"/>
  <c r="Y14" i="17"/>
  <c r="Y22" i="17"/>
  <c r="Y6" i="17"/>
  <c r="Y5" i="17"/>
  <c r="Y4" i="17"/>
  <c r="B22" i="17"/>
  <c r="D102" i="17"/>
  <c r="D101" i="17"/>
  <c r="D100" i="17"/>
  <c r="D99" i="17"/>
  <c r="D98" i="17"/>
  <c r="D97" i="17"/>
  <c r="D96" i="17"/>
  <c r="D95" i="17"/>
  <c r="D94" i="17"/>
  <c r="D93" i="17"/>
  <c r="D92" i="17"/>
  <c r="D91" i="17"/>
  <c r="D90" i="17"/>
  <c r="D89" i="17"/>
  <c r="D88" i="17"/>
  <c r="D87" i="17"/>
  <c r="D86" i="17"/>
  <c r="D85" i="17"/>
  <c r="D84" i="17"/>
  <c r="D83" i="17"/>
  <c r="D82" i="17"/>
  <c r="D81" i="17"/>
  <c r="D80" i="17"/>
  <c r="D79" i="17"/>
  <c r="D78" i="17"/>
  <c r="D77" i="17"/>
  <c r="D76" i="17"/>
  <c r="D75" i="17"/>
  <c r="D74" i="17"/>
  <c r="D73" i="17"/>
  <c r="D72" i="17"/>
  <c r="D71" i="17"/>
  <c r="D70" i="17"/>
  <c r="D69" i="17"/>
  <c r="D68" i="17"/>
  <c r="D67" i="17"/>
  <c r="D66" i="17"/>
  <c r="D65" i="17"/>
  <c r="D64" i="17"/>
  <c r="D63" i="17"/>
  <c r="D62" i="17"/>
  <c r="D61" i="17"/>
  <c r="D60" i="17"/>
  <c r="D59" i="17"/>
  <c r="D58" i="17"/>
  <c r="D57" i="17"/>
  <c r="D56" i="17"/>
  <c r="D55" i="17"/>
  <c r="D54" i="17"/>
  <c r="D53" i="17"/>
  <c r="D52" i="17"/>
  <c r="D51" i="17"/>
  <c r="D50" i="17"/>
  <c r="D49" i="17"/>
  <c r="D48" i="17"/>
  <c r="D47" i="17"/>
  <c r="D46" i="17"/>
  <c r="D45" i="17"/>
  <c r="D44" i="17"/>
  <c r="D43" i="17"/>
  <c r="D42" i="17"/>
  <c r="D41" i="17"/>
  <c r="D40" i="17"/>
  <c r="D39" i="17"/>
  <c r="D38" i="17"/>
  <c r="D37" i="17"/>
  <c r="D36" i="17"/>
  <c r="D35" i="17"/>
  <c r="D34" i="17"/>
  <c r="D33" i="17"/>
  <c r="D32" i="17"/>
  <c r="D31" i="17"/>
  <c r="D30" i="17"/>
  <c r="D29" i="17"/>
  <c r="D21" i="17"/>
  <c r="D20" i="17"/>
  <c r="D19" i="17"/>
  <c r="D18" i="17"/>
  <c r="D17" i="17"/>
  <c r="D16" i="17"/>
  <c r="D15" i="17"/>
  <c r="D14" i="17"/>
  <c r="D13" i="17"/>
  <c r="D12" i="17"/>
  <c r="D11" i="17"/>
  <c r="D10" i="17"/>
  <c r="D9" i="17"/>
  <c r="D8" i="17"/>
  <c r="D7" i="17"/>
  <c r="D6" i="17"/>
  <c r="D5" i="17"/>
  <c r="D4" i="17"/>
  <c r="E44" i="17"/>
  <c r="E74" i="17"/>
  <c r="E10" i="17"/>
  <c r="E68" i="17"/>
  <c r="E6" i="17"/>
  <c r="E17" i="17"/>
  <c r="E20" i="17"/>
  <c r="E7" i="17"/>
  <c r="E45" i="17"/>
  <c r="E30" i="17"/>
  <c r="E18" i="17"/>
  <c r="E47" i="17"/>
  <c r="E84" i="17"/>
  <c r="E42" i="17"/>
  <c r="E89" i="17"/>
  <c r="E49" i="17"/>
  <c r="E5" i="17"/>
  <c r="E34" i="17"/>
  <c r="E35" i="17"/>
  <c r="E48" i="17"/>
  <c r="E54" i="17"/>
  <c r="E52" i="17"/>
  <c r="E16" i="17"/>
  <c r="E55" i="17"/>
  <c r="E77" i="17"/>
  <c r="E32" i="17"/>
  <c r="E78" i="17"/>
  <c r="E13" i="17"/>
  <c r="E100" i="17"/>
  <c r="E19" i="17"/>
  <c r="E61" i="17"/>
  <c r="E95" i="17"/>
  <c r="E50" i="17"/>
  <c r="E96" i="17"/>
  <c r="E75" i="17"/>
  <c r="E56" i="17"/>
  <c r="E21" i="17"/>
  <c r="E99" i="17"/>
  <c r="E82" i="17"/>
  <c r="E83" i="17"/>
  <c r="E72" i="17"/>
  <c r="E90" i="17"/>
  <c r="E86" i="17"/>
  <c r="E40" i="17"/>
  <c r="E63" i="17"/>
  <c r="E66" i="17"/>
  <c r="E73" i="17"/>
  <c r="E37" i="17"/>
  <c r="E14" i="17"/>
  <c r="E59" i="17"/>
  <c r="E87" i="17"/>
  <c r="E57" i="17"/>
  <c r="E36" i="17"/>
  <c r="E98" i="17"/>
  <c r="E39" i="17"/>
  <c r="E93" i="17"/>
  <c r="E67" i="17"/>
  <c r="E60" i="17"/>
  <c r="E15" i="17"/>
  <c r="E65" i="17"/>
  <c r="E97" i="17"/>
  <c r="E85" i="17"/>
  <c r="E71" i="17"/>
  <c r="E80" i="17"/>
  <c r="E12" i="17"/>
  <c r="E92" i="17"/>
  <c r="E58" i="17"/>
  <c r="E33" i="17"/>
  <c r="E51" i="17"/>
  <c r="E9" i="17"/>
  <c r="E53" i="17"/>
  <c r="E69" i="17"/>
  <c r="E31" i="17"/>
  <c r="E102" i="17"/>
  <c r="E79" i="17"/>
  <c r="E101" i="17"/>
  <c r="E81" i="17"/>
  <c r="E91" i="17"/>
  <c r="E29" i="17"/>
  <c r="E8" i="17"/>
  <c r="E43" i="17"/>
  <c r="E76" i="17"/>
  <c r="E64" i="17"/>
  <c r="E88" i="17"/>
  <c r="E38" i="17"/>
  <c r="E94" i="17"/>
  <c r="E41" i="17"/>
  <c r="E70" i="17"/>
  <c r="E11" i="17"/>
  <c r="E4" i="17"/>
  <c r="E46" i="17"/>
  <c r="E62" i="17"/>
  <c r="M2" i="17"/>
  <c r="AM15" i="17"/>
  <c r="F61" i="17"/>
  <c r="W99" i="17"/>
  <c r="AF16" i="17"/>
  <c r="AF19" i="17"/>
  <c r="W70" i="17"/>
  <c r="AF13" i="17"/>
  <c r="AF22" i="17"/>
  <c r="F96" i="17"/>
  <c r="N15" i="17"/>
  <c r="AF8" i="17"/>
  <c r="N4" i="17"/>
  <c r="F85" i="17"/>
  <c r="F86" i="17"/>
  <c r="W59" i="17"/>
  <c r="AM5" i="17"/>
  <c r="F95" i="17"/>
  <c r="AF45" i="17"/>
  <c r="AF5" i="17"/>
  <c r="AF91" i="17"/>
  <c r="N10" i="17"/>
  <c r="AM6" i="17"/>
  <c r="AF61" i="17"/>
  <c r="AF9" i="17"/>
  <c r="F65" i="17"/>
  <c r="AM13" i="17"/>
  <c r="W72" i="17"/>
  <c r="AM7" i="17"/>
  <c r="F32" i="17"/>
  <c r="W57" i="17"/>
  <c r="AF83" i="17"/>
  <c r="AF89" i="17"/>
  <c r="F29" i="17"/>
  <c r="F91" i="17"/>
  <c r="AM18" i="17"/>
  <c r="AM20" i="17"/>
  <c r="W50" i="17"/>
  <c r="AF10" i="17"/>
  <c r="F37" i="17"/>
  <c r="W94" i="17"/>
  <c r="AF78" i="17"/>
  <c r="W4" i="17"/>
  <c r="W32" i="17"/>
  <c r="F98" i="17"/>
  <c r="W100" i="17"/>
  <c r="W86" i="17"/>
  <c r="W20" i="17"/>
  <c r="F70" i="17"/>
  <c r="AF6" i="17"/>
  <c r="W78" i="17"/>
  <c r="F50" i="17"/>
  <c r="F66" i="17"/>
  <c r="F56" i="17"/>
  <c r="F17" i="17"/>
  <c r="AF95" i="17"/>
  <c r="W101" i="17"/>
  <c r="AF32" i="17"/>
  <c r="F84" i="17"/>
  <c r="N9" i="17"/>
  <c r="F4" i="17"/>
  <c r="AF7" i="17"/>
  <c r="AF97" i="17"/>
  <c r="AF56" i="17"/>
  <c r="W38" i="17"/>
  <c r="AF59" i="17"/>
  <c r="AF65" i="17"/>
  <c r="F41" i="17"/>
  <c r="N6" i="17"/>
  <c r="N19" i="17"/>
  <c r="F44" i="17"/>
  <c r="F36" i="17"/>
  <c r="W60" i="17"/>
  <c r="W41" i="17"/>
  <c r="AF20" i="17"/>
  <c r="AF75" i="17"/>
  <c r="AF42" i="17"/>
  <c r="N14" i="17"/>
  <c r="F48" i="17"/>
  <c r="W96" i="17"/>
  <c r="F81" i="17"/>
  <c r="W71" i="17"/>
  <c r="W52" i="17"/>
  <c r="W102" i="17"/>
  <c r="AF67" i="17"/>
  <c r="W14" i="17"/>
  <c r="W6" i="17"/>
  <c r="AF50" i="17"/>
  <c r="W68" i="17"/>
  <c r="W93" i="17"/>
  <c r="W69" i="17"/>
  <c r="F14" i="17"/>
  <c r="W61" i="17"/>
  <c r="AF44" i="17"/>
  <c r="AF88" i="17"/>
  <c r="AM19" i="17"/>
  <c r="AF62" i="17"/>
  <c r="AF38" i="17"/>
  <c r="F53" i="17"/>
  <c r="AF51" i="17"/>
  <c r="F101" i="17"/>
  <c r="F76" i="17"/>
  <c r="F39" i="17"/>
  <c r="F49" i="17"/>
  <c r="F47" i="17"/>
  <c r="W97" i="17"/>
  <c r="F45" i="17"/>
  <c r="F54" i="17"/>
  <c r="W56" i="17"/>
  <c r="AF73" i="17"/>
  <c r="AF72" i="17"/>
  <c r="AF14" i="17"/>
  <c r="N18" i="17"/>
  <c r="AF94" i="17"/>
  <c r="F88" i="17"/>
  <c r="N8" i="17"/>
  <c r="F102" i="17"/>
  <c r="AF57" i="17"/>
  <c r="F78" i="17"/>
  <c r="AF79" i="17"/>
  <c r="AF63" i="17"/>
  <c r="F71" i="17"/>
  <c r="W80" i="17"/>
  <c r="AF49" i="17"/>
  <c r="W19" i="17"/>
  <c r="AF86" i="17"/>
  <c r="W51" i="17"/>
  <c r="AF81" i="17"/>
  <c r="AF18" i="17"/>
  <c r="W49" i="17"/>
  <c r="AF77" i="17"/>
  <c r="AM16" i="17"/>
  <c r="F90" i="17"/>
  <c r="N12" i="17"/>
  <c r="W13" i="17"/>
  <c r="AF93" i="17"/>
  <c r="W75" i="17"/>
  <c r="W90" i="17"/>
  <c r="F42" i="17"/>
  <c r="AF55" i="17"/>
  <c r="N11" i="17"/>
  <c r="W53" i="17"/>
  <c r="AF4" i="17"/>
  <c r="W21" i="17"/>
  <c r="F18" i="17"/>
  <c r="W45" i="17"/>
  <c r="W64" i="17"/>
  <c r="W44" i="17"/>
  <c r="AF66" i="17"/>
  <c r="F75" i="17"/>
  <c r="F68" i="17"/>
  <c r="W29" i="17"/>
  <c r="W79" i="17"/>
  <c r="F59" i="17"/>
  <c r="AF21" i="17"/>
  <c r="AF15" i="17"/>
  <c r="AF82" i="17"/>
  <c r="F73" i="17"/>
  <c r="F99" i="17"/>
  <c r="AM9" i="17"/>
  <c r="W5" i="17"/>
  <c r="N17" i="17"/>
  <c r="W35" i="17"/>
  <c r="F30" i="17"/>
  <c r="W73" i="17"/>
  <c r="F5" i="17"/>
  <c r="AF43" i="17"/>
  <c r="W89" i="17"/>
  <c r="F20" i="17"/>
  <c r="F31" i="17"/>
  <c r="F13" i="17"/>
  <c r="AM8" i="17"/>
  <c r="AF64" i="17"/>
  <c r="W12" i="17"/>
  <c r="AF53" i="17"/>
  <c r="W11" i="17"/>
  <c r="W95" i="17"/>
  <c r="W81" i="17"/>
  <c r="F55" i="17"/>
  <c r="W54" i="17"/>
  <c r="AF92" i="17"/>
  <c r="F100" i="17"/>
  <c r="W62" i="17"/>
  <c r="AF58" i="17"/>
  <c r="AF101" i="17"/>
  <c r="F7" i="17"/>
  <c r="F93" i="17"/>
  <c r="W48" i="17"/>
  <c r="F15" i="17"/>
  <c r="AF29" i="17"/>
  <c r="F58" i="17"/>
  <c r="W46" i="17"/>
  <c r="W8" i="17"/>
  <c r="F92" i="17"/>
  <c r="F62" i="17"/>
  <c r="F69" i="17"/>
  <c r="AM11" i="17"/>
  <c r="F11" i="17"/>
  <c r="F83" i="17"/>
  <c r="W82" i="17"/>
  <c r="F67" i="17"/>
  <c r="AF48" i="17"/>
  <c r="AF69" i="17"/>
  <c r="AF71" i="17"/>
  <c r="N7" i="17"/>
  <c r="W42" i="17"/>
  <c r="F63" i="17"/>
  <c r="AF17" i="17"/>
  <c r="F77" i="17"/>
  <c r="W10" i="17"/>
  <c r="AF54" i="17"/>
  <c r="N16" i="17"/>
  <c r="W88" i="17"/>
  <c r="W98" i="17"/>
  <c r="W92" i="17"/>
  <c r="AF90" i="17"/>
  <c r="F34" i="17"/>
  <c r="F10" i="17"/>
  <c r="AF70" i="17"/>
  <c r="W74" i="17"/>
  <c r="F57" i="17"/>
  <c r="AM14" i="17"/>
  <c r="AF100" i="17"/>
  <c r="F52" i="17"/>
  <c r="W47" i="17"/>
  <c r="W9" i="17"/>
  <c r="W85" i="17"/>
  <c r="F64" i="17"/>
  <c r="F82" i="17"/>
  <c r="F38" i="17"/>
  <c r="AF41" i="17"/>
  <c r="W63" i="17"/>
  <c r="W58" i="17"/>
  <c r="F80" i="17"/>
  <c r="AF35" i="17"/>
  <c r="AF85" i="17"/>
  <c r="AF12" i="17"/>
  <c r="F97" i="17"/>
  <c r="AF68" i="17"/>
  <c r="F87" i="17"/>
  <c r="F12" i="17"/>
  <c r="AM4" i="17"/>
  <c r="AF102" i="17"/>
  <c r="W65" i="17"/>
  <c r="F46" i="17"/>
  <c r="F89" i="17"/>
  <c r="W7" i="17"/>
  <c r="AF87" i="17"/>
  <c r="AM10" i="17"/>
  <c r="AF74" i="17"/>
  <c r="F60" i="17"/>
  <c r="W67" i="17"/>
  <c r="W76" i="17"/>
  <c r="W91" i="17"/>
  <c r="F16" i="17"/>
  <c r="AF96" i="17"/>
  <c r="AF46" i="17"/>
  <c r="W15" i="17"/>
  <c r="N5" i="17"/>
  <c r="W17" i="17"/>
  <c r="AF52" i="17"/>
  <c r="F43" i="17"/>
  <c r="W18" i="17"/>
  <c r="F35" i="17"/>
  <c r="AF99" i="17"/>
  <c r="AF47" i="17"/>
  <c r="F79" i="17"/>
  <c r="W22" i="17"/>
  <c r="W16" i="17"/>
  <c r="AF84" i="17"/>
  <c r="AF98" i="17"/>
  <c r="N21" i="17"/>
  <c r="N20" i="17"/>
  <c r="W43" i="17"/>
  <c r="W55" i="17"/>
  <c r="F21" i="17"/>
  <c r="F19" i="17"/>
  <c r="W77" i="17"/>
  <c r="F94" i="17"/>
  <c r="F6" i="17"/>
  <c r="F72" i="17"/>
  <c r="AF76" i="17"/>
  <c r="F33" i="17"/>
  <c r="AM21" i="17"/>
  <c r="F40" i="17"/>
  <c r="F9" i="17"/>
  <c r="F51" i="17"/>
  <c r="AF80" i="17"/>
  <c r="W84" i="17"/>
  <c r="W66" i="17"/>
  <c r="F74" i="17"/>
  <c r="AM12" i="17"/>
  <c r="AM17" i="17"/>
  <c r="W87" i="17"/>
  <c r="AF11" i="17"/>
  <c r="W83" i="17"/>
  <c r="F8" i="17"/>
  <c r="P92" i="17" l="1"/>
  <c r="P96" i="17"/>
  <c r="P50" i="17"/>
  <c r="P52" i="17"/>
  <c r="P56" i="17"/>
  <c r="P95" i="17"/>
  <c r="B35" i="17"/>
  <c r="B39" i="17"/>
  <c r="B4" i="17"/>
  <c r="B20" i="17"/>
  <c r="B51" i="17"/>
  <c r="B67" i="17"/>
  <c r="B13" i="17"/>
  <c r="B36" i="17"/>
  <c r="B52" i="17"/>
  <c r="B68" i="17"/>
  <c r="B6" i="17"/>
  <c r="B29" i="17"/>
  <c r="B45" i="17"/>
  <c r="B61" i="17"/>
  <c r="B77" i="17"/>
  <c r="B7" i="17"/>
  <c r="B30" i="17"/>
  <c r="B46" i="17"/>
  <c r="B62" i="17"/>
  <c r="B102" i="17"/>
  <c r="B8" i="17"/>
  <c r="B31" i="17"/>
  <c r="B55" i="17"/>
  <c r="B71" i="17"/>
  <c r="B9" i="17"/>
  <c r="B32" i="17"/>
  <c r="B56" i="17"/>
  <c r="B72" i="17"/>
  <c r="B18" i="17"/>
  <c r="B49" i="17"/>
  <c r="B12" i="17"/>
  <c r="B59" i="17"/>
  <c r="B75" i="17"/>
  <c r="B21" i="17"/>
  <c r="B60" i="17"/>
  <c r="B76" i="17"/>
  <c r="B92" i="17"/>
  <c r="B14" i="17"/>
  <c r="B37" i="17"/>
  <c r="B53" i="17"/>
  <c r="B69" i="17"/>
  <c r="B15" i="17"/>
  <c r="B38" i="17"/>
  <c r="B54" i="17"/>
  <c r="B70" i="17"/>
  <c r="B78" i="17"/>
  <c r="B16" i="17"/>
  <c r="B47" i="17"/>
  <c r="B63" i="17"/>
  <c r="B79" i="17"/>
  <c r="B17" i="17"/>
  <c r="B40" i="17"/>
  <c r="B48" i="17"/>
  <c r="B64" i="17"/>
  <c r="B80" i="17"/>
  <c r="B10" i="17"/>
  <c r="B33" i="17"/>
  <c r="B41" i="17"/>
  <c r="B57" i="17"/>
  <c r="B65" i="17"/>
  <c r="B73" i="17"/>
  <c r="B81" i="17"/>
  <c r="B11" i="17"/>
  <c r="B19" i="17"/>
  <c r="B34" i="17"/>
  <c r="B50" i="17"/>
  <c r="B58" i="17"/>
  <c r="B66" i="17"/>
  <c r="B74" i="17"/>
  <c r="B82" i="17"/>
  <c r="B98" i="17"/>
  <c r="B99" i="17"/>
  <c r="B100" i="17"/>
  <c r="B93" i="17"/>
  <c r="B101" i="17"/>
  <c r="B94" i="17"/>
  <c r="B95" i="17"/>
  <c r="B96" i="17"/>
  <c r="B97" i="17"/>
  <c r="B91" i="17"/>
  <c r="B85" i="17"/>
  <c r="B90" i="17"/>
  <c r="B83" i="17"/>
  <c r="B84" i="17"/>
  <c r="B86" i="17"/>
  <c r="B88" i="17"/>
  <c r="B89" i="17"/>
  <c r="B42" i="17"/>
  <c r="B43" i="17"/>
  <c r="B44" i="17"/>
  <c r="B5" i="17"/>
  <c r="K10" i="11"/>
  <c r="K11" i="11"/>
  <c r="K12" i="11"/>
  <c r="K13" i="11"/>
  <c r="K14" i="11"/>
  <c r="K15" i="11"/>
  <c r="K16" i="11"/>
  <c r="K17" i="11"/>
  <c r="K18" i="11"/>
  <c r="K19" i="11"/>
  <c r="K4" i="11"/>
  <c r="K5" i="11"/>
  <c r="K6" i="11"/>
  <c r="K7" i="11"/>
  <c r="K8" i="11"/>
  <c r="K9" i="11"/>
  <c r="G4" i="17"/>
  <c r="G48" i="17"/>
  <c r="G35" i="17"/>
  <c r="G89" i="17"/>
  <c r="G40" i="17"/>
  <c r="G47" i="17"/>
  <c r="G98" i="17"/>
  <c r="G78" i="17"/>
  <c r="G96" i="17"/>
  <c r="G72" i="17"/>
  <c r="G58" i="17"/>
  <c r="G92" i="17"/>
  <c r="G102" i="17"/>
  <c r="G81" i="17"/>
  <c r="G21" i="17"/>
  <c r="G101" i="17"/>
  <c r="G77" i="17"/>
  <c r="G95" i="17"/>
  <c r="G38" i="17"/>
  <c r="G100" i="17"/>
  <c r="G60" i="17"/>
  <c r="G19" i="17"/>
  <c r="G91" i="17"/>
  <c r="G69" i="17"/>
  <c r="G79" i="17"/>
  <c r="G42" i="17"/>
  <c r="G73" i="17"/>
  <c r="G52" i="17"/>
  <c r="G57" i="17"/>
  <c r="G84" i="17"/>
  <c r="G50" i="17"/>
  <c r="G11" i="17"/>
  <c r="G41" i="17"/>
  <c r="G85" i="17"/>
  <c r="G45" i="17"/>
  <c r="G63" i="17"/>
  <c r="G10" i="17"/>
  <c r="G15" i="17"/>
  <c r="G83" i="17"/>
  <c r="G43" i="17"/>
  <c r="G62" i="17"/>
  <c r="F2" i="17"/>
  <c r="G55" i="17"/>
  <c r="G65" i="17"/>
  <c r="G20" i="17"/>
  <c r="G87" i="17"/>
  <c r="G30" i="17"/>
  <c r="G94" i="17"/>
  <c r="G37" i="17"/>
  <c r="G13" i="17"/>
  <c r="G76" i="17"/>
  <c r="G36" i="17"/>
  <c r="G49" i="17"/>
  <c r="G14" i="17"/>
  <c r="G75" i="17"/>
  <c r="G44" i="17"/>
  <c r="G46" i="17"/>
  <c r="G53" i="17"/>
  <c r="G12" i="17"/>
  <c r="G99" i="17"/>
  <c r="G31" i="17"/>
  <c r="G6" i="17"/>
  <c r="G9" i="17"/>
  <c r="G82" i="17"/>
  <c r="G74" i="17"/>
  <c r="G68" i="17"/>
  <c r="G93" i="17"/>
  <c r="G33" i="17"/>
  <c r="G16" i="17"/>
  <c r="G59" i="17"/>
  <c r="G34" i="17"/>
  <c r="G64" i="17"/>
  <c r="G18" i="17"/>
  <c r="G32" i="17"/>
  <c r="G61" i="17"/>
  <c r="G39" i="17"/>
  <c r="G29" i="17"/>
  <c r="G54" i="17"/>
  <c r="G97" i="17"/>
  <c r="G86" i="17"/>
  <c r="G70" i="17"/>
  <c r="G8" i="17"/>
  <c r="G17" i="17"/>
  <c r="G90" i="17"/>
  <c r="G51" i="17"/>
  <c r="G56" i="17"/>
  <c r="G71" i="17"/>
  <c r="G67" i="17"/>
  <c r="G66" i="17"/>
  <c r="G5" i="17"/>
  <c r="G7" i="17"/>
  <c r="G88" i="17"/>
  <c r="G80" i="17"/>
  <c r="P4" i="17" l="1"/>
  <c r="P5" i="17"/>
  <c r="P7" i="17"/>
  <c r="P17" i="17"/>
  <c r="P10" i="17"/>
  <c r="P18" i="17"/>
  <c r="P11" i="17"/>
  <c r="P8" i="17"/>
  <c r="P19" i="17"/>
  <c r="P20" i="17"/>
  <c r="P21" i="17"/>
  <c r="P14" i="17"/>
  <c r="P6" i="17"/>
  <c r="P15" i="17"/>
  <c r="P12" i="17"/>
  <c r="P16" i="17"/>
  <c r="P9" i="17"/>
  <c r="P13" i="17"/>
  <c r="I4" i="17"/>
  <c r="I5" i="17"/>
  <c r="I6" i="17"/>
  <c r="I7" i="17"/>
  <c r="I10" i="17"/>
  <c r="I8" i="17"/>
  <c r="I9" i="17"/>
  <c r="Q24" i="17"/>
  <c r="H1" i="14"/>
  <c r="AI24" i="17" l="1"/>
  <c r="J24" i="17"/>
  <c r="C24" i="17"/>
  <c r="Z24" i="17"/>
  <c r="AJ23" i="17"/>
  <c r="AA23" i="17"/>
  <c r="R24" i="17"/>
  <c r="R23" i="17"/>
  <c r="P22" i="17"/>
  <c r="R4" i="16"/>
  <c r="Q25" i="17"/>
  <c r="S24" i="17"/>
  <c r="S23" i="17"/>
  <c r="AK23" i="17"/>
  <c r="AB23" i="17"/>
  <c r="U24" i="17"/>
  <c r="AL23" i="17"/>
  <c r="T23" i="17"/>
  <c r="U23" i="17"/>
  <c r="AD23" i="17"/>
  <c r="T24" i="17"/>
  <c r="AC23" i="17"/>
  <c r="J25" i="17" l="1"/>
  <c r="Z25" i="17"/>
  <c r="C25" i="17"/>
  <c r="AI25" i="17"/>
  <c r="R25" i="17"/>
  <c r="V23" i="17"/>
  <c r="P23" i="17" s="1"/>
  <c r="V24" i="17"/>
  <c r="P24" i="17" s="1"/>
  <c r="AE23" i="17"/>
  <c r="AJ24" i="17"/>
  <c r="AH23" i="17"/>
  <c r="AA24" i="17"/>
  <c r="Y23" i="17"/>
  <c r="Q26" i="17"/>
  <c r="AK24" i="17"/>
  <c r="AB24" i="17"/>
  <c r="S25" i="17"/>
  <c r="U25" i="17"/>
  <c r="AM23" i="17"/>
  <c r="AD24" i="17"/>
  <c r="W23" i="17"/>
  <c r="AL24" i="17"/>
  <c r="T25" i="17"/>
  <c r="AC24" i="17"/>
  <c r="W24" i="17"/>
  <c r="AF23" i="17"/>
  <c r="V25" i="17" l="1"/>
  <c r="AI26" i="17"/>
  <c r="J26" i="17"/>
  <c r="R26" i="17"/>
  <c r="C26" i="17"/>
  <c r="Z26" i="17"/>
  <c r="AE24" i="17"/>
  <c r="C45" i="14"/>
  <c r="C29" i="14"/>
  <c r="C55" i="14"/>
  <c r="C52" i="14"/>
  <c r="C36" i="14"/>
  <c r="C62" i="14"/>
  <c r="C59" i="14"/>
  <c r="C43" i="14"/>
  <c r="C61" i="14"/>
  <c r="C66" i="14"/>
  <c r="C35" i="14"/>
  <c r="C12" i="14"/>
  <c r="C17" i="14"/>
  <c r="C42" i="14"/>
  <c r="C32" i="14"/>
  <c r="C24" i="14"/>
  <c r="C16" i="14"/>
  <c r="C8" i="14"/>
  <c r="C64" i="14"/>
  <c r="C57" i="14"/>
  <c r="C34" i="14"/>
  <c r="C26" i="14"/>
  <c r="C18" i="14"/>
  <c r="C53" i="14"/>
  <c r="C37" i="14"/>
  <c r="C14" i="14"/>
  <c r="C70" i="14"/>
  <c r="C47" i="14"/>
  <c r="C60" i="14"/>
  <c r="C44" i="14"/>
  <c r="C21" i="14"/>
  <c r="C6" i="14"/>
  <c r="C54" i="14"/>
  <c r="C67" i="14"/>
  <c r="C51" i="14"/>
  <c r="C28" i="14"/>
  <c r="C13" i="14"/>
  <c r="C69" i="14"/>
  <c r="C10" i="14"/>
  <c r="C58" i="14"/>
  <c r="C50" i="14"/>
  <c r="C20" i="14"/>
  <c r="C68" i="14"/>
  <c r="C33" i="14"/>
  <c r="C25" i="14"/>
  <c r="C9" i="14"/>
  <c r="C65" i="14"/>
  <c r="C27" i="14"/>
  <c r="C19" i="14"/>
  <c r="C11" i="14"/>
  <c r="C39" i="14"/>
  <c r="C31" i="14"/>
  <c r="C23" i="14"/>
  <c r="C15" i="14"/>
  <c r="C71" i="14"/>
  <c r="C56" i="14"/>
  <c r="C49" i="14"/>
  <c r="C41" i="14"/>
  <c r="C46" i="14"/>
  <c r="C38" i="14"/>
  <c r="C30" i="14"/>
  <c r="C22" i="14"/>
  <c r="C7" i="14"/>
  <c r="C63" i="14"/>
  <c r="C48" i="14"/>
  <c r="C40" i="14"/>
  <c r="AJ25" i="17"/>
  <c r="AH24" i="17"/>
  <c r="AA25" i="17"/>
  <c r="Y24" i="17"/>
  <c r="E70" i="14"/>
  <c r="D70" i="14"/>
  <c r="E67" i="14"/>
  <c r="D67" i="14"/>
  <c r="E69" i="14"/>
  <c r="D69" i="14"/>
  <c r="E66" i="14"/>
  <c r="D66" i="14"/>
  <c r="D65" i="14"/>
  <c r="E65" i="14"/>
  <c r="E68" i="14"/>
  <c r="D68" i="14"/>
  <c r="D71" i="14"/>
  <c r="E71" i="14"/>
  <c r="Q27" i="17"/>
  <c r="Q28" i="17"/>
  <c r="S26" i="17"/>
  <c r="AB25" i="17"/>
  <c r="AK25" i="17"/>
  <c r="AF24" i="17"/>
  <c r="AD25" i="17"/>
  <c r="AC25" i="17"/>
  <c r="W25" i="17"/>
  <c r="AL25" i="17"/>
  <c r="AM24" i="17"/>
  <c r="U26" i="17"/>
  <c r="T26" i="17"/>
  <c r="J28" i="17" l="1"/>
  <c r="R28" i="17"/>
  <c r="Z28" i="17"/>
  <c r="C28" i="17"/>
  <c r="AI28" i="17"/>
  <c r="V26" i="17"/>
  <c r="C27" i="17"/>
  <c r="AI27" i="17"/>
  <c r="Z27" i="17"/>
  <c r="J27" i="17"/>
  <c r="R27" i="17"/>
  <c r="P25" i="17"/>
  <c r="AE25" i="17"/>
  <c r="AJ26" i="17"/>
  <c r="AH25" i="17"/>
  <c r="AA26" i="17"/>
  <c r="Y25" i="17"/>
  <c r="C20" i="12"/>
  <c r="D20" i="12"/>
  <c r="E20" i="12"/>
  <c r="F20" i="12"/>
  <c r="C19" i="12"/>
  <c r="D19" i="12"/>
  <c r="E19" i="12"/>
  <c r="F19" i="12"/>
  <c r="C18" i="12"/>
  <c r="D18" i="12"/>
  <c r="E18" i="12"/>
  <c r="F18" i="12"/>
  <c r="P19" i="12"/>
  <c r="N19" i="12"/>
  <c r="M19" i="12"/>
  <c r="H3" i="12" a="1"/>
  <c r="S27" i="17"/>
  <c r="AK26" i="17"/>
  <c r="AB26" i="17"/>
  <c r="I23" i="12"/>
  <c r="S28" i="17"/>
  <c r="AL26" i="17"/>
  <c r="AF25" i="17"/>
  <c r="U28" i="17"/>
  <c r="W26" i="17"/>
  <c r="U27" i="17"/>
  <c r="T27" i="17"/>
  <c r="AC26" i="17"/>
  <c r="AM25" i="17"/>
  <c r="T28" i="17"/>
  <c r="AD26" i="17"/>
  <c r="V27" i="17" l="1"/>
  <c r="V28" i="17"/>
  <c r="P26" i="17"/>
  <c r="AE26" i="17"/>
  <c r="AJ27" i="17"/>
  <c r="AH26" i="17"/>
  <c r="AA27" i="17"/>
  <c r="Y26" i="17"/>
  <c r="AP4" i="17"/>
  <c r="H10" i="12"/>
  <c r="H18" i="12"/>
  <c r="H3" i="12"/>
  <c r="H11" i="12"/>
  <c r="H19" i="12"/>
  <c r="H4" i="12"/>
  <c r="H12" i="12"/>
  <c r="H20" i="12"/>
  <c r="H5" i="12"/>
  <c r="H13" i="12"/>
  <c r="H6" i="12"/>
  <c r="H14" i="12"/>
  <c r="H7" i="12"/>
  <c r="H15" i="12"/>
  <c r="H8" i="12"/>
  <c r="H16" i="12"/>
  <c r="H9" i="12"/>
  <c r="H17" i="12"/>
  <c r="O19" i="12"/>
  <c r="AB27" i="17"/>
  <c r="I18" i="12"/>
  <c r="I19" i="12"/>
  <c r="I20" i="12"/>
  <c r="AK27" i="17"/>
  <c r="AM26" i="17"/>
  <c r="AD27" i="17"/>
  <c r="V2" i="17"/>
  <c r="AL27" i="17"/>
  <c r="W28" i="17"/>
  <c r="AC27" i="17"/>
  <c r="AF26" i="17"/>
  <c r="W27" i="17"/>
  <c r="P28" i="17" l="1"/>
  <c r="P27" i="17"/>
  <c r="AE27" i="17"/>
  <c r="AJ28" i="17"/>
  <c r="AH27" i="17"/>
  <c r="AA28" i="17"/>
  <c r="Y27" i="17"/>
  <c r="J19" i="12"/>
  <c r="J20" i="12"/>
  <c r="J18" i="12"/>
  <c r="D4" i="16"/>
  <c r="D5" i="16"/>
  <c r="D6" i="16"/>
  <c r="D7" i="16"/>
  <c r="D8" i="16"/>
  <c r="D3" i="16"/>
  <c r="AB28" i="17"/>
  <c r="AK28" i="17"/>
  <c r="AM27" i="17"/>
  <c r="C3" i="19" a="1"/>
  <c r="AC28" i="17"/>
  <c r="AF27" i="17"/>
  <c r="AL28" i="17"/>
  <c r="AM28" i="17" s="1"/>
  <c r="AD28" i="17"/>
  <c r="C10" i="19" l="1"/>
  <c r="C7" i="19"/>
  <c r="C9" i="19"/>
  <c r="C13" i="19"/>
  <c r="C19" i="19"/>
  <c r="C17" i="19"/>
  <c r="C15" i="19"/>
  <c r="C18" i="19"/>
  <c r="J18" i="19" s="1"/>
  <c r="C4" i="19"/>
  <c r="J4" i="19" s="1"/>
  <c r="C6" i="19"/>
  <c r="C8" i="19"/>
  <c r="C3" i="19"/>
  <c r="J3" i="19" s="1"/>
  <c r="C12" i="19"/>
  <c r="C14" i="19"/>
  <c r="C16" i="19"/>
  <c r="C11" i="19"/>
  <c r="C5" i="19"/>
  <c r="J5" i="19" s="1"/>
  <c r="AE28" i="17"/>
  <c r="AH28" i="17"/>
  <c r="Y28" i="17"/>
  <c r="P6" i="16"/>
  <c r="P7" i="16"/>
  <c r="P8" i="16"/>
  <c r="P5" i="16"/>
  <c r="Q4" i="16"/>
  <c r="Q6" i="16"/>
  <c r="Q7" i="16"/>
  <c r="Q8" i="16"/>
  <c r="Q5" i="16"/>
  <c r="D3" i="1"/>
  <c r="S5" i="16"/>
  <c r="S8" i="16"/>
  <c r="S7" i="16"/>
  <c r="S6" i="16"/>
  <c r="S4" i="16"/>
  <c r="AF28" i="17"/>
  <c r="K4" i="19"/>
  <c r="K5" i="19"/>
  <c r="K3" i="19"/>
  <c r="AL2" i="17"/>
  <c r="AE2" i="17"/>
  <c r="P5" i="19" l="1"/>
  <c r="L5" i="19"/>
  <c r="Q5" i="19" s="1"/>
  <c r="L4" i="19"/>
  <c r="Q4" i="19" s="1"/>
  <c r="P4" i="19"/>
  <c r="P3" i="19"/>
  <c r="L3" i="19"/>
  <c r="Q3" i="19" s="1"/>
  <c r="J8" i="19"/>
  <c r="D8" i="19"/>
  <c r="J9" i="19"/>
  <c r="D9" i="19"/>
  <c r="J33" i="19"/>
  <c r="D33" i="19"/>
  <c r="J68" i="19"/>
  <c r="D68" i="19"/>
  <c r="D72" i="19"/>
  <c r="J72" i="19"/>
  <c r="J61" i="19"/>
  <c r="D61" i="19"/>
  <c r="D66" i="19"/>
  <c r="J66" i="19"/>
  <c r="J6" i="19"/>
  <c r="D6" i="19"/>
  <c r="D7" i="19"/>
  <c r="J7" i="19"/>
  <c r="D71" i="19"/>
  <c r="J71" i="19"/>
  <c r="D51" i="19"/>
  <c r="J51" i="19"/>
  <c r="D47" i="19"/>
  <c r="J47" i="19"/>
  <c r="D44" i="19"/>
  <c r="J44" i="19"/>
  <c r="J49" i="19"/>
  <c r="D49" i="19"/>
  <c r="J10" i="19"/>
  <c r="D10" i="19"/>
  <c r="D46" i="19"/>
  <c r="J46" i="19"/>
  <c r="D34" i="19"/>
  <c r="J34" i="19"/>
  <c r="J69" i="19"/>
  <c r="D69" i="19"/>
  <c r="D74" i="19"/>
  <c r="J74" i="19"/>
  <c r="J48" i="19"/>
  <c r="D48" i="19"/>
  <c r="J11" i="19"/>
  <c r="D11" i="19"/>
  <c r="J40" i="19"/>
  <c r="D40" i="19"/>
  <c r="J76" i="19"/>
  <c r="D76" i="19"/>
  <c r="D55" i="19"/>
  <c r="J55" i="19"/>
  <c r="J52" i="19"/>
  <c r="D52" i="19"/>
  <c r="J57" i="19"/>
  <c r="D57" i="19"/>
  <c r="D62" i="19"/>
  <c r="J62" i="19"/>
  <c r="J16" i="19"/>
  <c r="D16" i="19"/>
  <c r="D15" i="19"/>
  <c r="J15" i="19"/>
  <c r="D54" i="19"/>
  <c r="J54" i="19"/>
  <c r="D59" i="19"/>
  <c r="J59" i="19"/>
  <c r="D77" i="19"/>
  <c r="J77" i="19"/>
  <c r="D35" i="19"/>
  <c r="J35" i="19"/>
  <c r="J56" i="19"/>
  <c r="D56" i="19"/>
  <c r="J45" i="19"/>
  <c r="D45" i="19"/>
  <c r="D14" i="19"/>
  <c r="J14" i="19"/>
  <c r="J17" i="19"/>
  <c r="D17" i="19"/>
  <c r="J37" i="19"/>
  <c r="D37" i="19"/>
  <c r="D42" i="19"/>
  <c r="J42" i="19"/>
  <c r="J60" i="19"/>
  <c r="D60" i="19"/>
  <c r="J65" i="19"/>
  <c r="D65" i="19"/>
  <c r="D70" i="19"/>
  <c r="J70" i="19"/>
  <c r="J75" i="19"/>
  <c r="D75" i="19"/>
  <c r="J12" i="19"/>
  <c r="D12" i="19"/>
  <c r="J19" i="19"/>
  <c r="D19" i="19"/>
  <c r="D67" i="19"/>
  <c r="J67" i="19"/>
  <c r="D63" i="19"/>
  <c r="J63" i="19"/>
  <c r="D43" i="19"/>
  <c r="J43" i="19"/>
  <c r="J64" i="19"/>
  <c r="D64" i="19"/>
  <c r="J53" i="19"/>
  <c r="D53" i="19"/>
  <c r="D58" i="19"/>
  <c r="J58" i="19"/>
  <c r="J13" i="19"/>
  <c r="D13" i="19"/>
  <c r="D50" i="19"/>
  <c r="J50" i="19"/>
  <c r="J38" i="19"/>
  <c r="D38" i="19"/>
  <c r="J73" i="19"/>
  <c r="D73" i="19"/>
  <c r="D39" i="19"/>
  <c r="J39" i="19"/>
  <c r="J36" i="19"/>
  <c r="D36" i="19"/>
  <c r="J41" i="19"/>
  <c r="D41" i="19"/>
  <c r="AZ2" i="19"/>
  <c r="AW2" i="11"/>
  <c r="D14" i="16"/>
  <c r="C27" i="1"/>
  <c r="H43" i="1"/>
  <c r="H27" i="1"/>
  <c r="C43" i="1"/>
  <c r="C59" i="1"/>
  <c r="H59" i="1"/>
  <c r="H8" i="16"/>
  <c r="H7" i="16"/>
  <c r="H6" i="16"/>
  <c r="H5" i="16"/>
  <c r="L4" i="16"/>
  <c r="L5" i="16"/>
  <c r="K69" i="19"/>
  <c r="K44" i="19"/>
  <c r="K53" i="19"/>
  <c r="E5" i="16"/>
  <c r="K48" i="19"/>
  <c r="K66" i="19"/>
  <c r="E8" i="16"/>
  <c r="K67" i="19"/>
  <c r="K74" i="19"/>
  <c r="K42" i="19"/>
  <c r="K77" i="19"/>
  <c r="K46" i="19"/>
  <c r="K49" i="19"/>
  <c r="K70" i="19"/>
  <c r="K72" i="19"/>
  <c r="BD2" i="19"/>
  <c r="K47" i="19"/>
  <c r="K50" i="19"/>
  <c r="K75" i="19"/>
  <c r="K59" i="19"/>
  <c r="K43" i="19"/>
  <c r="K34" i="19"/>
  <c r="K73" i="19"/>
  <c r="K57" i="19"/>
  <c r="K64" i="19"/>
  <c r="K45" i="19"/>
  <c r="K68" i="19"/>
  <c r="K41" i="19"/>
  <c r="K51" i="19"/>
  <c r="K55" i="19"/>
  <c r="K56" i="19"/>
  <c r="K65" i="19"/>
  <c r="K76" i="19"/>
  <c r="K40" i="19"/>
  <c r="K52" i="19"/>
  <c r="K71" i="19"/>
  <c r="E7" i="16"/>
  <c r="K33" i="19"/>
  <c r="E6" i="16"/>
  <c r="K37" i="19"/>
  <c r="K54" i="19"/>
  <c r="K38" i="19"/>
  <c r="K36" i="19"/>
  <c r="K60" i="19"/>
  <c r="D4" i="1"/>
  <c r="AU6" i="19"/>
  <c r="AR15" i="11"/>
  <c r="K39" i="19"/>
  <c r="E4" i="16"/>
  <c r="K61" i="19"/>
  <c r="K35" i="19"/>
  <c r="AR10" i="11"/>
  <c r="AR5" i="11"/>
  <c r="K62" i="19"/>
  <c r="K63" i="19"/>
  <c r="AR6" i="11"/>
  <c r="AU9" i="19"/>
  <c r="E3" i="16"/>
  <c r="K58" i="19"/>
  <c r="AR2" i="11"/>
  <c r="AU12" i="19"/>
  <c r="AU10" i="19"/>
  <c r="AU11" i="19"/>
  <c r="AR11" i="11"/>
  <c r="AU5" i="19"/>
  <c r="AU13" i="19"/>
  <c r="AU8" i="19"/>
  <c r="AR17" i="11"/>
  <c r="AR18" i="11"/>
  <c r="AR3" i="11"/>
  <c r="AR7" i="11"/>
  <c r="AU7" i="19"/>
  <c r="AU2" i="19"/>
  <c r="AU4" i="19"/>
  <c r="AR13" i="11"/>
  <c r="AR4" i="11"/>
  <c r="AR14" i="11"/>
  <c r="AR16" i="11"/>
  <c r="AR8" i="11"/>
  <c r="AR19" i="11"/>
  <c r="AU3" i="19"/>
  <c r="AR9" i="11"/>
  <c r="AR12" i="11"/>
  <c r="P48" i="19" l="1"/>
  <c r="P51" i="19"/>
  <c r="P30" i="19"/>
  <c r="P39" i="19"/>
  <c r="P59" i="19"/>
  <c r="P47" i="19"/>
  <c r="P34" i="19"/>
  <c r="P38" i="19"/>
  <c r="P41" i="19"/>
  <c r="P42" i="19"/>
  <c r="P55" i="19"/>
  <c r="P36" i="19"/>
  <c r="P45" i="19"/>
  <c r="P29" i="19"/>
  <c r="P67" i="19"/>
  <c r="P31" i="19"/>
  <c r="P60" i="19"/>
  <c r="P50" i="19"/>
  <c r="P43" i="19"/>
  <c r="P63" i="19"/>
  <c r="P53" i="19"/>
  <c r="P58" i="19"/>
  <c r="P37" i="19"/>
  <c r="P54" i="19"/>
  <c r="P57" i="19"/>
  <c r="P69" i="19"/>
  <c r="P46" i="19"/>
  <c r="P61" i="19"/>
  <c r="P68" i="19"/>
  <c r="P70" i="19"/>
  <c r="P40" i="19"/>
  <c r="P71" i="19"/>
  <c r="P28" i="19"/>
  <c r="P62" i="19"/>
  <c r="P65" i="19"/>
  <c r="P49" i="19"/>
  <c r="P66" i="19"/>
  <c r="P33" i="19"/>
  <c r="P32" i="19"/>
  <c r="P52" i="19"/>
  <c r="P35" i="19"/>
  <c r="P64" i="19"/>
  <c r="P44" i="19"/>
  <c r="P56" i="19"/>
  <c r="F17" i="19"/>
  <c r="E17" i="19"/>
  <c r="G17" i="19"/>
  <c r="O17" i="19"/>
  <c r="G11" i="19"/>
  <c r="E11" i="19"/>
  <c r="O11" i="19"/>
  <c r="F11" i="19"/>
  <c r="G8" i="19"/>
  <c r="F8" i="19"/>
  <c r="E8" i="19"/>
  <c r="O8" i="19"/>
  <c r="G7" i="19"/>
  <c r="E7" i="19"/>
  <c r="O7" i="19"/>
  <c r="F7" i="19"/>
  <c r="O16" i="19"/>
  <c r="G16" i="19"/>
  <c r="E16" i="19"/>
  <c r="F16" i="19"/>
  <c r="E19" i="19"/>
  <c r="F19" i="19"/>
  <c r="O19" i="19"/>
  <c r="G19" i="19"/>
  <c r="O15" i="19"/>
  <c r="G15" i="19"/>
  <c r="E15" i="19"/>
  <c r="F15" i="19"/>
  <c r="F13" i="19"/>
  <c r="G13" i="19"/>
  <c r="O13" i="19"/>
  <c r="E13" i="19"/>
  <c r="G12" i="19"/>
  <c r="O12" i="19"/>
  <c r="E12" i="19"/>
  <c r="F12" i="19"/>
  <c r="O6" i="19"/>
  <c r="F6" i="19"/>
  <c r="G6" i="19"/>
  <c r="E6" i="19"/>
  <c r="G14" i="19"/>
  <c r="F14" i="19"/>
  <c r="O14" i="19"/>
  <c r="E14" i="19"/>
  <c r="G10" i="19"/>
  <c r="F10" i="19"/>
  <c r="O10" i="19"/>
  <c r="E10" i="19"/>
  <c r="G9" i="19"/>
  <c r="F9" i="19"/>
  <c r="E9" i="19"/>
  <c r="O9" i="19"/>
  <c r="BA2" i="19"/>
  <c r="AX2" i="11"/>
  <c r="AP3" i="17"/>
  <c r="D15" i="16"/>
  <c r="D13" i="16" s="1"/>
  <c r="M73" i="12"/>
  <c r="M74" i="12"/>
  <c r="M75" i="12"/>
  <c r="M76" i="12"/>
  <c r="M77" i="12"/>
  <c r="M78" i="12"/>
  <c r="M79" i="12"/>
  <c r="M80" i="12"/>
  <c r="M81" i="12"/>
  <c r="M82" i="12"/>
  <c r="M83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55" i="12"/>
  <c r="M56" i="12"/>
  <c r="M57" i="12"/>
  <c r="M58" i="12"/>
  <c r="M59" i="12"/>
  <c r="M60" i="12"/>
  <c r="M61" i="12"/>
  <c r="M62" i="12"/>
  <c r="M63" i="12"/>
  <c r="M64" i="12"/>
  <c r="M65" i="12"/>
  <c r="M66" i="12"/>
  <c r="M67" i="12"/>
  <c r="M68" i="12"/>
  <c r="M69" i="12"/>
  <c r="M70" i="12"/>
  <c r="M71" i="12"/>
  <c r="M72" i="12"/>
  <c r="M20" i="12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D18" i="19"/>
  <c r="D27" i="12" a="1"/>
  <c r="H27" i="12" a="1"/>
  <c r="I5" i="16"/>
  <c r="F8" i="16"/>
  <c r="I6" i="16"/>
  <c r="I8" i="16"/>
  <c r="F3" i="16"/>
  <c r="AX3" i="11"/>
  <c r="BA2" i="11"/>
  <c r="AY2" i="11"/>
  <c r="AP5" i="17"/>
  <c r="BB2" i="19"/>
  <c r="I7" i="16"/>
  <c r="BA3" i="19"/>
  <c r="BA4" i="19" s="1"/>
  <c r="AZ4" i="19" s="1"/>
  <c r="BD4" i="19" s="1"/>
  <c r="F6" i="16"/>
  <c r="I4" i="16"/>
  <c r="F4" i="16"/>
  <c r="BB3" i="19"/>
  <c r="BB4" i="19"/>
  <c r="F7" i="16"/>
  <c r="F5" i="16"/>
  <c r="BA5" i="19"/>
  <c r="F12" i="16"/>
  <c r="K8" i="19"/>
  <c r="K17" i="19"/>
  <c r="AP6" i="17"/>
  <c r="K19" i="19"/>
  <c r="K14" i="19"/>
  <c r="K10" i="19"/>
  <c r="K6" i="19"/>
  <c r="K15" i="19"/>
  <c r="K16" i="19"/>
  <c r="K9" i="19"/>
  <c r="K13" i="19"/>
  <c r="K11" i="19"/>
  <c r="K12" i="19"/>
  <c r="K7" i="19"/>
  <c r="AW3" i="11"/>
  <c r="AX4" i="11"/>
  <c r="BA4" i="11" s="1"/>
  <c r="BA3" i="11"/>
  <c r="AZ5" i="19"/>
  <c r="BD5" i="19" s="1"/>
  <c r="BB5" i="19"/>
  <c r="BA6" i="19"/>
  <c r="AZ6" i="19"/>
  <c r="BD6" i="19" s="1"/>
  <c r="BB6" i="19"/>
  <c r="BA7" i="19"/>
  <c r="BA8" i="19"/>
  <c r="BB7" i="19"/>
  <c r="AZ7" i="19"/>
  <c r="BD7" i="19" s="1"/>
  <c r="BB8" i="19"/>
  <c r="BA9" i="19"/>
  <c r="AZ8" i="19"/>
  <c r="BD8" i="19" s="1"/>
  <c r="BA10" i="19"/>
  <c r="AZ9" i="19"/>
  <c r="BD9" i="19" s="1"/>
  <c r="BB9" i="19"/>
  <c r="BA11" i="19"/>
  <c r="BB10" i="19"/>
  <c r="AZ10" i="19"/>
  <c r="BD10" i="19" s="1"/>
  <c r="BB11" i="19"/>
  <c r="BA12" i="19"/>
  <c r="AZ11" i="19"/>
  <c r="BD11" i="19" s="1"/>
  <c r="AZ12" i="19"/>
  <c r="BD12" i="19" s="1"/>
  <c r="BB12" i="19"/>
  <c r="BA13" i="19"/>
  <c r="AZ13" i="19"/>
  <c r="BD13" i="19" s="1"/>
  <c r="BA14" i="19"/>
  <c r="BB13" i="19"/>
  <c r="BB14" i="19"/>
  <c r="BA15" i="19"/>
  <c r="AZ14" i="19"/>
  <c r="BD14" i="19" s="1"/>
  <c r="BA16" i="19"/>
  <c r="AZ15" i="19"/>
  <c r="BD15" i="19" s="1"/>
  <c r="BB15" i="19"/>
  <c r="BB16" i="19"/>
  <c r="BA17" i="19"/>
  <c r="AZ16" i="19"/>
  <c r="BD16" i="19" s="1"/>
  <c r="BB17" i="19"/>
  <c r="BA18" i="19"/>
  <c r="AZ17" i="19"/>
  <c r="BD17" i="19" s="1"/>
  <c r="AZ18" i="19"/>
  <c r="BD18" i="19" s="1"/>
  <c r="BA19" i="19"/>
  <c r="BB18" i="19"/>
  <c r="BB19" i="19"/>
  <c r="AZ19" i="19"/>
  <c r="BD19" i="19" s="1"/>
  <c r="BA20" i="19"/>
  <c r="BA21" i="19"/>
  <c r="BB20" i="19"/>
  <c r="AZ20" i="19"/>
  <c r="BD20" i="19" s="1"/>
  <c r="BB21" i="19"/>
  <c r="AZ21" i="19"/>
  <c r="BD21" i="19" s="1"/>
  <c r="BA22" i="19"/>
  <c r="BA23" i="19"/>
  <c r="BB22" i="19"/>
  <c r="AZ22" i="19"/>
  <c r="BD22" i="19" s="1"/>
  <c r="BA24" i="19"/>
  <c r="BB23" i="19"/>
  <c r="AZ23" i="19"/>
  <c r="BD23" i="19" s="1"/>
  <c r="AZ24" i="19"/>
  <c r="BD24" i="19" s="1"/>
  <c r="BA25" i="19"/>
  <c r="BB24" i="19"/>
  <c r="BA26" i="19"/>
  <c r="AZ25" i="19"/>
  <c r="BD25" i="19" s="1"/>
  <c r="BB25" i="19"/>
  <c r="AZ26" i="19"/>
  <c r="BD26" i="19" s="1"/>
  <c r="BA27" i="19"/>
  <c r="BB26" i="19"/>
  <c r="BA28" i="19"/>
  <c r="BB27" i="19"/>
  <c r="AZ27" i="19"/>
  <c r="BD27" i="19" s="1"/>
  <c r="BB28" i="19"/>
  <c r="BA29" i="19"/>
  <c r="AZ28" i="19"/>
  <c r="BD28" i="19" s="1"/>
  <c r="AZ29" i="19"/>
  <c r="BD29" i="19" s="1"/>
  <c r="BA30" i="19"/>
  <c r="BB29" i="19"/>
  <c r="BA31" i="19"/>
  <c r="BB30" i="19"/>
  <c r="AZ30" i="19"/>
  <c r="BD30" i="19" s="1"/>
  <c r="BB31" i="19"/>
  <c r="BA32" i="19"/>
  <c r="AZ31" i="19"/>
  <c r="BD31" i="19" s="1"/>
  <c r="BA33" i="19"/>
  <c r="AZ32" i="19"/>
  <c r="BD32" i="19" s="1"/>
  <c r="BB32" i="19"/>
  <c r="BB33" i="19"/>
  <c r="AZ33" i="19"/>
  <c r="BD33" i="19" s="1"/>
  <c r="BA34" i="19"/>
  <c r="BA35" i="19"/>
  <c r="BB34" i="19"/>
  <c r="AZ34" i="19"/>
  <c r="BD34" i="19" s="1"/>
  <c r="AZ35" i="19"/>
  <c r="BD35" i="19" s="1"/>
  <c r="BA36" i="19"/>
  <c r="BB35" i="19"/>
  <c r="AZ36" i="19"/>
  <c r="BD36" i="19" s="1"/>
  <c r="BA37" i="19"/>
  <c r="BB36" i="19"/>
  <c r="AZ37" i="19"/>
  <c r="BD37" i="19" s="1"/>
  <c r="BB37" i="19"/>
  <c r="BA38" i="19"/>
  <c r="AZ38" i="19"/>
  <c r="BD38" i="19" s="1"/>
  <c r="BB38" i="19"/>
  <c r="BA39" i="19"/>
  <c r="AZ39" i="19"/>
  <c r="BD39" i="19" s="1"/>
  <c r="BB39" i="19"/>
  <c r="BA40" i="19"/>
  <c r="BA41" i="19"/>
  <c r="BB40" i="19"/>
  <c r="AZ40" i="19"/>
  <c r="BD40" i="19" s="1"/>
  <c r="BA42" i="19"/>
  <c r="AZ41" i="19"/>
  <c r="BD41" i="19" s="1"/>
  <c r="BB41" i="19"/>
  <c r="BA43" i="19"/>
  <c r="AZ42" i="19"/>
  <c r="BD42" i="19" s="1"/>
  <c r="BB42" i="19"/>
  <c r="AZ43" i="19"/>
  <c r="BD43" i="19" s="1"/>
  <c r="BA44" i="19"/>
  <c r="BB43" i="19"/>
  <c r="AZ44" i="19"/>
  <c r="BD44" i="19" s="1"/>
  <c r="BA45" i="19"/>
  <c r="BB44" i="19"/>
  <c r="AZ45" i="19"/>
  <c r="BD45" i="19" s="1"/>
  <c r="BB45" i="19"/>
  <c r="BA46" i="19"/>
  <c r="BB46" i="19"/>
  <c r="BA47" i="19"/>
  <c r="AZ46" i="19"/>
  <c r="BD46" i="19" s="1"/>
  <c r="BB47" i="19"/>
  <c r="BA48" i="19"/>
  <c r="AZ47" i="19"/>
  <c r="BD47" i="19" s="1"/>
  <c r="BA49" i="19"/>
  <c r="BB48" i="19"/>
  <c r="AZ48" i="19"/>
  <c r="BD48" i="19" s="1"/>
  <c r="BB49" i="19"/>
  <c r="BA50" i="19"/>
  <c r="AZ49" i="19"/>
  <c r="BD49" i="19" s="1"/>
  <c r="AZ50" i="19"/>
  <c r="BD50" i="19" s="1"/>
  <c r="BB50" i="19"/>
  <c r="BA51" i="19"/>
  <c r="BA52" i="19"/>
  <c r="AZ51" i="19"/>
  <c r="BD51" i="19" s="1"/>
  <c r="BB51" i="19"/>
  <c r="AZ52" i="19"/>
  <c r="BD52" i="19" s="1"/>
  <c r="BA53" i="19"/>
  <c r="BB52" i="19"/>
  <c r="AZ53" i="19"/>
  <c r="BD53" i="19" s="1"/>
  <c r="BB53" i="19"/>
  <c r="BA54" i="19"/>
  <c r="BB54" i="19"/>
  <c r="AZ54" i="19"/>
  <c r="BD54" i="19" s="1"/>
  <c r="BA55" i="19"/>
  <c r="AZ55" i="19"/>
  <c r="BD55" i="19" s="1"/>
  <c r="BA56" i="19"/>
  <c r="BB55" i="19"/>
  <c r="BA57" i="19"/>
  <c r="BB56" i="19"/>
  <c r="AZ56" i="19"/>
  <c r="BD56" i="19" s="1"/>
  <c r="AZ57" i="19"/>
  <c r="BD57" i="19" s="1"/>
  <c r="BB57" i="19"/>
  <c r="BA58" i="19"/>
  <c r="AZ58" i="19"/>
  <c r="BD58" i="19" s="1"/>
  <c r="BB58" i="19"/>
  <c r="BA59" i="19"/>
  <c r="AZ59" i="19"/>
  <c r="BD59" i="19" s="1"/>
  <c r="BB59" i="19"/>
  <c r="BA60" i="19"/>
  <c r="AZ60" i="19"/>
  <c r="BD60" i="19" s="1"/>
  <c r="BA61" i="19"/>
  <c r="BB60" i="19"/>
  <c r="AZ61" i="19"/>
  <c r="BD61" i="19" s="1"/>
  <c r="BA62" i="19"/>
  <c r="BB61" i="19"/>
  <c r="BB62" i="19"/>
  <c r="BA63" i="19"/>
  <c r="AZ62" i="19"/>
  <c r="BD62" i="19" s="1"/>
  <c r="BB63" i="19"/>
  <c r="AZ63" i="19"/>
  <c r="BD63" i="19" s="1"/>
  <c r="BA64" i="19"/>
  <c r="AZ64" i="19"/>
  <c r="BD64" i="19" s="1"/>
  <c r="BA65" i="19"/>
  <c r="BB64" i="19"/>
  <c r="BB65" i="19"/>
  <c r="BA66" i="19"/>
  <c r="AZ65" i="19"/>
  <c r="BD65" i="19" s="1"/>
  <c r="AZ66" i="19"/>
  <c r="BD66" i="19" s="1"/>
  <c r="BB66" i="19"/>
  <c r="BA67" i="19"/>
  <c r="AZ67" i="19"/>
  <c r="BD67" i="19" s="1"/>
  <c r="BA68" i="19"/>
  <c r="BB67" i="19"/>
  <c r="BB68" i="19"/>
  <c r="BA69" i="19"/>
  <c r="AZ68" i="19"/>
  <c r="BD68" i="19" s="1"/>
  <c r="AZ69" i="19"/>
  <c r="BD69" i="19" s="1"/>
  <c r="BB69" i="19"/>
  <c r="BA70" i="19"/>
  <c r="BB70" i="19"/>
  <c r="BA71" i="19"/>
  <c r="AZ70" i="19"/>
  <c r="BD70" i="19" s="1"/>
  <c r="BB71" i="19"/>
  <c r="BA72" i="19"/>
  <c r="AZ71" i="19"/>
  <c r="BD71" i="19" s="1"/>
  <c r="AZ72" i="19"/>
  <c r="BD72" i="19" s="1"/>
  <c r="BA73" i="19"/>
  <c r="BB72" i="19"/>
  <c r="BA74" i="19"/>
  <c r="AZ73" i="19"/>
  <c r="BD73" i="19" s="1"/>
  <c r="BB73" i="19"/>
  <c r="BB74" i="19"/>
  <c r="AZ74" i="19"/>
  <c r="BD74" i="19" s="1"/>
  <c r="BA75" i="19"/>
  <c r="AZ75" i="19"/>
  <c r="BD75" i="19" s="1"/>
  <c r="BB75" i="19"/>
  <c r="BA76" i="19"/>
  <c r="BB76" i="19"/>
  <c r="AZ76" i="19"/>
  <c r="BD76" i="19" s="1"/>
  <c r="BA77" i="19"/>
  <c r="AZ77" i="19"/>
  <c r="BD77" i="19" s="1"/>
  <c r="BA78" i="19"/>
  <c r="BB77" i="19"/>
  <c r="BB78" i="19"/>
  <c r="BA79" i="19"/>
  <c r="AZ78" i="19"/>
  <c r="BD78" i="19" s="1"/>
  <c r="BB79" i="19"/>
  <c r="BA80" i="19"/>
  <c r="AZ79" i="19"/>
  <c r="BD79" i="19" s="1"/>
  <c r="AZ80" i="19"/>
  <c r="BD80" i="19" s="1"/>
  <c r="BB80" i="19"/>
  <c r="BA81" i="19"/>
  <c r="BA82" i="19"/>
  <c r="BB81" i="19"/>
  <c r="AZ81" i="19"/>
  <c r="BD81" i="19" s="1"/>
  <c r="BB82" i="19"/>
  <c r="AZ82" i="19"/>
  <c r="BD82" i="19" s="1"/>
  <c r="BA83" i="19"/>
  <c r="BA84" i="19"/>
  <c r="BB83" i="19"/>
  <c r="AZ83" i="19"/>
  <c r="BD83" i="19" s="1"/>
  <c r="BB84" i="19"/>
  <c r="BA85" i="19"/>
  <c r="AZ84" i="19"/>
  <c r="BD84" i="19" s="1"/>
  <c r="AZ85" i="19"/>
  <c r="BD85" i="19" s="1"/>
  <c r="BB85" i="19"/>
  <c r="BA86" i="19"/>
  <c r="BB86" i="19"/>
  <c r="AZ86" i="19"/>
  <c r="BD86" i="19" s="1"/>
  <c r="BA87" i="19"/>
  <c r="AZ87" i="19"/>
  <c r="BD87" i="19" s="1"/>
  <c r="BB87" i="19"/>
  <c r="BA88" i="19"/>
  <c r="BB88" i="19"/>
  <c r="AZ88" i="19"/>
  <c r="BD88" i="19" s="1"/>
  <c r="BA89" i="19"/>
  <c r="BB89" i="19"/>
  <c r="BA90" i="19"/>
  <c r="AZ89" i="19"/>
  <c r="BD89" i="19" s="1"/>
  <c r="AZ90" i="19"/>
  <c r="BD90" i="19" s="1"/>
  <c r="BB90" i="19"/>
  <c r="BA91" i="19"/>
  <c r="BA92" i="19"/>
  <c r="BB91" i="19"/>
  <c r="AZ91" i="19"/>
  <c r="BD91" i="19" s="1"/>
  <c r="BB92" i="19"/>
  <c r="AZ92" i="19"/>
  <c r="BD92" i="19" s="1"/>
  <c r="BA93" i="19"/>
  <c r="BB93" i="19"/>
  <c r="BA94" i="19"/>
  <c r="AZ93" i="19"/>
  <c r="BD93" i="19" s="1"/>
  <c r="BA95" i="19"/>
  <c r="BB94" i="19"/>
  <c r="AZ94" i="19"/>
  <c r="BD94" i="19" s="1"/>
  <c r="BA96" i="19"/>
  <c r="BB95" i="19"/>
  <c r="AZ95" i="19"/>
  <c r="BD95" i="19" s="1"/>
  <c r="AZ96" i="19"/>
  <c r="BD96" i="19" s="1"/>
  <c r="BB96" i="19"/>
  <c r="BA97" i="19"/>
  <c r="BA98" i="19"/>
  <c r="BB97" i="19"/>
  <c r="AZ97" i="19"/>
  <c r="BD97" i="19" s="1"/>
  <c r="AZ98" i="19"/>
  <c r="BD98" i="19" s="1"/>
  <c r="BB98" i="19"/>
  <c r="BA99" i="19"/>
  <c r="BB99" i="19"/>
  <c r="BA100" i="19"/>
  <c r="AZ99" i="19"/>
  <c r="BD99" i="19" s="1"/>
  <c r="AZ100" i="19"/>
  <c r="BD100" i="19" s="1"/>
  <c r="BA101" i="19"/>
  <c r="BB100" i="19"/>
  <c r="BB101" i="19"/>
  <c r="BA102" i="19"/>
  <c r="AZ101" i="19"/>
  <c r="BD101" i="19" s="1"/>
  <c r="BB102" i="19"/>
  <c r="BA103" i="19"/>
  <c r="AZ102" i="19"/>
  <c r="BD102" i="19" s="1"/>
  <c r="BA104" i="19"/>
  <c r="AZ103" i="19"/>
  <c r="BD103" i="19" s="1"/>
  <c r="BB103" i="19"/>
  <c r="AZ104" i="19"/>
  <c r="BD104" i="19" s="1"/>
  <c r="BA105" i="19"/>
  <c r="BB104" i="19"/>
  <c r="BB105" i="19"/>
  <c r="AZ105" i="19"/>
  <c r="BD105" i="19" s="1"/>
  <c r="BA106" i="19"/>
  <c r="BA107" i="19"/>
  <c r="BB106" i="19"/>
  <c r="AZ106" i="19"/>
  <c r="BD106" i="19" s="1"/>
  <c r="BA108" i="19"/>
  <c r="BB107" i="19"/>
  <c r="AZ107" i="19"/>
  <c r="BD107" i="19" s="1"/>
  <c r="AZ108" i="19"/>
  <c r="BD108" i="19" s="1"/>
  <c r="BA109" i="19"/>
  <c r="BB108" i="19"/>
  <c r="AZ109" i="19"/>
  <c r="BD109" i="19" s="1"/>
  <c r="BA110" i="19"/>
  <c r="BB109" i="19"/>
  <c r="BB110" i="19"/>
  <c r="BA111" i="19"/>
  <c r="AZ110" i="19"/>
  <c r="BD110" i="19" s="1"/>
  <c r="BA112" i="19"/>
  <c r="AZ111" i="19"/>
  <c r="BD111" i="19" s="1"/>
  <c r="BB111" i="19"/>
  <c r="AZ112" i="19"/>
  <c r="BD112" i="19" s="1"/>
  <c r="BA113" i="19"/>
  <c r="BB112" i="19"/>
  <c r="BB113" i="19"/>
  <c r="BA114" i="19"/>
  <c r="AZ113" i="19"/>
  <c r="BD113" i="19" s="1"/>
  <c r="AZ114" i="19"/>
  <c r="BD114" i="19" s="1"/>
  <c r="BB114" i="19"/>
  <c r="BA115" i="19"/>
  <c r="AZ115" i="19"/>
  <c r="BD115" i="19" s="1"/>
  <c r="BB115" i="19"/>
  <c r="BA116" i="19"/>
  <c r="AZ116" i="19"/>
  <c r="BD116" i="19" s="1"/>
  <c r="BA117" i="19"/>
  <c r="BB116" i="19"/>
  <c r="BB117" i="19"/>
  <c r="AZ117" i="19"/>
  <c r="BD117" i="19" s="1"/>
  <c r="BA118" i="19"/>
  <c r="BB118" i="19"/>
  <c r="AZ118" i="19"/>
  <c r="BD118" i="19" s="1"/>
  <c r="BA119" i="19"/>
  <c r="BB119" i="19"/>
  <c r="AZ119" i="19"/>
  <c r="BD119" i="19" s="1"/>
  <c r="BA120" i="19"/>
  <c r="BB120" i="19"/>
  <c r="AZ120" i="19"/>
  <c r="BD120" i="19" s="1"/>
  <c r="BA121" i="19"/>
  <c r="AZ121" i="19"/>
  <c r="BD121" i="19" s="1"/>
  <c r="BB121" i="19"/>
  <c r="BA122" i="19"/>
  <c r="AZ122" i="19"/>
  <c r="BD122" i="19" s="1"/>
  <c r="BB122" i="19"/>
  <c r="BA123" i="19"/>
  <c r="BA124" i="19"/>
  <c r="AZ123" i="19"/>
  <c r="BD123" i="19" s="1"/>
  <c r="BB123" i="19"/>
  <c r="AZ124" i="19"/>
  <c r="BD124" i="19" s="1"/>
  <c r="BA125" i="19"/>
  <c r="BB124" i="19"/>
  <c r="BB125" i="19"/>
  <c r="BA126" i="19"/>
  <c r="AZ125" i="19"/>
  <c r="BD125" i="19" s="1"/>
  <c r="BB126" i="19"/>
  <c r="AZ126" i="19"/>
  <c r="BD126" i="19" s="1"/>
  <c r="BA127" i="19"/>
  <c r="BA128" i="19"/>
  <c r="AZ127" i="19"/>
  <c r="BD127" i="19" s="1"/>
  <c r="BB127" i="19"/>
  <c r="BA129" i="19"/>
  <c r="AZ128" i="19"/>
  <c r="BD128" i="19" s="1"/>
  <c r="BB128" i="19"/>
  <c r="AZ129" i="19"/>
  <c r="BD129" i="19" s="1"/>
  <c r="BB129" i="19"/>
  <c r="BA130" i="19"/>
  <c r="BB130" i="19"/>
  <c r="AZ130" i="19"/>
  <c r="BD130" i="19" s="1"/>
  <c r="BA131" i="19"/>
  <c r="BB131" i="19"/>
  <c r="BA132" i="19"/>
  <c r="AZ131" i="19"/>
  <c r="BD131" i="19" s="1"/>
  <c r="BB132" i="19"/>
  <c r="BA133" i="19"/>
  <c r="AZ132" i="19"/>
  <c r="BD132" i="19" s="1"/>
  <c r="BA134" i="19"/>
  <c r="BB133" i="19"/>
  <c r="AZ133" i="19"/>
  <c r="BD133" i="19" s="1"/>
  <c r="BB134" i="19"/>
  <c r="AZ134" i="19"/>
  <c r="BD134" i="19" s="1"/>
  <c r="BA135" i="19"/>
  <c r="BB135" i="19"/>
  <c r="AZ135" i="19"/>
  <c r="BD135" i="19" s="1"/>
  <c r="BA136" i="19"/>
  <c r="BA137" i="19"/>
  <c r="AZ136" i="19"/>
  <c r="BD136" i="19" s="1"/>
  <c r="BB136" i="19"/>
  <c r="AZ137" i="19"/>
  <c r="BD137" i="19" s="1"/>
  <c r="BA138" i="19"/>
  <c r="BB137" i="19"/>
  <c r="BB138" i="19"/>
  <c r="AZ138" i="19"/>
  <c r="BD138" i="19" s="1"/>
  <c r="BA139" i="19"/>
  <c r="BA140" i="19"/>
  <c r="BB139" i="19"/>
  <c r="AZ139" i="19"/>
  <c r="BD139" i="19" s="1"/>
  <c r="AZ140" i="19"/>
  <c r="BD140" i="19" s="1"/>
  <c r="BA141" i="19"/>
  <c r="BB140" i="19"/>
  <c r="AZ141" i="19"/>
  <c r="BD141" i="19" s="1"/>
  <c r="BA142" i="19"/>
  <c r="BB141" i="19"/>
  <c r="BB142" i="19"/>
  <c r="BA143" i="19"/>
  <c r="AZ142" i="19"/>
  <c r="BD142" i="19" s="1"/>
  <c r="BA144" i="19"/>
  <c r="AZ143" i="19"/>
  <c r="BD143" i="19" s="1"/>
  <c r="BB143" i="19"/>
  <c r="BA145" i="19"/>
  <c r="BB144" i="19"/>
  <c r="AZ144" i="19"/>
  <c r="BD144" i="19" s="1"/>
  <c r="BB145" i="19"/>
  <c r="BA146" i="19"/>
  <c r="AZ145" i="19"/>
  <c r="BD145" i="19" s="1"/>
  <c r="BB146" i="19"/>
  <c r="AZ146" i="19"/>
  <c r="BD146" i="19" s="1"/>
  <c r="BA147" i="19"/>
  <c r="BB147" i="19"/>
  <c r="BA148" i="19"/>
  <c r="AZ147" i="19"/>
  <c r="BD147" i="19" s="1"/>
  <c r="BB148" i="19"/>
  <c r="BA149" i="19"/>
  <c r="AZ148" i="19"/>
  <c r="BD148" i="19" s="1"/>
  <c r="AZ149" i="19"/>
  <c r="BD149" i="19" s="1"/>
  <c r="BA150" i="19"/>
  <c r="BB149" i="19"/>
  <c r="BB150" i="19"/>
  <c r="BA151" i="19"/>
  <c r="AZ150" i="19"/>
  <c r="BD150" i="19" s="1"/>
  <c r="BB151" i="19"/>
  <c r="AZ151" i="19"/>
  <c r="BD151" i="19" s="1"/>
  <c r="BA152" i="19"/>
  <c r="AZ152" i="19"/>
  <c r="BD152" i="19" s="1"/>
  <c r="BA153" i="19"/>
  <c r="BB152" i="19"/>
  <c r="BA154" i="19"/>
  <c r="AZ153" i="19"/>
  <c r="BD153" i="19" s="1"/>
  <c r="BB153" i="19"/>
  <c r="BB154" i="19"/>
  <c r="BA155" i="19"/>
  <c r="AZ154" i="19"/>
  <c r="BD154" i="19" s="1"/>
  <c r="BA156" i="19"/>
  <c r="BB155" i="19"/>
  <c r="AZ155" i="19"/>
  <c r="BD155" i="19" s="1"/>
  <c r="BA157" i="19"/>
  <c r="AZ156" i="19"/>
  <c r="BD156" i="19" s="1"/>
  <c r="BB156" i="19"/>
  <c r="BA158" i="19"/>
  <c r="AZ157" i="19"/>
  <c r="BD157" i="19" s="1"/>
  <c r="BB157" i="19"/>
  <c r="BA159" i="19"/>
  <c r="BB158" i="19"/>
  <c r="AZ158" i="19"/>
  <c r="BD158" i="19" s="1"/>
  <c r="AZ159" i="19"/>
  <c r="BD159" i="19" s="1"/>
  <c r="BA160" i="19"/>
  <c r="BB159" i="19"/>
  <c r="AZ160" i="19"/>
  <c r="BD160" i="19" s="1"/>
  <c r="BB160" i="19"/>
  <c r="BA161" i="19"/>
  <c r="BA162" i="19"/>
  <c r="AZ161" i="19"/>
  <c r="BD161" i="19" s="1"/>
  <c r="BB161" i="19"/>
  <c r="AZ162" i="19"/>
  <c r="BD162" i="19" s="1"/>
  <c r="BB162" i="19"/>
  <c r="BA163" i="19"/>
  <c r="BB163" i="19"/>
  <c r="BA164" i="19"/>
  <c r="AZ163" i="19"/>
  <c r="BD163" i="19" s="1"/>
  <c r="BA165" i="19"/>
  <c r="AZ164" i="19"/>
  <c r="BD164" i="19" s="1"/>
  <c r="BB164" i="19"/>
  <c r="BB165" i="19"/>
  <c r="AZ165" i="19"/>
  <c r="BD165" i="19" s="1"/>
  <c r="BA166" i="19"/>
  <c r="BB166" i="19"/>
  <c r="AZ166" i="19"/>
  <c r="BD166" i="19" s="1"/>
  <c r="BA167" i="19"/>
  <c r="BA168" i="19"/>
  <c r="AZ167" i="19"/>
  <c r="BD167" i="19" s="1"/>
  <c r="BB167" i="19"/>
  <c r="BA169" i="19"/>
  <c r="BB168" i="19"/>
  <c r="AZ168" i="19"/>
  <c r="BD168" i="19" s="1"/>
  <c r="AZ169" i="19"/>
  <c r="BD169" i="19" s="1"/>
  <c r="BA170" i="19"/>
  <c r="BB169" i="19"/>
  <c r="BA171" i="19"/>
  <c r="AZ170" i="19"/>
  <c r="BD170" i="19" s="1"/>
  <c r="BB170" i="19"/>
  <c r="BB171" i="19"/>
  <c r="BA172" i="19"/>
  <c r="AZ171" i="19"/>
  <c r="BD171" i="19" s="1"/>
  <c r="BA173" i="19"/>
  <c r="BB172" i="19"/>
  <c r="AZ172" i="19"/>
  <c r="BD172" i="19" s="1"/>
  <c r="BB173" i="19"/>
  <c r="BA174" i="19"/>
  <c r="AZ173" i="19"/>
  <c r="BD173" i="19" s="1"/>
  <c r="BB174" i="19"/>
  <c r="BA175" i="19"/>
  <c r="AZ174" i="19"/>
  <c r="BD174" i="19" s="1"/>
  <c r="AZ175" i="19"/>
  <c r="BD175" i="19" s="1"/>
  <c r="BA176" i="19"/>
  <c r="BB175" i="19"/>
  <c r="AZ176" i="19"/>
  <c r="BD176" i="19" s="1"/>
  <c r="BB176" i="19"/>
  <c r="BA177" i="19"/>
  <c r="BB177" i="19"/>
  <c r="AZ177" i="19"/>
  <c r="BD177" i="19" s="1"/>
  <c r="BA178" i="19"/>
  <c r="BA179" i="19"/>
  <c r="AZ178" i="19"/>
  <c r="BD178" i="19" s="1"/>
  <c r="BB178" i="19"/>
  <c r="AZ179" i="19"/>
  <c r="BD179" i="19" s="1"/>
  <c r="BB179" i="19"/>
  <c r="BA180" i="19"/>
  <c r="BA181" i="19"/>
  <c r="AZ180" i="19"/>
  <c r="BD180" i="19" s="1"/>
  <c r="BB180" i="19"/>
  <c r="BA182" i="19"/>
  <c r="AZ181" i="19"/>
  <c r="BD181" i="19" s="1"/>
  <c r="BB181" i="19"/>
  <c r="BB182" i="19"/>
  <c r="BA183" i="19"/>
  <c r="AZ182" i="19"/>
  <c r="BD182" i="19" s="1"/>
  <c r="AZ183" i="19"/>
  <c r="BD183" i="19" s="1"/>
  <c r="BB183" i="19"/>
  <c r="BA184" i="19"/>
  <c r="AZ184" i="19"/>
  <c r="BD184" i="19" s="1"/>
  <c r="BB184" i="19"/>
  <c r="BA185" i="19"/>
  <c r="AZ185" i="19"/>
  <c r="BD185" i="19" s="1"/>
  <c r="BA186" i="19"/>
  <c r="BB185" i="19"/>
  <c r="BB186" i="19"/>
  <c r="BA187" i="19"/>
  <c r="AZ186" i="19"/>
  <c r="BD186" i="19" s="1"/>
  <c r="BA188" i="19"/>
  <c r="AZ187" i="19"/>
  <c r="BD187" i="19" s="1"/>
  <c r="BB187" i="19"/>
  <c r="AZ188" i="19"/>
  <c r="BD188" i="19" s="1"/>
  <c r="BA189" i="19"/>
  <c r="BB188" i="19"/>
  <c r="AZ189" i="19"/>
  <c r="BD189" i="19" s="1"/>
  <c r="BB189" i="19"/>
  <c r="BA190" i="19"/>
  <c r="BB190" i="19"/>
  <c r="AZ190" i="19"/>
  <c r="BD190" i="19" s="1"/>
  <c r="BA191" i="19"/>
  <c r="BA192" i="19"/>
  <c r="AZ191" i="19"/>
  <c r="BD191" i="19" s="1"/>
  <c r="BB191" i="19"/>
  <c r="BA193" i="19"/>
  <c r="AZ192" i="19"/>
  <c r="BD192" i="19" s="1"/>
  <c r="BB192" i="19"/>
  <c r="AZ193" i="19"/>
  <c r="BD193" i="19" s="1"/>
  <c r="BB193" i="19"/>
  <c r="BA194" i="19"/>
  <c r="BB194" i="19"/>
  <c r="AZ194" i="19"/>
  <c r="BD194" i="19" s="1"/>
  <c r="BA195" i="19"/>
  <c r="BA196" i="19"/>
  <c r="AZ195" i="19"/>
  <c r="BD195" i="19" s="1"/>
  <c r="BB195" i="19"/>
  <c r="BA197" i="19"/>
  <c r="BB196" i="19"/>
  <c r="AZ196" i="19"/>
  <c r="BD196" i="19" s="1"/>
  <c r="BA198" i="19"/>
  <c r="BB197" i="19"/>
  <c r="AZ197" i="19"/>
  <c r="BD197" i="19" s="1"/>
  <c r="BB198" i="19"/>
  <c r="AZ198" i="19"/>
  <c r="BD198" i="19" s="1"/>
  <c r="BA199" i="19"/>
  <c r="AZ199" i="19"/>
  <c r="BD199" i="19" s="1"/>
  <c r="BB199" i="19"/>
  <c r="BA200" i="19"/>
  <c r="BA201" i="19"/>
  <c r="BB200" i="19"/>
  <c r="AZ200" i="19"/>
  <c r="BD200" i="19" s="1"/>
  <c r="BA202" i="19"/>
  <c r="BB201" i="19"/>
  <c r="AZ201" i="19"/>
  <c r="BD201" i="19" s="1"/>
  <c r="AZ202" i="19"/>
  <c r="BD202" i="19" s="1"/>
  <c r="BB202" i="19"/>
  <c r="BA203" i="19"/>
  <c r="BA204" i="19"/>
  <c r="BB203" i="19"/>
  <c r="AZ203" i="19"/>
  <c r="BD203" i="19" s="1"/>
  <c r="BB204" i="19"/>
  <c r="BA205" i="19"/>
  <c r="AZ204" i="19"/>
  <c r="BD204" i="19" s="1"/>
  <c r="BA206" i="19"/>
  <c r="BB205" i="19"/>
  <c r="AZ205" i="19"/>
  <c r="BD205" i="19" s="1"/>
  <c r="BB206" i="19"/>
  <c r="AZ206" i="19"/>
  <c r="BD206" i="19" s="1"/>
  <c r="BA207" i="19"/>
  <c r="AZ207" i="19"/>
  <c r="BD207" i="19" s="1"/>
  <c r="BA208" i="19"/>
  <c r="BB207" i="19"/>
  <c r="AZ208" i="19"/>
  <c r="BD208" i="19" s="1"/>
  <c r="BB208" i="19"/>
  <c r="BA209" i="19"/>
  <c r="BB209" i="19"/>
  <c r="AZ209" i="19"/>
  <c r="BD209" i="19" s="1"/>
  <c r="BA210" i="19"/>
  <c r="BA211" i="19"/>
  <c r="BB210" i="19"/>
  <c r="AZ210" i="19"/>
  <c r="BD210" i="19" s="1"/>
  <c r="BB211" i="19"/>
  <c r="BA212" i="19"/>
  <c r="AZ211" i="19"/>
  <c r="BD211" i="19" s="1"/>
  <c r="AZ212" i="19"/>
  <c r="BD212" i="19" s="1"/>
  <c r="BB212" i="19"/>
  <c r="BA213" i="19"/>
  <c r="BA214" i="19"/>
  <c r="BB213" i="19"/>
  <c r="AZ213" i="19"/>
  <c r="BD213" i="19" s="1"/>
  <c r="BB214" i="19"/>
  <c r="BA215" i="19"/>
  <c r="AZ214" i="19"/>
  <c r="BD214" i="19" s="1"/>
  <c r="BA216" i="19"/>
  <c r="AZ215" i="19"/>
  <c r="BD215" i="19" s="1"/>
  <c r="BB215" i="19"/>
  <c r="BA217" i="19"/>
  <c r="BB216" i="19"/>
  <c r="AZ216" i="19"/>
  <c r="BD216" i="19" s="1"/>
  <c r="AZ217" i="19"/>
  <c r="BD217" i="19" s="1"/>
  <c r="BB217" i="19"/>
  <c r="BA218" i="19"/>
  <c r="BB218" i="19"/>
  <c r="BA219" i="19"/>
  <c r="AZ218" i="19"/>
  <c r="BD218" i="19" s="1"/>
  <c r="BB219" i="19"/>
  <c r="AZ219" i="19"/>
  <c r="BD219" i="19" s="1"/>
  <c r="BA220" i="19"/>
  <c r="AZ220" i="19"/>
  <c r="BD220" i="19" s="1"/>
  <c r="BA221" i="19"/>
  <c r="BB220" i="19"/>
  <c r="AZ221" i="19"/>
  <c r="BD221" i="19" s="1"/>
  <c r="BB221" i="19"/>
  <c r="BA222" i="19"/>
  <c r="BB222" i="19"/>
  <c r="BA223" i="19"/>
  <c r="AZ222" i="19"/>
  <c r="BD222" i="19" s="1"/>
  <c r="BB223" i="19"/>
  <c r="AZ223" i="19"/>
  <c r="BD223" i="19" s="1"/>
  <c r="BA224" i="19"/>
  <c r="AZ224" i="19"/>
  <c r="BD224" i="19" s="1"/>
  <c r="BB224" i="19"/>
  <c r="BA225" i="19"/>
  <c r="BA226" i="19"/>
  <c r="BB225" i="19"/>
  <c r="AZ225" i="19"/>
  <c r="BD225" i="19" s="1"/>
  <c r="BB226" i="19"/>
  <c r="AZ226" i="19"/>
  <c r="BD226" i="19" s="1"/>
  <c r="BA227" i="19"/>
  <c r="BB227" i="19"/>
  <c r="AZ227" i="19"/>
  <c r="BD227" i="19" s="1"/>
  <c r="BA228" i="19"/>
  <c r="AZ228" i="19"/>
  <c r="BD228" i="19" s="1"/>
  <c r="BB228" i="19"/>
  <c r="BA229" i="19"/>
  <c r="BA230" i="19"/>
  <c r="AZ229" i="19"/>
  <c r="BD229" i="19" s="1"/>
  <c r="BB229" i="19"/>
  <c r="BB230" i="19"/>
  <c r="AZ230" i="19"/>
  <c r="BD230" i="19" s="1"/>
  <c r="BA231" i="19"/>
  <c r="BB231" i="19"/>
  <c r="BA232" i="19"/>
  <c r="AZ231" i="19"/>
  <c r="BD231" i="19" s="1"/>
  <c r="AZ232" i="19"/>
  <c r="BD232" i="19" s="1"/>
  <c r="BA233" i="19"/>
  <c r="BB232" i="19"/>
  <c r="AZ233" i="19"/>
  <c r="BD233" i="19" s="1"/>
  <c r="BA234" i="19"/>
  <c r="BB233" i="19"/>
  <c r="BA235" i="19"/>
  <c r="BB234" i="19"/>
  <c r="AZ234" i="19"/>
  <c r="BD234" i="19" s="1"/>
  <c r="BA236" i="19"/>
  <c r="BB235" i="19"/>
  <c r="AZ235" i="19"/>
  <c r="BD235" i="19" s="1"/>
  <c r="AZ236" i="19"/>
  <c r="BD236" i="19" s="1"/>
  <c r="BA237" i="19"/>
  <c r="BB236" i="19"/>
  <c r="BA238" i="19"/>
  <c r="AZ237" i="19"/>
  <c r="BD237" i="19" s="1"/>
  <c r="BB237" i="19"/>
  <c r="BA239" i="19"/>
  <c r="AZ238" i="19"/>
  <c r="BD238" i="19" s="1"/>
  <c r="BB238" i="19"/>
  <c r="BA240" i="19"/>
  <c r="BB239" i="19"/>
  <c r="AZ239" i="19"/>
  <c r="BD239" i="19" s="1"/>
  <c r="AZ240" i="19"/>
  <c r="BD240" i="19" s="1"/>
  <c r="BA241" i="19"/>
  <c r="BB240" i="19"/>
  <c r="BB241" i="19"/>
  <c r="BA242" i="19"/>
  <c r="AZ241" i="19"/>
  <c r="BD241" i="19" s="1"/>
  <c r="AZ242" i="19"/>
  <c r="BD242" i="19" s="1"/>
  <c r="BB242" i="19"/>
  <c r="BA243" i="19"/>
  <c r="BA244" i="19"/>
  <c r="BB243" i="19"/>
  <c r="AZ243" i="19"/>
  <c r="BD243" i="19" s="1"/>
  <c r="BB244" i="19"/>
  <c r="BA245" i="19"/>
  <c r="AZ244" i="19"/>
  <c r="BD244" i="19" s="1"/>
  <c r="AZ245" i="19"/>
  <c r="BD245" i="19" s="1"/>
  <c r="BB245" i="19"/>
  <c r="BA246" i="19"/>
  <c r="BB246" i="19"/>
  <c r="BA247" i="19"/>
  <c r="AZ246" i="19"/>
  <c r="BD246" i="19" s="1"/>
  <c r="BA248" i="19"/>
  <c r="AZ247" i="19"/>
  <c r="BD247" i="19" s="1"/>
  <c r="BB247" i="19"/>
  <c r="BA249" i="19"/>
  <c r="BB248" i="19"/>
  <c r="AZ248" i="19"/>
  <c r="BD248" i="19" s="1"/>
  <c r="AZ249" i="19"/>
  <c r="BD249" i="19" s="1"/>
  <c r="BA250" i="19"/>
  <c r="BB249" i="19"/>
  <c r="BB250" i="19"/>
  <c r="BA251" i="19"/>
  <c r="AZ250" i="19"/>
  <c r="BD250" i="19" s="1"/>
  <c r="BA252" i="19"/>
  <c r="AZ251" i="19"/>
  <c r="BD251" i="19" s="1"/>
  <c r="BB251" i="19"/>
  <c r="AZ252" i="19"/>
  <c r="BD252" i="19" s="1"/>
  <c r="BA253" i="19"/>
  <c r="BB252" i="19"/>
  <c r="BB253" i="19"/>
  <c r="BA254" i="19"/>
  <c r="AZ253" i="19"/>
  <c r="BD253" i="19" s="1"/>
  <c r="AZ254" i="19"/>
  <c r="BD254" i="19" s="1"/>
  <c r="BB254" i="19"/>
  <c r="BA255" i="19"/>
  <c r="BA256" i="19"/>
  <c r="BB255" i="19"/>
  <c r="AZ255" i="19"/>
  <c r="BD255" i="19" s="1"/>
  <c r="BA257" i="19"/>
  <c r="BB256" i="19"/>
  <c r="AZ256" i="19"/>
  <c r="BD256" i="19" s="1"/>
  <c r="BB257" i="19"/>
  <c r="AZ257" i="19"/>
  <c r="BD257" i="19" s="1"/>
  <c r="BA258" i="19"/>
  <c r="AZ258" i="19"/>
  <c r="BD258" i="19" s="1"/>
  <c r="BB258" i="19"/>
  <c r="BA259" i="19"/>
  <c r="BA260" i="19"/>
  <c r="AZ259" i="19"/>
  <c r="BD259" i="19" s="1"/>
  <c r="BB259" i="19"/>
  <c r="BA261" i="19"/>
  <c r="AZ260" i="19"/>
  <c r="BD260" i="19" s="1"/>
  <c r="BB260" i="19"/>
  <c r="AZ261" i="19"/>
  <c r="BD261" i="19" s="1"/>
  <c r="BB261" i="19"/>
  <c r="BA262" i="19"/>
  <c r="AZ262" i="19"/>
  <c r="BD262" i="19" s="1"/>
  <c r="BB262" i="19"/>
  <c r="BA263" i="19"/>
  <c r="BB263" i="19"/>
  <c r="AZ263" i="19"/>
  <c r="BD263" i="19" s="1"/>
  <c r="BA264" i="19"/>
  <c r="BA265" i="19"/>
  <c r="BB264" i="19"/>
  <c r="AZ264" i="19"/>
  <c r="BD264" i="19" s="1"/>
  <c r="AZ265" i="19"/>
  <c r="BD265" i="19" s="1"/>
  <c r="BA266" i="19"/>
  <c r="BB265" i="19"/>
  <c r="BB266" i="19"/>
  <c r="AZ266" i="19"/>
  <c r="BD266" i="19" s="1"/>
  <c r="BA267" i="19"/>
  <c r="AZ267" i="19"/>
  <c r="BD267" i="19" s="1"/>
  <c r="BB267" i="19"/>
  <c r="BA268" i="19"/>
  <c r="AZ268" i="19"/>
  <c r="BD268" i="19" s="1"/>
  <c r="BA269" i="19"/>
  <c r="BB268" i="19"/>
  <c r="BA270" i="19"/>
  <c r="AZ269" i="19"/>
  <c r="BD269" i="19" s="1"/>
  <c r="BB269" i="19"/>
  <c r="AZ270" i="19"/>
  <c r="BD270" i="19" s="1"/>
  <c r="BB270" i="19"/>
  <c r="BA271" i="19"/>
  <c r="BA272" i="19"/>
  <c r="BB271" i="19"/>
  <c r="AZ271" i="19"/>
  <c r="BD271" i="19" s="1"/>
  <c r="AZ272" i="19"/>
  <c r="BD272" i="19" s="1"/>
  <c r="BA273" i="19"/>
  <c r="BB272" i="19"/>
  <c r="BA274" i="19"/>
  <c r="AZ273" i="19"/>
  <c r="BD273" i="19" s="1"/>
  <c r="BB273" i="19"/>
  <c r="BA275" i="19"/>
  <c r="AZ274" i="19"/>
  <c r="BD274" i="19" s="1"/>
  <c r="BB274" i="19"/>
  <c r="AZ275" i="19"/>
  <c r="BD275" i="19" s="1"/>
  <c r="BA276" i="19"/>
  <c r="BB275" i="19"/>
  <c r="BB276" i="19"/>
  <c r="BA277" i="19"/>
  <c r="AZ276" i="19"/>
  <c r="BD276" i="19" s="1"/>
  <c r="BA278" i="19"/>
  <c r="BB277" i="19"/>
  <c r="AZ277" i="19"/>
  <c r="BD277" i="19" s="1"/>
  <c r="BB278" i="19"/>
  <c r="BA279" i="19"/>
  <c r="AZ278" i="19"/>
  <c r="BD278" i="19" s="1"/>
  <c r="AZ279" i="19"/>
  <c r="BD279" i="19" s="1"/>
  <c r="BB279" i="19"/>
  <c r="BA280" i="19"/>
  <c r="BB280" i="19"/>
  <c r="AZ280" i="19"/>
  <c r="BD280" i="19" s="1"/>
  <c r="BA281" i="19"/>
  <c r="AZ281" i="19"/>
  <c r="BD281" i="19" s="1"/>
  <c r="BB281" i="19"/>
  <c r="BA282" i="19"/>
  <c r="AZ282" i="19"/>
  <c r="BD282" i="19" s="1"/>
  <c r="BB282" i="19"/>
  <c r="BA283" i="19"/>
  <c r="BA284" i="19"/>
  <c r="AZ283" i="19"/>
  <c r="BD283" i="19" s="1"/>
  <c r="BB283" i="19"/>
  <c r="BA285" i="19"/>
  <c r="BB284" i="19"/>
  <c r="AZ284" i="19"/>
  <c r="BD284" i="19" s="1"/>
  <c r="BA286" i="19"/>
  <c r="BB285" i="19"/>
  <c r="AZ285" i="19"/>
  <c r="BD285" i="19" s="1"/>
  <c r="AZ286" i="19"/>
  <c r="BD286" i="19" s="1"/>
  <c r="BA287" i="19"/>
  <c r="BB286" i="19"/>
  <c r="BB287" i="19"/>
  <c r="BA288" i="19"/>
  <c r="AZ287" i="19"/>
  <c r="BD287" i="19" s="1"/>
  <c r="AZ288" i="19"/>
  <c r="BD288" i="19" s="1"/>
  <c r="BB288" i="19"/>
  <c r="BA289" i="19"/>
  <c r="AZ289" i="19"/>
  <c r="BD289" i="19" s="1"/>
  <c r="BA290" i="19"/>
  <c r="BB289" i="19"/>
  <c r="BA291" i="19"/>
  <c r="BB290" i="19"/>
  <c r="AZ290" i="19"/>
  <c r="BD290" i="19" s="1"/>
  <c r="BB291" i="19"/>
  <c r="AZ291" i="19"/>
  <c r="BD291" i="19" s="1"/>
  <c r="BA292" i="19"/>
  <c r="BA293" i="19"/>
  <c r="AZ292" i="19"/>
  <c r="BD292" i="19" s="1"/>
  <c r="BB292" i="19"/>
  <c r="AZ293" i="19"/>
  <c r="BD293" i="19" s="1"/>
  <c r="BB293" i="19"/>
  <c r="BA294" i="19"/>
  <c r="BA295" i="19"/>
  <c r="BB294" i="19"/>
  <c r="AZ294" i="19"/>
  <c r="BD294" i="19" s="1"/>
  <c r="BB295" i="19"/>
  <c r="BA296" i="19"/>
  <c r="AZ295" i="19"/>
  <c r="BD295" i="19" s="1"/>
  <c r="AZ296" i="19"/>
  <c r="BD296" i="19" s="1"/>
  <c r="BB296" i="19"/>
  <c r="BA297" i="19"/>
  <c r="BA298" i="19"/>
  <c r="BB297" i="19"/>
  <c r="AZ297" i="19"/>
  <c r="BD297" i="19" s="1"/>
  <c r="BB298" i="19"/>
  <c r="AZ298" i="19"/>
  <c r="BD298" i="19" s="1"/>
  <c r="BA299" i="19"/>
  <c r="AZ299" i="19"/>
  <c r="BD299" i="19" s="1"/>
  <c r="BA300" i="19"/>
  <c r="BB299" i="19"/>
  <c r="BA301" i="19"/>
  <c r="BB300" i="19"/>
  <c r="AZ300" i="19"/>
  <c r="BD300" i="19" s="1"/>
  <c r="AZ301" i="19"/>
  <c r="BD301" i="19" s="1"/>
  <c r="BB301" i="19"/>
  <c r="BA302" i="19"/>
  <c r="BB302" i="19"/>
  <c r="BA303" i="19"/>
  <c r="AZ302" i="19"/>
  <c r="BD302" i="19" s="1"/>
  <c r="AZ303" i="19"/>
  <c r="BD303" i="19" s="1"/>
  <c r="BB303" i="19"/>
  <c r="BA304" i="19"/>
  <c r="BA305" i="19"/>
  <c r="AZ304" i="19"/>
  <c r="BD304" i="19" s="1"/>
  <c r="BB304" i="19"/>
  <c r="AZ305" i="19"/>
  <c r="BD305" i="19" s="1"/>
  <c r="BA306" i="19"/>
  <c r="BB305" i="19"/>
  <c r="BB306" i="19"/>
  <c r="AZ306" i="19"/>
  <c r="BD306" i="19" s="1"/>
  <c r="BA307" i="19"/>
  <c r="BA308" i="19"/>
  <c r="BB307" i="19"/>
  <c r="AZ307" i="19"/>
  <c r="BD307" i="19" s="1"/>
  <c r="BB308" i="19"/>
  <c r="BA309" i="19"/>
  <c r="AZ308" i="19"/>
  <c r="BD308" i="19" s="1"/>
  <c r="BB309" i="19"/>
  <c r="AZ309" i="19"/>
  <c r="BD309" i="19" s="1"/>
  <c r="BA310" i="19"/>
  <c r="BB310" i="19"/>
  <c r="AZ310" i="19"/>
  <c r="BD310" i="19" s="1"/>
  <c r="BA311" i="19"/>
  <c r="BA312" i="19"/>
  <c r="BB311" i="19"/>
  <c r="AZ311" i="19"/>
  <c r="BD311" i="19" s="1"/>
  <c r="AZ312" i="19"/>
  <c r="BD312" i="19" s="1"/>
  <c r="BA313" i="19"/>
  <c r="BB312" i="19"/>
  <c r="AZ313" i="19"/>
  <c r="BD313" i="19" s="1"/>
  <c r="BA314" i="19"/>
  <c r="BB313" i="19"/>
  <c r="BA315" i="19"/>
  <c r="BB314" i="19"/>
  <c r="AZ314" i="19"/>
  <c r="BD314" i="19" s="1"/>
  <c r="BB315" i="19"/>
  <c r="AZ315" i="19"/>
  <c r="BD315" i="19" s="1"/>
  <c r="BA316" i="19"/>
  <c r="BA317" i="19"/>
  <c r="BB316" i="19"/>
  <c r="AZ316" i="19"/>
  <c r="BD316" i="19" s="1"/>
  <c r="BB317" i="19"/>
  <c r="BA318" i="19"/>
  <c r="AZ317" i="19"/>
  <c r="BD317" i="19" s="1"/>
  <c r="AZ318" i="19"/>
  <c r="BD318" i="19" s="1"/>
  <c r="BA319" i="19"/>
  <c r="BB318" i="19"/>
  <c r="BB319" i="19"/>
  <c r="BA320" i="19"/>
  <c r="AZ319" i="19"/>
  <c r="BD319" i="19" s="1"/>
  <c r="BB320" i="19"/>
  <c r="BA321" i="19"/>
  <c r="AZ320" i="19"/>
  <c r="BD320" i="19" s="1"/>
  <c r="AZ321" i="19"/>
  <c r="BD321" i="19" s="1"/>
  <c r="BB321" i="19"/>
  <c r="BA322" i="19"/>
  <c r="BA323" i="19"/>
  <c r="BB322" i="19"/>
  <c r="AZ322" i="19"/>
  <c r="BD322" i="19" s="1"/>
  <c r="AZ323" i="19"/>
  <c r="BD323" i="19" s="1"/>
  <c r="BB323" i="19"/>
  <c r="BA324" i="19"/>
  <c r="AZ324" i="19"/>
  <c r="BD324" i="19" s="1"/>
  <c r="BB324" i="19"/>
  <c r="BA325" i="19"/>
  <c r="AZ325" i="19"/>
  <c r="BD325" i="19" s="1"/>
  <c r="BA326" i="19"/>
  <c r="BB325" i="19"/>
  <c r="BB326" i="19"/>
  <c r="BA327" i="19"/>
  <c r="AZ326" i="19"/>
  <c r="BD326" i="19" s="1"/>
  <c r="BB327" i="19"/>
  <c r="AZ327" i="19"/>
  <c r="BD327" i="19" s="1"/>
  <c r="BA328" i="19"/>
  <c r="AZ328" i="19"/>
  <c r="BD328" i="19" s="1"/>
  <c r="BA329" i="19"/>
  <c r="BB328" i="19"/>
  <c r="BA330" i="19"/>
  <c r="BB329" i="19"/>
  <c r="AZ329" i="19"/>
  <c r="BD329" i="19" s="1"/>
  <c r="BA331" i="19"/>
  <c r="BB330" i="19"/>
  <c r="AZ330" i="19"/>
  <c r="BD330" i="19" s="1"/>
  <c r="BA332" i="19"/>
  <c r="BB331" i="19"/>
  <c r="AZ331" i="19"/>
  <c r="BD331" i="19" s="1"/>
  <c r="AZ332" i="19"/>
  <c r="BD332" i="19" s="1"/>
  <c r="BB332" i="19"/>
  <c r="BA333" i="19"/>
  <c r="BB333" i="19"/>
  <c r="BA334" i="19"/>
  <c r="AZ333" i="19"/>
  <c r="BD333" i="19" s="1"/>
  <c r="BA335" i="19"/>
  <c r="AZ334" i="19"/>
  <c r="BD334" i="19" s="1"/>
  <c r="BB334" i="19"/>
  <c r="BB335" i="19"/>
  <c r="AZ335" i="19"/>
  <c r="BD335" i="19" s="1"/>
  <c r="BA336" i="19"/>
  <c r="AZ336" i="19"/>
  <c r="BD336" i="19" s="1"/>
  <c r="BA337" i="19"/>
  <c r="BB336" i="19"/>
  <c r="BA338" i="19"/>
  <c r="AZ337" i="19"/>
  <c r="BD337" i="19" s="1"/>
  <c r="BB337" i="19"/>
  <c r="AZ338" i="19"/>
  <c r="BD338" i="19" s="1"/>
  <c r="BA339" i="19"/>
  <c r="BB338" i="19"/>
  <c r="BB339" i="19"/>
  <c r="BA340" i="19"/>
  <c r="AZ339" i="19"/>
  <c r="BD339" i="19" s="1"/>
  <c r="BA341" i="19"/>
  <c r="BB340" i="19"/>
  <c r="AZ340" i="19"/>
  <c r="BD340" i="19" s="1"/>
  <c r="BB341" i="19"/>
  <c r="BA342" i="19"/>
  <c r="AZ341" i="19"/>
  <c r="BD341" i="19" s="1"/>
  <c r="BB342" i="19"/>
  <c r="AZ342" i="19"/>
  <c r="BD342" i="19" s="1"/>
  <c r="BA343" i="19"/>
  <c r="BB343" i="19"/>
  <c r="BA344" i="19"/>
  <c r="AZ343" i="19"/>
  <c r="BD343" i="19" s="1"/>
  <c r="BB344" i="19"/>
  <c r="BA345" i="19"/>
  <c r="AZ344" i="19"/>
  <c r="BD344" i="19" s="1"/>
  <c r="BA346" i="19"/>
  <c r="BB345" i="19"/>
  <c r="AZ345" i="19"/>
  <c r="BD345" i="19" s="1"/>
  <c r="AZ346" i="19"/>
  <c r="BD346" i="19" s="1"/>
  <c r="BB346" i="19"/>
  <c r="BA347" i="19"/>
  <c r="BA348" i="19"/>
  <c r="BB347" i="19"/>
  <c r="AZ347" i="19"/>
  <c r="BD347" i="19" s="1"/>
  <c r="AZ348" i="19"/>
  <c r="BD348" i="19" s="1"/>
  <c r="BA349" i="19"/>
  <c r="BB348" i="19"/>
  <c r="BB349" i="19"/>
  <c r="BA350" i="19"/>
  <c r="AZ349" i="19"/>
  <c r="BD349" i="19" s="1"/>
  <c r="BA351" i="19"/>
  <c r="BB350" i="19"/>
  <c r="AZ350" i="19"/>
  <c r="BD350" i="19" s="1"/>
  <c r="BA352" i="19"/>
  <c r="AZ351" i="19"/>
  <c r="BD351" i="19" s="1"/>
  <c r="BB351" i="19"/>
  <c r="AZ352" i="19"/>
  <c r="BD352" i="19" s="1"/>
  <c r="BB352" i="19"/>
  <c r="BA353" i="19"/>
  <c r="BA354" i="19"/>
  <c r="AZ353" i="19"/>
  <c r="BD353" i="19" s="1"/>
  <c r="BB353" i="19"/>
  <c r="BB354" i="19"/>
  <c r="BA355" i="19"/>
  <c r="AZ354" i="19"/>
  <c r="BD354" i="19" s="1"/>
  <c r="AZ355" i="19"/>
  <c r="BD355" i="19" s="1"/>
  <c r="BB355" i="19"/>
  <c r="BA356" i="19"/>
  <c r="AZ356" i="19"/>
  <c r="BD356" i="19" s="1"/>
  <c r="BA357" i="19"/>
  <c r="BB356" i="19"/>
  <c r="AZ357" i="19"/>
  <c r="BD357" i="19" s="1"/>
  <c r="BA358" i="19"/>
  <c r="BB357" i="19"/>
  <c r="BA359" i="19"/>
  <c r="AZ358" i="19"/>
  <c r="BD358" i="19" s="1"/>
  <c r="BB358" i="19"/>
  <c r="BA360" i="19"/>
  <c r="BB359" i="19"/>
  <c r="AZ359" i="19"/>
  <c r="BD359" i="19" s="1"/>
  <c r="BA361" i="19"/>
  <c r="AZ360" i="19"/>
  <c r="BD360" i="19" s="1"/>
  <c r="BB360" i="19"/>
  <c r="BB361" i="19"/>
  <c r="BA362" i="19"/>
  <c r="AZ361" i="19"/>
  <c r="BD361" i="19" s="1"/>
  <c r="AZ362" i="19"/>
  <c r="BD362" i="19" s="1"/>
  <c r="BA363" i="19"/>
  <c r="BB362" i="19"/>
  <c r="AZ363" i="19"/>
  <c r="BD363" i="19" s="1"/>
  <c r="BA364" i="19"/>
  <c r="BB363" i="19"/>
  <c r="BA365" i="19"/>
  <c r="AZ364" i="19"/>
  <c r="BD364" i="19" s="1"/>
  <c r="BB364" i="19"/>
  <c r="AZ365" i="19"/>
  <c r="BD365" i="19" s="1"/>
  <c r="BB365" i="19"/>
  <c r="BA366" i="19"/>
  <c r="BA367" i="19"/>
  <c r="BB366" i="19"/>
  <c r="AZ366" i="19"/>
  <c r="BD366" i="19" s="1"/>
  <c r="AZ367" i="19"/>
  <c r="BD367" i="19" s="1"/>
  <c r="BB367" i="19"/>
  <c r="BA368" i="19"/>
  <c r="BB368" i="19"/>
  <c r="BA369" i="19"/>
  <c r="AZ368" i="19"/>
  <c r="BD368" i="19" s="1"/>
  <c r="BA370" i="19"/>
  <c r="BB369" i="19"/>
  <c r="AZ369" i="19"/>
  <c r="BD369" i="19" s="1"/>
  <c r="AZ370" i="19"/>
  <c r="BD370" i="19" s="1"/>
  <c r="BB370" i="19"/>
  <c r="BA371" i="19"/>
  <c r="BA372" i="19"/>
  <c r="AZ371" i="19"/>
  <c r="BD371" i="19" s="1"/>
  <c r="BB371" i="19"/>
  <c r="AZ372" i="19"/>
  <c r="BD372" i="19" s="1"/>
  <c r="BA373" i="19"/>
  <c r="BB372" i="19"/>
  <c r="AZ373" i="19"/>
  <c r="BD373" i="19" s="1"/>
  <c r="BA374" i="19"/>
  <c r="BB373" i="19"/>
  <c r="AZ374" i="19"/>
  <c r="BD374" i="19" s="1"/>
  <c r="BB374" i="19"/>
  <c r="BA375" i="19"/>
  <c r="BB375" i="19"/>
  <c r="BA376" i="19"/>
  <c r="AZ375" i="19"/>
  <c r="BD375" i="19" s="1"/>
  <c r="BA377" i="19"/>
  <c r="AZ376" i="19"/>
  <c r="BD376" i="19" s="1"/>
  <c r="BB376" i="19"/>
  <c r="AZ377" i="19"/>
  <c r="BD377" i="19" s="1"/>
  <c r="BA378" i="19"/>
  <c r="BB377" i="19"/>
  <c r="BB378" i="19"/>
  <c r="AZ378" i="19"/>
  <c r="BD378" i="19" s="1"/>
  <c r="BA379" i="19"/>
  <c r="BB379" i="19"/>
  <c r="AZ379" i="19"/>
  <c r="BD379" i="19" s="1"/>
  <c r="BA380" i="19"/>
  <c r="AZ380" i="19"/>
  <c r="BD380" i="19" s="1"/>
  <c r="BA381" i="19"/>
  <c r="BB380" i="19"/>
  <c r="BA382" i="19"/>
  <c r="AZ381" i="19"/>
  <c r="BD381" i="19" s="1"/>
  <c r="BB381" i="19"/>
  <c r="AZ382" i="19"/>
  <c r="BD382" i="19" s="1"/>
  <c r="BA383" i="19"/>
  <c r="BB382" i="19"/>
  <c r="BB383" i="19"/>
  <c r="BA384" i="19"/>
  <c r="AZ383" i="19"/>
  <c r="BD383" i="19" s="1"/>
  <c r="BA385" i="19"/>
  <c r="BB384" i="19"/>
  <c r="AZ384" i="19"/>
  <c r="BD384" i="19" s="1"/>
  <c r="BA386" i="19"/>
  <c r="BB385" i="19"/>
  <c r="AZ385" i="19"/>
  <c r="BD385" i="19" s="1"/>
  <c r="BB386" i="19"/>
  <c r="AZ386" i="19"/>
  <c r="BD386" i="19" s="1"/>
  <c r="BA387" i="19"/>
  <c r="BA388" i="19"/>
  <c r="BB387" i="19"/>
  <c r="AZ387" i="19"/>
  <c r="BD387" i="19" s="1"/>
  <c r="BB388" i="19"/>
  <c r="BA389" i="19"/>
  <c r="AZ388" i="19"/>
  <c r="BD388" i="19" s="1"/>
  <c r="BB389" i="19"/>
  <c r="BA390" i="19"/>
  <c r="AZ389" i="19"/>
  <c r="BD389" i="19" s="1"/>
  <c r="AZ390" i="19"/>
  <c r="BD390" i="19" s="1"/>
  <c r="BB390" i="19"/>
  <c r="BA391" i="19"/>
  <c r="BA392" i="19"/>
  <c r="BB391" i="19"/>
  <c r="AZ391" i="19"/>
  <c r="BD391" i="19" s="1"/>
  <c r="AZ392" i="19"/>
  <c r="BD392" i="19" s="1"/>
  <c r="BB392" i="19"/>
  <c r="BA393" i="19"/>
  <c r="AZ393" i="19"/>
  <c r="BD393" i="19" s="1"/>
  <c r="BA394" i="19"/>
  <c r="BB393" i="19"/>
  <c r="AZ394" i="19"/>
  <c r="BD394" i="19" s="1"/>
  <c r="BB394" i="19"/>
  <c r="BA395" i="19"/>
  <c r="BA396" i="19"/>
  <c r="BB395" i="19"/>
  <c r="AZ395" i="19"/>
  <c r="BD395" i="19" s="1"/>
  <c r="BB396" i="19"/>
  <c r="BA397" i="19"/>
  <c r="AZ396" i="19"/>
  <c r="BD396" i="19" s="1"/>
  <c r="BB397" i="19"/>
  <c r="BA398" i="19"/>
  <c r="AZ397" i="19"/>
  <c r="BD397" i="19" s="1"/>
  <c r="BB398" i="19"/>
  <c r="BA399" i="19"/>
  <c r="AZ398" i="19"/>
  <c r="BD398" i="19" s="1"/>
  <c r="AZ399" i="19"/>
  <c r="BD399" i="19" s="1"/>
  <c r="BA400" i="19"/>
  <c r="BB399" i="19"/>
  <c r="BA401" i="19"/>
  <c r="BB400" i="19"/>
  <c r="AZ400" i="19"/>
  <c r="BD400" i="19" s="1"/>
  <c r="BA402" i="19"/>
  <c r="BB401" i="19"/>
  <c r="AZ401" i="19"/>
  <c r="BD401" i="19" s="1"/>
  <c r="BA403" i="19"/>
  <c r="BB402" i="19"/>
  <c r="AZ402" i="19"/>
  <c r="BD402" i="19" s="1"/>
  <c r="AZ403" i="19"/>
  <c r="BD403" i="19" s="1"/>
  <c r="BA404" i="19"/>
  <c r="BB403" i="19"/>
  <c r="BB404" i="19"/>
  <c r="BA405" i="19"/>
  <c r="AZ404" i="19"/>
  <c r="BD404" i="19" s="1"/>
  <c r="AZ405" i="19"/>
  <c r="BD405" i="19" s="1"/>
  <c r="BA406" i="19"/>
  <c r="BB405" i="19"/>
  <c r="BA407" i="19"/>
  <c r="BB406" i="19"/>
  <c r="AZ406" i="19"/>
  <c r="BD406" i="19" s="1"/>
  <c r="BA408" i="19"/>
  <c r="BB407" i="19"/>
  <c r="AZ407" i="19"/>
  <c r="BD407" i="19" s="1"/>
  <c r="BB408" i="19"/>
  <c r="AZ408" i="19"/>
  <c r="BD408" i="19" s="1"/>
  <c r="BA409" i="19"/>
  <c r="AZ409" i="19"/>
  <c r="BD409" i="19" s="1"/>
  <c r="BB409" i="19"/>
  <c r="BA410" i="19"/>
  <c r="AZ410" i="19"/>
  <c r="BD410" i="19" s="1"/>
  <c r="BB410" i="19"/>
  <c r="BA411" i="19"/>
  <c r="BA412" i="19"/>
  <c r="AZ411" i="19"/>
  <c r="BD411" i="19" s="1"/>
  <c r="BB411" i="19"/>
  <c r="BB412" i="19"/>
  <c r="BA413" i="19"/>
  <c r="AZ412" i="19"/>
  <c r="BD412" i="19" s="1"/>
  <c r="BB413" i="19"/>
  <c r="BA414" i="19"/>
  <c r="AZ413" i="19"/>
  <c r="BD413" i="19" s="1"/>
  <c r="BA415" i="19"/>
  <c r="BB414" i="19"/>
  <c r="AZ414" i="19"/>
  <c r="BD414" i="19" s="1"/>
  <c r="AZ415" i="19"/>
  <c r="BD415" i="19" s="1"/>
  <c r="BA416" i="19"/>
  <c r="BB415" i="19"/>
  <c r="AZ416" i="19"/>
  <c r="BD416" i="19" s="1"/>
  <c r="BB416" i="19"/>
  <c r="BA417" i="19"/>
  <c r="BA418" i="19"/>
  <c r="BB417" i="19"/>
  <c r="AZ417" i="19"/>
  <c r="BD417" i="19" s="1"/>
  <c r="BA419" i="19"/>
  <c r="BB418" i="19"/>
  <c r="AZ418" i="19"/>
  <c r="BD418" i="19" s="1"/>
  <c r="BB419" i="19"/>
  <c r="BA420" i="19"/>
  <c r="AZ419" i="19"/>
  <c r="BD419" i="19" s="1"/>
  <c r="BA421" i="19"/>
  <c r="BB420" i="19"/>
  <c r="AZ420" i="19"/>
  <c r="BD420" i="19" s="1"/>
  <c r="BB421" i="19"/>
  <c r="AZ421" i="19"/>
  <c r="BD421" i="19" s="1"/>
  <c r="BA422" i="19"/>
  <c r="BB422" i="19"/>
  <c r="AZ422" i="19"/>
  <c r="BD422" i="19" s="1"/>
  <c r="BA423" i="19"/>
  <c r="AZ423" i="19"/>
  <c r="BD423" i="19" s="1"/>
  <c r="BB423" i="19"/>
  <c r="BA424" i="19"/>
  <c r="BB424" i="19"/>
  <c r="AZ424" i="19"/>
  <c r="BD424" i="19" s="1"/>
  <c r="BA425" i="19"/>
  <c r="AZ425" i="19"/>
  <c r="BD425" i="19" s="1"/>
  <c r="BB425" i="19"/>
  <c r="BA426" i="19"/>
  <c r="BB426" i="19"/>
  <c r="AZ426" i="19"/>
  <c r="BD426" i="19" s="1"/>
  <c r="BA427" i="19"/>
  <c r="BB427" i="19"/>
  <c r="BA428" i="19"/>
  <c r="AZ427" i="19"/>
  <c r="BD427" i="19" s="1"/>
  <c r="BA429" i="19"/>
  <c r="AZ428" i="19"/>
  <c r="BD428" i="19" s="1"/>
  <c r="BB428" i="19"/>
  <c r="BA430" i="19"/>
  <c r="AZ429" i="19"/>
  <c r="BD429" i="19" s="1"/>
  <c r="BB429" i="19"/>
  <c r="AZ430" i="19"/>
  <c r="BD430" i="19" s="1"/>
  <c r="BB430" i="19"/>
  <c r="BA431" i="19"/>
  <c r="BB431" i="19"/>
  <c r="BA432" i="19"/>
  <c r="AZ431" i="19"/>
  <c r="BD431" i="19" s="1"/>
  <c r="AZ432" i="19"/>
  <c r="BD432" i="19" s="1"/>
  <c r="BB432" i="19"/>
  <c r="BA433" i="19"/>
  <c r="BA434" i="19"/>
  <c r="AZ433" i="19"/>
  <c r="BD433" i="19" s="1"/>
  <c r="BB433" i="19"/>
  <c r="BB434" i="19"/>
  <c r="AZ434" i="19"/>
  <c r="BD434" i="19" s="1"/>
  <c r="BA435" i="19"/>
  <c r="AZ435" i="19"/>
  <c r="BD435" i="19" s="1"/>
  <c r="BA436" i="19"/>
  <c r="BB435" i="19"/>
  <c r="BA437" i="19"/>
  <c r="BB436" i="19"/>
  <c r="AZ436" i="19"/>
  <c r="BD436" i="19" s="1"/>
  <c r="AZ437" i="19"/>
  <c r="BD437" i="19" s="1"/>
  <c r="BA438" i="19"/>
  <c r="BB437" i="19"/>
  <c r="BA439" i="19"/>
  <c r="AZ438" i="19"/>
  <c r="BD438" i="19" s="1"/>
  <c r="BB438" i="19"/>
  <c r="AZ439" i="19"/>
  <c r="BD439" i="19" s="1"/>
  <c r="BA440" i="19"/>
  <c r="BB439" i="19"/>
  <c r="BB440" i="19"/>
  <c r="BA441" i="19"/>
  <c r="AZ440" i="19"/>
  <c r="BD440" i="19" s="1"/>
  <c r="BB441" i="19"/>
  <c r="AZ441" i="19"/>
  <c r="BD441" i="19" s="1"/>
  <c r="BA442" i="19"/>
  <c r="BA443" i="19"/>
  <c r="BB442" i="19"/>
  <c r="AZ442" i="19"/>
  <c r="BD442" i="19" s="1"/>
  <c r="BB443" i="19"/>
  <c r="BA444" i="19"/>
  <c r="AZ443" i="19"/>
  <c r="BD443" i="19" s="1"/>
  <c r="AZ444" i="19"/>
  <c r="BD444" i="19" s="1"/>
  <c r="BB444" i="19"/>
  <c r="BA445" i="19"/>
  <c r="BA446" i="19"/>
  <c r="BB445" i="19"/>
  <c r="AZ445" i="19"/>
  <c r="BD445" i="19" s="1"/>
  <c r="AZ446" i="19"/>
  <c r="BD446" i="19" s="1"/>
  <c r="BA447" i="19"/>
  <c r="BB446" i="19"/>
  <c r="AZ447" i="19"/>
  <c r="BD447" i="19" s="1"/>
  <c r="BB447" i="19"/>
  <c r="BA448" i="19"/>
  <c r="BB448" i="19"/>
  <c r="AZ448" i="19"/>
  <c r="BD448" i="19" s="1"/>
  <c r="BA449" i="19"/>
  <c r="BA450" i="19"/>
  <c r="AZ449" i="19"/>
  <c r="BD449" i="19" s="1"/>
  <c r="BB449" i="19"/>
  <c r="AZ450" i="19"/>
  <c r="BD450" i="19" s="1"/>
  <c r="BB450" i="19"/>
  <c r="BA451" i="19"/>
  <c r="AZ451" i="19"/>
  <c r="BD451" i="19" s="1"/>
  <c r="BB451" i="19"/>
  <c r="BA452" i="19"/>
  <c r="BB452" i="19"/>
  <c r="BA453" i="19"/>
  <c r="AZ452" i="19"/>
  <c r="BD452" i="19" s="1"/>
  <c r="BB453" i="19"/>
  <c r="AZ453" i="19"/>
  <c r="BD453" i="19" s="1"/>
  <c r="BA454" i="19"/>
  <c r="BA455" i="19"/>
  <c r="AZ454" i="19"/>
  <c r="BD454" i="19" s="1"/>
  <c r="BB454" i="19"/>
  <c r="BB455" i="19"/>
  <c r="AZ455" i="19"/>
  <c r="BD455" i="19" s="1"/>
  <c r="BA456" i="19"/>
  <c r="BA457" i="19"/>
  <c r="AZ456" i="19"/>
  <c r="BD456" i="19" s="1"/>
  <c r="BB456" i="19"/>
  <c r="AZ457" i="19"/>
  <c r="BD457" i="19" s="1"/>
  <c r="BA458" i="19"/>
  <c r="BB457" i="19"/>
  <c r="AZ458" i="19"/>
  <c r="BD458" i="19" s="1"/>
  <c r="BB458" i="19"/>
  <c r="BA459" i="19"/>
  <c r="BA460" i="19"/>
  <c r="BB459" i="19"/>
  <c r="AZ459" i="19"/>
  <c r="BD459" i="19" s="1"/>
  <c r="BA461" i="19"/>
  <c r="AZ460" i="19"/>
  <c r="BD460" i="19" s="1"/>
  <c r="BB460" i="19"/>
  <c r="BA462" i="19"/>
  <c r="AZ461" i="19"/>
  <c r="BD461" i="19" s="1"/>
  <c r="BB461" i="19"/>
  <c r="AZ462" i="19"/>
  <c r="BD462" i="19" s="1"/>
  <c r="BB462" i="19"/>
  <c r="BA463" i="19"/>
  <c r="BB463" i="19"/>
  <c r="BA464" i="19"/>
  <c r="AZ463" i="19"/>
  <c r="BD463" i="19" s="1"/>
  <c r="AZ464" i="19"/>
  <c r="BD464" i="19" s="1"/>
  <c r="BB464" i="19"/>
  <c r="BA465" i="19"/>
  <c r="AZ465" i="19"/>
  <c r="BD465" i="19" s="1"/>
  <c r="BA466" i="19"/>
  <c r="BB465" i="19"/>
  <c r="AZ466" i="19"/>
  <c r="BD466" i="19" s="1"/>
  <c r="BB466" i="19"/>
  <c r="BA467" i="19"/>
  <c r="BB467" i="19"/>
  <c r="AZ467" i="19"/>
  <c r="BD467" i="19" s="1"/>
  <c r="BA468" i="19"/>
  <c r="AZ468" i="19"/>
  <c r="BD468" i="19" s="1"/>
  <c r="BB468" i="19"/>
  <c r="BA469" i="19"/>
  <c r="AZ469" i="19"/>
  <c r="BD469" i="19" s="1"/>
  <c r="BA470" i="19"/>
  <c r="BB469" i="19"/>
  <c r="AZ470" i="19"/>
  <c r="BD470" i="19" s="1"/>
  <c r="BB470" i="19"/>
  <c r="BA471" i="19"/>
  <c r="AZ471" i="19"/>
  <c r="BD471" i="19" s="1"/>
  <c r="BB471" i="19"/>
  <c r="BA472" i="19"/>
  <c r="BB472" i="19"/>
  <c r="AZ472" i="19"/>
  <c r="BD472" i="19" s="1"/>
  <c r="BA473" i="19"/>
  <c r="BB473" i="19"/>
  <c r="AZ473" i="19"/>
  <c r="BD473" i="19" s="1"/>
  <c r="BA474" i="19"/>
  <c r="BB474" i="19"/>
  <c r="BA475" i="19"/>
  <c r="AZ474" i="19"/>
  <c r="BD474" i="19" s="1"/>
  <c r="BA476" i="19"/>
  <c r="BB475" i="19"/>
  <c r="AZ475" i="19"/>
  <c r="BD475" i="19" s="1"/>
  <c r="BB476" i="19"/>
  <c r="BA477" i="19"/>
  <c r="AZ476" i="19"/>
  <c r="BD476" i="19" s="1"/>
  <c r="BA478" i="19"/>
  <c r="BB477" i="19"/>
  <c r="AZ477" i="19"/>
  <c r="BD477" i="19" s="1"/>
  <c r="AZ478" i="19"/>
  <c r="BD478" i="19" s="1"/>
  <c r="BB478" i="19"/>
  <c r="BA479" i="19"/>
  <c r="BB479" i="19"/>
  <c r="BA480" i="19"/>
  <c r="AZ479" i="19"/>
  <c r="BD479" i="19" s="1"/>
  <c r="BB480" i="19"/>
  <c r="BA481" i="19"/>
  <c r="AZ480" i="19"/>
  <c r="BD480" i="19" s="1"/>
  <c r="BA482" i="19"/>
  <c r="BB481" i="19"/>
  <c r="AZ481" i="19"/>
  <c r="BD481" i="19" s="1"/>
  <c r="AZ482" i="19"/>
  <c r="BD482" i="19" s="1"/>
  <c r="BB482" i="19"/>
  <c r="BA483" i="19"/>
  <c r="BB483" i="19"/>
  <c r="AZ483" i="19"/>
  <c r="BD483" i="19" s="1"/>
  <c r="BA484" i="19"/>
  <c r="AZ484" i="19"/>
  <c r="BD484" i="19" s="1"/>
  <c r="BA485" i="19"/>
  <c r="BB484" i="19"/>
  <c r="AZ485" i="19"/>
  <c r="BD485" i="19" s="1"/>
  <c r="BB485" i="19"/>
  <c r="BA486" i="19"/>
  <c r="BA487" i="19"/>
  <c r="BB486" i="19"/>
  <c r="AZ486" i="19"/>
  <c r="BD486" i="19" s="1"/>
  <c r="AZ487" i="19"/>
  <c r="BD487" i="19" s="1"/>
  <c r="BB487" i="19"/>
  <c r="BA488" i="19"/>
  <c r="AZ488" i="19"/>
  <c r="BD488" i="19" s="1"/>
  <c r="BB488" i="19"/>
  <c r="BA489" i="19"/>
  <c r="BB489" i="19"/>
  <c r="BA490" i="19"/>
  <c r="AZ489" i="19"/>
  <c r="BD489" i="19" s="1"/>
  <c r="BA491" i="19"/>
  <c r="AZ490" i="19"/>
  <c r="BD490" i="19" s="1"/>
  <c r="BB490" i="19"/>
  <c r="AZ491" i="19"/>
  <c r="BD491" i="19" s="1"/>
  <c r="BB491" i="19"/>
  <c r="BA492" i="19"/>
  <c r="BA493" i="19"/>
  <c r="BB492" i="19"/>
  <c r="AZ492" i="19"/>
  <c r="BD492" i="19" s="1"/>
  <c r="BA494" i="19"/>
  <c r="AZ493" i="19"/>
  <c r="BD493" i="19" s="1"/>
  <c r="BB493" i="19"/>
  <c r="AZ494" i="19"/>
  <c r="BD494" i="19" s="1"/>
  <c r="BA495" i="19"/>
  <c r="BB494" i="19"/>
  <c r="BB495" i="19"/>
  <c r="BA496" i="19"/>
  <c r="AZ495" i="19"/>
  <c r="BD495" i="19" s="1"/>
  <c r="BA497" i="19"/>
  <c r="BB496" i="19"/>
  <c r="AZ496" i="19"/>
  <c r="BD496" i="19" s="1"/>
  <c r="BA498" i="19"/>
  <c r="BB497" i="19"/>
  <c r="AZ497" i="19"/>
  <c r="BD497" i="19" s="1"/>
  <c r="BB498" i="19"/>
  <c r="AZ498" i="19"/>
  <c r="BD498" i="19" s="1"/>
  <c r="BA499" i="19"/>
  <c r="BA500" i="19"/>
  <c r="BB499" i="19"/>
  <c r="AZ499" i="19"/>
  <c r="BD499" i="19" s="1"/>
  <c r="BA501" i="19"/>
  <c r="AZ500" i="19"/>
  <c r="BD500" i="19" s="1"/>
  <c r="BB500" i="19"/>
  <c r="BA502" i="19"/>
  <c r="BB501" i="19"/>
  <c r="AZ501" i="19"/>
  <c r="BD501" i="19" s="1"/>
  <c r="BA503" i="19"/>
  <c r="AZ502" i="19"/>
  <c r="BD502" i="19" s="1"/>
  <c r="BB502" i="19"/>
  <c r="BA504" i="19"/>
  <c r="BB503" i="19"/>
  <c r="AZ503" i="19"/>
  <c r="BD503" i="19" s="1"/>
  <c r="AZ504" i="19"/>
  <c r="BD504" i="19" s="1"/>
  <c r="BB504" i="19"/>
  <c r="BA505" i="19"/>
  <c r="BA506" i="19"/>
  <c r="BB505" i="19"/>
  <c r="AZ505" i="19"/>
  <c r="BD505" i="19" s="1"/>
  <c r="BB506" i="19"/>
  <c r="BA507" i="19"/>
  <c r="AZ506" i="19"/>
  <c r="BD506" i="19" s="1"/>
  <c r="AZ507" i="19"/>
  <c r="BD507" i="19" s="1"/>
  <c r="BB507" i="19"/>
  <c r="BA508" i="19"/>
  <c r="BB508" i="19"/>
  <c r="BA509" i="19"/>
  <c r="AZ508" i="19"/>
  <c r="BD508" i="19" s="1"/>
  <c r="BB509" i="19"/>
  <c r="BA510" i="19"/>
  <c r="AZ509" i="19"/>
  <c r="BD509" i="19" s="1"/>
  <c r="AZ510" i="19"/>
  <c r="BD510" i="19" s="1"/>
  <c r="BA511" i="19"/>
  <c r="BB510" i="19"/>
  <c r="BB511" i="19"/>
  <c r="AZ511" i="19"/>
  <c r="BD511" i="19" s="1"/>
  <c r="BA512" i="19"/>
  <c r="BA513" i="19"/>
  <c r="BB512" i="19"/>
  <c r="AZ512" i="19"/>
  <c r="BD512" i="19" s="1"/>
  <c r="BB513" i="19"/>
  <c r="BA514" i="19"/>
  <c r="AZ513" i="19"/>
  <c r="BD513" i="19" s="1"/>
  <c r="AZ514" i="19"/>
  <c r="BD514" i="19" s="1"/>
  <c r="BA515" i="19"/>
  <c r="BB514" i="19"/>
  <c r="BA516" i="19"/>
  <c r="AZ515" i="19"/>
  <c r="BD515" i="19" s="1"/>
  <c r="BB515" i="19"/>
  <c r="AZ516" i="19"/>
  <c r="BD516" i="19" s="1"/>
  <c r="BA517" i="19"/>
  <c r="BB516" i="19"/>
  <c r="AZ517" i="19"/>
  <c r="BD517" i="19" s="1"/>
  <c r="BA518" i="19"/>
  <c r="BB517" i="19"/>
  <c r="BA519" i="19"/>
  <c r="BB518" i="19"/>
  <c r="AZ518" i="19"/>
  <c r="BD518" i="19" s="1"/>
  <c r="BB519" i="19"/>
  <c r="AZ519" i="19"/>
  <c r="BD519" i="19" s="1"/>
  <c r="BA520" i="19"/>
  <c r="BA521" i="19"/>
  <c r="AZ520" i="19"/>
  <c r="BD520" i="19" s="1"/>
  <c r="BB520" i="19"/>
  <c r="BB521" i="19"/>
  <c r="BA522" i="19"/>
  <c r="AZ521" i="19"/>
  <c r="BD521" i="19" s="1"/>
  <c r="BB522" i="19"/>
  <c r="AZ522" i="19"/>
  <c r="BD522" i="19" s="1"/>
  <c r="BA523" i="19"/>
  <c r="AZ523" i="19"/>
  <c r="BD523" i="19" s="1"/>
  <c r="BA524" i="19"/>
  <c r="BB523" i="19"/>
  <c r="BB524" i="19"/>
  <c r="BA525" i="19"/>
  <c r="AZ524" i="19"/>
  <c r="BD524" i="19" s="1"/>
  <c r="AZ525" i="19"/>
  <c r="BD525" i="19" s="1"/>
  <c r="BA526" i="19"/>
  <c r="BB525" i="19"/>
  <c r="AZ526" i="19"/>
  <c r="BD526" i="19" s="1"/>
  <c r="BB526" i="19"/>
  <c r="BA527" i="19"/>
  <c r="BB527" i="19"/>
  <c r="BA528" i="19"/>
  <c r="AZ527" i="19"/>
  <c r="BD527" i="19" s="1"/>
  <c r="AZ528" i="19"/>
  <c r="BD528" i="19" s="1"/>
  <c r="BB528" i="19"/>
  <c r="BA529" i="19"/>
  <c r="BB529" i="19"/>
  <c r="BA530" i="19"/>
  <c r="AZ529" i="19"/>
  <c r="BD529" i="19" s="1"/>
  <c r="BB530" i="19"/>
  <c r="BA531" i="19"/>
  <c r="AZ530" i="19"/>
  <c r="BD530" i="19" s="1"/>
  <c r="BB531" i="19"/>
  <c r="BA532" i="19"/>
  <c r="AZ531" i="19"/>
  <c r="BD531" i="19" s="1"/>
  <c r="BA533" i="19"/>
  <c r="BB532" i="19"/>
  <c r="AZ532" i="19"/>
  <c r="BD532" i="19" s="1"/>
  <c r="BB533" i="19"/>
  <c r="AZ533" i="19"/>
  <c r="BD533" i="19" s="1"/>
  <c r="BA534" i="19"/>
  <c r="BB534" i="19"/>
  <c r="AZ534" i="19"/>
  <c r="BD534" i="19" s="1"/>
  <c r="BA535" i="19"/>
  <c r="BA536" i="19"/>
  <c r="BB535" i="19"/>
  <c r="AZ535" i="19"/>
  <c r="BD535" i="19" s="1"/>
  <c r="BA537" i="19"/>
  <c r="AZ536" i="19"/>
  <c r="BD536" i="19" s="1"/>
  <c r="BB536" i="19"/>
  <c r="BB537" i="19"/>
  <c r="BA538" i="19"/>
  <c r="AZ537" i="19"/>
  <c r="BD537" i="19" s="1"/>
  <c r="BB538" i="19"/>
  <c r="BA539" i="19"/>
  <c r="AZ538" i="19"/>
  <c r="BD538" i="19" s="1"/>
  <c r="AZ539" i="19"/>
  <c r="BD539" i="19" s="1"/>
  <c r="BA540" i="19"/>
  <c r="BB539" i="19"/>
  <c r="BB540" i="19"/>
  <c r="BA541" i="19"/>
  <c r="AZ540" i="19"/>
  <c r="BD540" i="19" s="1"/>
  <c r="AZ541" i="19"/>
  <c r="BD541" i="19" s="1"/>
  <c r="BB541" i="19"/>
  <c r="BA542" i="19"/>
  <c r="AZ542" i="19"/>
  <c r="BD542" i="19" s="1"/>
  <c r="BB542" i="19"/>
  <c r="BA543" i="19"/>
  <c r="BB543" i="19"/>
  <c r="BA544" i="19"/>
  <c r="AZ543" i="19"/>
  <c r="BD543" i="19" s="1"/>
  <c r="BA545" i="19"/>
  <c r="AZ544" i="19"/>
  <c r="BD544" i="19" s="1"/>
  <c r="BB544" i="19"/>
  <c r="AZ545" i="19"/>
  <c r="BD545" i="19" s="1"/>
  <c r="BA546" i="19"/>
  <c r="BB545" i="19"/>
  <c r="BB546" i="19"/>
  <c r="BA547" i="19"/>
  <c r="AZ546" i="19"/>
  <c r="BD546" i="19" s="1"/>
  <c r="BB547" i="19"/>
  <c r="BA548" i="19"/>
  <c r="AZ547" i="19"/>
  <c r="BD547" i="19" s="1"/>
  <c r="BB548" i="19"/>
  <c r="AZ548" i="19"/>
  <c r="BD548" i="19" s="1"/>
  <c r="BA549" i="19"/>
  <c r="BB549" i="19"/>
  <c r="AZ549" i="19"/>
  <c r="BD549" i="19" s="1"/>
  <c r="BA550" i="19"/>
  <c r="BB550" i="19"/>
  <c r="BA551" i="19"/>
  <c r="AZ550" i="19"/>
  <c r="BD550" i="19" s="1"/>
  <c r="AZ551" i="19"/>
  <c r="BD551" i="19" s="1"/>
  <c r="BA552" i="19"/>
  <c r="BB551" i="19"/>
  <c r="BA553" i="19"/>
  <c r="BB552" i="19"/>
  <c r="AZ552" i="19"/>
  <c r="BD552" i="19" s="1"/>
  <c r="AZ553" i="19"/>
  <c r="BD553" i="19" s="1"/>
  <c r="BB553" i="19"/>
  <c r="BA554" i="19"/>
  <c r="BA555" i="19"/>
  <c r="BB554" i="19"/>
  <c r="AZ554" i="19"/>
  <c r="BD554" i="19" s="1"/>
  <c r="BA556" i="19"/>
  <c r="AZ555" i="19"/>
  <c r="BD555" i="19" s="1"/>
  <c r="BB555" i="19"/>
  <c r="AZ556" i="19"/>
  <c r="BD556" i="19" s="1"/>
  <c r="BA557" i="19"/>
  <c r="BB556" i="19"/>
  <c r="AZ557" i="19"/>
  <c r="BD557" i="19" s="1"/>
  <c r="BB557" i="19"/>
  <c r="BA558" i="19"/>
  <c r="BA559" i="19"/>
  <c r="AZ558" i="19"/>
  <c r="BD558" i="19" s="1"/>
  <c r="BB558" i="19"/>
  <c r="BA560" i="19"/>
  <c r="AZ559" i="19"/>
  <c r="BD559" i="19" s="1"/>
  <c r="BB559" i="19"/>
  <c r="BB560" i="19"/>
  <c r="AZ560" i="19"/>
  <c r="BD560" i="19" s="1"/>
  <c r="BA561" i="19"/>
  <c r="BB561" i="19"/>
  <c r="BA562" i="19"/>
  <c r="AZ561" i="19"/>
  <c r="BD561" i="19" s="1"/>
  <c r="BB562" i="19"/>
  <c r="BA563" i="19"/>
  <c r="AZ562" i="19"/>
  <c r="BD562" i="19" s="1"/>
  <c r="AZ563" i="19"/>
  <c r="BD563" i="19" s="1"/>
  <c r="BA564" i="19"/>
  <c r="BB563" i="19"/>
  <c r="BB564" i="19"/>
  <c r="BA565" i="19"/>
  <c r="AZ564" i="19"/>
  <c r="BD564" i="19" s="1"/>
  <c r="BA566" i="19"/>
  <c r="AZ565" i="19"/>
  <c r="BD565" i="19" s="1"/>
  <c r="BB565" i="19"/>
  <c r="AZ566" i="19"/>
  <c r="BD566" i="19" s="1"/>
  <c r="BA567" i="19"/>
  <c r="BB566" i="19"/>
  <c r="BA568" i="19"/>
  <c r="AZ567" i="19"/>
  <c r="BD567" i="19" s="1"/>
  <c r="BB567" i="19"/>
  <c r="BB568" i="19"/>
  <c r="BA569" i="19"/>
  <c r="AZ568" i="19"/>
  <c r="BD568" i="19" s="1"/>
  <c r="AZ569" i="19"/>
  <c r="BD569" i="19" s="1"/>
  <c r="BA570" i="19"/>
  <c r="BB569" i="19"/>
  <c r="AZ570" i="19"/>
  <c r="BD570" i="19" s="1"/>
  <c r="BB570" i="19"/>
  <c r="BA571" i="19"/>
  <c r="AZ571" i="19"/>
  <c r="BD571" i="19" s="1"/>
  <c r="BB571" i="19"/>
  <c r="BA572" i="19"/>
  <c r="AZ572" i="19"/>
  <c r="BD572" i="19" s="1"/>
  <c r="BA573" i="19"/>
  <c r="BB572" i="19"/>
  <c r="AZ573" i="19"/>
  <c r="BD573" i="19" s="1"/>
  <c r="BB573" i="19"/>
  <c r="BA574" i="19"/>
  <c r="AZ574" i="19"/>
  <c r="BD574" i="19" s="1"/>
  <c r="BB574" i="19"/>
  <c r="BA575" i="19"/>
  <c r="AZ575" i="19"/>
  <c r="BD575" i="19" s="1"/>
  <c r="BA576" i="19"/>
  <c r="BB575" i="19"/>
  <c r="AZ576" i="19"/>
  <c r="BD576" i="19" s="1"/>
  <c r="BA577" i="19"/>
  <c r="BB576" i="19"/>
  <c r="BB577" i="19"/>
  <c r="BA578" i="19"/>
  <c r="AZ577" i="19"/>
  <c r="BD577" i="19" s="1"/>
  <c r="BB578" i="19"/>
  <c r="BA579" i="19"/>
  <c r="AZ578" i="19"/>
  <c r="BD578" i="19" s="1"/>
  <c r="AZ579" i="19"/>
  <c r="BD579" i="19" s="1"/>
  <c r="BA580" i="19"/>
  <c r="BB579" i="19"/>
  <c r="BB580" i="19"/>
  <c r="BA581" i="19"/>
  <c r="AZ580" i="19"/>
  <c r="BD580" i="19" s="1"/>
  <c r="BB581" i="19"/>
  <c r="BA582" i="19"/>
  <c r="AZ581" i="19"/>
  <c r="BD581" i="19" s="1"/>
  <c r="BA583" i="19"/>
  <c r="BB582" i="19"/>
  <c r="AZ582" i="19"/>
  <c r="BD582" i="19" s="1"/>
  <c r="BB583" i="19"/>
  <c r="AZ583" i="19"/>
  <c r="BD583" i="19" s="1"/>
  <c r="BA584" i="19"/>
  <c r="BA585" i="19"/>
  <c r="BB584" i="19"/>
  <c r="AZ584" i="19"/>
  <c r="BD584" i="19" s="1"/>
  <c r="AZ585" i="19"/>
  <c r="BD585" i="19" s="1"/>
  <c r="BB585" i="19"/>
  <c r="BA586" i="19"/>
  <c r="BB586" i="19"/>
  <c r="BA587" i="19"/>
  <c r="AZ586" i="19"/>
  <c r="BD586" i="19" s="1"/>
  <c r="AZ587" i="19"/>
  <c r="BD587" i="19" s="1"/>
  <c r="BA588" i="19"/>
  <c r="BB587" i="19"/>
  <c r="AZ588" i="19"/>
  <c r="BD588" i="19" s="1"/>
  <c r="BA589" i="19"/>
  <c r="BB588" i="19"/>
  <c r="AZ589" i="19"/>
  <c r="BD589" i="19" s="1"/>
  <c r="BA590" i="19"/>
  <c r="BB589" i="19"/>
  <c r="BA591" i="19"/>
  <c r="AZ590" i="19"/>
  <c r="BD590" i="19" s="1"/>
  <c r="BB590" i="19"/>
  <c r="BA592" i="19"/>
  <c r="AZ591" i="19"/>
  <c r="BD591" i="19" s="1"/>
  <c r="BB591" i="19"/>
  <c r="BB592" i="19"/>
  <c r="BA593" i="19"/>
  <c r="AZ592" i="19"/>
  <c r="BD592" i="19" s="1"/>
  <c r="AZ593" i="19"/>
  <c r="BD593" i="19" s="1"/>
  <c r="BB593" i="19"/>
  <c r="BA594" i="19"/>
  <c r="BA595" i="19"/>
  <c r="BB594" i="19"/>
  <c r="AZ594" i="19"/>
  <c r="BD594" i="19" s="1"/>
  <c r="BA596" i="19"/>
  <c r="BB595" i="19"/>
  <c r="AZ595" i="19"/>
  <c r="BD595" i="19" s="1"/>
  <c r="BA597" i="19"/>
  <c r="AZ596" i="19"/>
  <c r="BD596" i="19" s="1"/>
  <c r="BB596" i="19"/>
  <c r="AZ597" i="19"/>
  <c r="BD597" i="19" s="1"/>
  <c r="BB597" i="19"/>
  <c r="BA598" i="19"/>
  <c r="AZ598" i="19"/>
  <c r="BD598" i="19" s="1"/>
  <c r="BA599" i="19"/>
  <c r="BB598" i="19"/>
  <c r="BB599" i="19"/>
  <c r="BA600" i="19"/>
  <c r="AZ599" i="19"/>
  <c r="BD599" i="19" s="1"/>
  <c r="BA601" i="19"/>
  <c r="AZ600" i="19"/>
  <c r="BD600" i="19" s="1"/>
  <c r="BB600" i="19"/>
  <c r="BA602" i="19"/>
  <c r="BB601" i="19"/>
  <c r="AZ601" i="19"/>
  <c r="BD601" i="19" s="1"/>
  <c r="AZ602" i="19"/>
  <c r="BD602" i="19" s="1"/>
  <c r="BB602" i="19"/>
  <c r="BA603" i="19"/>
  <c r="BA604" i="19"/>
  <c r="AZ603" i="19"/>
  <c r="BD603" i="19" s="1"/>
  <c r="BB603" i="19"/>
  <c r="BA605" i="19"/>
  <c r="BB604" i="19"/>
  <c r="AZ604" i="19"/>
  <c r="BD604" i="19" s="1"/>
  <c r="AZ605" i="19"/>
  <c r="BD605" i="19" s="1"/>
  <c r="BA606" i="19"/>
  <c r="BB605" i="19"/>
  <c r="BB606" i="19"/>
  <c r="AZ606" i="19"/>
  <c r="BD606" i="19" s="1"/>
  <c r="BA607" i="19"/>
  <c r="BA608" i="19"/>
  <c r="AZ607" i="19"/>
  <c r="BD607" i="19" s="1"/>
  <c r="BB607" i="19"/>
  <c r="AZ608" i="19"/>
  <c r="BD608" i="19" s="1"/>
  <c r="BB608" i="19"/>
  <c r="BA609" i="19"/>
  <c r="BA610" i="19"/>
  <c r="BB609" i="19"/>
  <c r="AZ609" i="19"/>
  <c r="BD609" i="19" s="1"/>
  <c r="AZ610" i="19"/>
  <c r="BD610" i="19" s="1"/>
  <c r="BB610" i="19"/>
  <c r="BA611" i="19"/>
  <c r="AZ611" i="19"/>
  <c r="BD611" i="19" s="1"/>
  <c r="BA612" i="19"/>
  <c r="BB611" i="19"/>
  <c r="BA613" i="19"/>
  <c r="AZ612" i="19"/>
  <c r="BD612" i="19" s="1"/>
  <c r="BB612" i="19"/>
  <c r="AZ613" i="19"/>
  <c r="BD613" i="19" s="1"/>
  <c r="BB613" i="19"/>
  <c r="BA614" i="19"/>
  <c r="AZ614" i="19"/>
  <c r="BD614" i="19" s="1"/>
  <c r="BB614" i="19"/>
  <c r="BA615" i="19"/>
  <c r="BB615" i="19"/>
  <c r="BA616" i="19"/>
  <c r="AZ615" i="19"/>
  <c r="BD615" i="19" s="1"/>
  <c r="BB616" i="19"/>
  <c r="AZ616" i="19"/>
  <c r="BD616" i="19" s="1"/>
  <c r="BA617" i="19"/>
  <c r="BA618" i="19"/>
  <c r="AZ617" i="19"/>
  <c r="BD617" i="19" s="1"/>
  <c r="BB617" i="19"/>
  <c r="AZ618" i="19"/>
  <c r="BD618" i="19" s="1"/>
  <c r="BA619" i="19"/>
  <c r="BB618" i="19"/>
  <c r="AZ619" i="19"/>
  <c r="BD619" i="19" s="1"/>
  <c r="BB619" i="19"/>
  <c r="BA620" i="19"/>
  <c r="AZ620" i="19"/>
  <c r="BD620" i="19" s="1"/>
  <c r="BA621" i="19"/>
  <c r="BB620" i="19"/>
  <c r="AZ621" i="19"/>
  <c r="BD621" i="19" s="1"/>
  <c r="BA622" i="19"/>
  <c r="BB621" i="19"/>
  <c r="BB622" i="19"/>
  <c r="BA623" i="19"/>
  <c r="AZ622" i="19"/>
  <c r="BD622" i="19" s="1"/>
  <c r="AZ623" i="19"/>
  <c r="BD623" i="19" s="1"/>
  <c r="BB623" i="19"/>
  <c r="BA624" i="19"/>
  <c r="BA625" i="19"/>
  <c r="AZ624" i="19"/>
  <c r="BD624" i="19" s="1"/>
  <c r="BB624" i="19"/>
  <c r="AZ625" i="19"/>
  <c r="BD625" i="19" s="1"/>
  <c r="BA626" i="19"/>
  <c r="BB625" i="19"/>
  <c r="AZ626" i="19"/>
  <c r="BD626" i="19" s="1"/>
  <c r="BA627" i="19"/>
  <c r="BB626" i="19"/>
  <c r="AZ627" i="19"/>
  <c r="BD627" i="19" s="1"/>
  <c r="BB627" i="19"/>
  <c r="BA628" i="19"/>
  <c r="BB628" i="19"/>
  <c r="BA629" i="19"/>
  <c r="AZ628" i="19"/>
  <c r="BD628" i="19" s="1"/>
  <c r="BA630" i="19"/>
  <c r="AZ629" i="19"/>
  <c r="BD629" i="19" s="1"/>
  <c r="BB629" i="19"/>
  <c r="BB630" i="19"/>
  <c r="AZ630" i="19"/>
  <c r="BD630" i="19" s="1"/>
  <c r="BA631" i="19"/>
  <c r="BA632" i="19"/>
  <c r="BB631" i="19"/>
  <c r="AZ631" i="19"/>
  <c r="BD631" i="19" s="1"/>
  <c r="BB632" i="19"/>
  <c r="BA633" i="19"/>
  <c r="AZ632" i="19"/>
  <c r="BD632" i="19" s="1"/>
  <c r="BB633" i="19"/>
  <c r="AZ633" i="19"/>
  <c r="BD633" i="19" s="1"/>
  <c r="BA634" i="19"/>
  <c r="BA635" i="19"/>
  <c r="BB634" i="19"/>
  <c r="AZ634" i="19"/>
  <c r="BD634" i="19" s="1"/>
  <c r="AZ635" i="19"/>
  <c r="BD635" i="19" s="1"/>
  <c r="BB635" i="19"/>
  <c r="BA636" i="19"/>
  <c r="BA637" i="19"/>
  <c r="AZ636" i="19"/>
  <c r="BD636" i="19" s="1"/>
  <c r="BB636" i="19"/>
  <c r="BA638" i="19"/>
  <c r="BB637" i="19"/>
  <c r="AZ637" i="19"/>
  <c r="BD637" i="19" s="1"/>
  <c r="BA639" i="19"/>
  <c r="AZ638" i="19"/>
  <c r="BD638" i="19" s="1"/>
  <c r="BB638" i="19"/>
  <c r="BA640" i="19"/>
  <c r="AZ639" i="19"/>
  <c r="BD639" i="19" s="1"/>
  <c r="BB639" i="19"/>
  <c r="BA641" i="19"/>
  <c r="BB640" i="19"/>
  <c r="AZ640" i="19"/>
  <c r="BD640" i="19" s="1"/>
  <c r="BB641" i="19"/>
  <c r="BA642" i="19"/>
  <c r="AZ641" i="19"/>
  <c r="BD641" i="19" s="1"/>
  <c r="BA643" i="19"/>
  <c r="BB642" i="19"/>
  <c r="AZ642" i="19"/>
  <c r="BD642" i="19" s="1"/>
  <c r="BB643" i="19"/>
  <c r="BA644" i="19"/>
  <c r="AZ643" i="19"/>
  <c r="BD643" i="19" s="1"/>
  <c r="BB644" i="19"/>
  <c r="AZ644" i="19"/>
  <c r="BD644" i="19" s="1"/>
  <c r="BA645" i="19"/>
  <c r="BB645" i="19"/>
  <c r="AZ645" i="19"/>
  <c r="BD645" i="19" s="1"/>
  <c r="BA646" i="19"/>
  <c r="BA647" i="19"/>
  <c r="AZ646" i="19"/>
  <c r="BD646" i="19" s="1"/>
  <c r="BB646" i="19"/>
  <c r="BB647" i="19"/>
  <c r="BA648" i="19"/>
  <c r="AZ647" i="19"/>
  <c r="BD647" i="19" s="1"/>
  <c r="BA649" i="19"/>
  <c r="AZ648" i="19"/>
  <c r="BD648" i="19" s="1"/>
  <c r="BB648" i="19"/>
  <c r="BB649" i="19"/>
  <c r="AZ649" i="19"/>
  <c r="BD649" i="19" s="1"/>
  <c r="BA650" i="19"/>
  <c r="AZ650" i="19"/>
  <c r="BD650" i="19" s="1"/>
  <c r="BB650" i="19"/>
  <c r="BA651" i="19"/>
  <c r="AZ651" i="19"/>
  <c r="BD651" i="19" s="1"/>
  <c r="BA652" i="19"/>
  <c r="BB651" i="19"/>
  <c r="BA653" i="19"/>
  <c r="BB652" i="19"/>
  <c r="AZ652" i="19"/>
  <c r="BD652" i="19" s="1"/>
  <c r="BA654" i="19"/>
  <c r="AZ653" i="19"/>
  <c r="BD653" i="19" s="1"/>
  <c r="BB653" i="19"/>
  <c r="BB654" i="19"/>
  <c r="BA655" i="19"/>
  <c r="AZ654" i="19"/>
  <c r="BD654" i="19" s="1"/>
  <c r="BB655" i="19"/>
  <c r="BA656" i="19"/>
  <c r="AZ655" i="19"/>
  <c r="BD655" i="19" s="1"/>
  <c r="AZ656" i="19"/>
  <c r="BD656" i="19" s="1"/>
  <c r="BA657" i="19"/>
  <c r="BB656" i="19"/>
  <c r="BA658" i="19"/>
  <c r="AZ657" i="19"/>
  <c r="BD657" i="19" s="1"/>
  <c r="BB657" i="19"/>
  <c r="AZ658" i="19"/>
  <c r="BD658" i="19" s="1"/>
  <c r="BB658" i="19"/>
  <c r="BA659" i="19"/>
  <c r="AZ659" i="19"/>
  <c r="BD659" i="19" s="1"/>
  <c r="BA660" i="19"/>
  <c r="BB659" i="19"/>
  <c r="BA661" i="19"/>
  <c r="BB660" i="19"/>
  <c r="AZ660" i="19"/>
  <c r="BD660" i="19" s="1"/>
  <c r="BA662" i="19"/>
  <c r="AZ661" i="19"/>
  <c r="BD661" i="19" s="1"/>
  <c r="BB661" i="19"/>
  <c r="BA663" i="19"/>
  <c r="AZ662" i="19"/>
  <c r="BD662" i="19" s="1"/>
  <c r="BB662" i="19"/>
  <c r="AZ663" i="19"/>
  <c r="BD663" i="19" s="1"/>
  <c r="BB663" i="19"/>
  <c r="BA664" i="19"/>
  <c r="AZ664" i="19"/>
  <c r="BD664" i="19" s="1"/>
  <c r="BA665" i="19"/>
  <c r="BB664" i="19"/>
  <c r="BA666" i="19"/>
  <c r="BB665" i="19"/>
  <c r="AZ665" i="19"/>
  <c r="BD665" i="19" s="1"/>
  <c r="BA667" i="19"/>
  <c r="AZ666" i="19"/>
  <c r="BD666" i="19" s="1"/>
  <c r="BB666" i="19"/>
  <c r="BA668" i="19"/>
  <c r="BB667" i="19"/>
  <c r="AZ667" i="19"/>
  <c r="BD667" i="19" s="1"/>
  <c r="BA669" i="19"/>
  <c r="AZ668" i="19"/>
  <c r="BD668" i="19" s="1"/>
  <c r="BB668" i="19"/>
  <c r="BB669" i="19"/>
  <c r="AZ669" i="19"/>
  <c r="BD669" i="19" s="1"/>
  <c r="BA670" i="19"/>
  <c r="AZ670" i="19"/>
  <c r="BD670" i="19" s="1"/>
  <c r="BB670" i="19"/>
  <c r="BA671" i="19"/>
  <c r="AZ671" i="19"/>
  <c r="BD671" i="19" s="1"/>
  <c r="BA672" i="19"/>
  <c r="BB671" i="19"/>
  <c r="BB672" i="19"/>
  <c r="AZ672" i="19"/>
  <c r="BD672" i="19" s="1"/>
  <c r="BA673" i="19"/>
  <c r="AZ673" i="19"/>
  <c r="BD673" i="19" s="1"/>
  <c r="BA674" i="19"/>
  <c r="BB673" i="19"/>
  <c r="BB674" i="19"/>
  <c r="AZ674" i="19"/>
  <c r="BD674" i="19" s="1"/>
  <c r="BA675" i="19"/>
  <c r="AZ675" i="19"/>
  <c r="BD675" i="19" s="1"/>
  <c r="BA676" i="19"/>
  <c r="BB675" i="19"/>
  <c r="BB676" i="19"/>
  <c r="BA677" i="19"/>
  <c r="AZ676" i="19"/>
  <c r="BD676" i="19" s="1"/>
  <c r="BA678" i="19"/>
  <c r="BB677" i="19"/>
  <c r="AZ677" i="19"/>
  <c r="BD677" i="19" s="1"/>
  <c r="AZ678" i="19"/>
  <c r="BD678" i="19" s="1"/>
  <c r="BB678" i="19"/>
  <c r="BA679" i="19"/>
  <c r="BA680" i="19"/>
  <c r="BB679" i="19"/>
  <c r="AZ679" i="19"/>
  <c r="BD679" i="19" s="1"/>
  <c r="BB680" i="19"/>
  <c r="BA681" i="19"/>
  <c r="AZ680" i="19"/>
  <c r="BD680" i="19" s="1"/>
  <c r="BB681" i="19"/>
  <c r="BA682" i="19"/>
  <c r="AZ681" i="19"/>
  <c r="BD681" i="19" s="1"/>
  <c r="AZ682" i="19"/>
  <c r="BD682" i="19" s="1"/>
  <c r="BB682" i="19"/>
  <c r="BA683" i="19"/>
  <c r="AZ683" i="19"/>
  <c r="BD683" i="19" s="1"/>
  <c r="BB683" i="19"/>
  <c r="BA684" i="19"/>
  <c r="AZ684" i="19"/>
  <c r="BD684" i="19" s="1"/>
  <c r="BA685" i="19"/>
  <c r="BB684" i="19"/>
  <c r="BA686" i="19"/>
  <c r="BB685" i="19"/>
  <c r="AZ685" i="19"/>
  <c r="BD685" i="19" s="1"/>
  <c r="BA687" i="19"/>
  <c r="BB686" i="19"/>
  <c r="AZ686" i="19"/>
  <c r="BD686" i="19" s="1"/>
  <c r="BB687" i="19"/>
  <c r="AZ687" i="19"/>
  <c r="BD687" i="19" s="1"/>
  <c r="BA688" i="19"/>
  <c r="AZ688" i="19"/>
  <c r="BD688" i="19" s="1"/>
  <c r="BA689" i="19"/>
  <c r="BB688" i="19"/>
  <c r="AZ689" i="19"/>
  <c r="BD689" i="19" s="1"/>
  <c r="BB689" i="19"/>
  <c r="BA690" i="19"/>
  <c r="BA691" i="19"/>
  <c r="BB690" i="19"/>
  <c r="AZ690" i="19"/>
  <c r="BD690" i="19" s="1"/>
  <c r="AZ691" i="19"/>
  <c r="BD691" i="19" s="1"/>
  <c r="BA692" i="19"/>
  <c r="BB691" i="19"/>
  <c r="BB692" i="19"/>
  <c r="AZ692" i="19"/>
  <c r="BD692" i="19" s="1"/>
  <c r="BA693" i="19"/>
  <c r="BA694" i="19"/>
  <c r="BB693" i="19"/>
  <c r="AZ693" i="19"/>
  <c r="BD693" i="19" s="1"/>
  <c r="BB694" i="19"/>
  <c r="BA695" i="19"/>
  <c r="AZ694" i="19"/>
  <c r="BD694" i="19" s="1"/>
  <c r="BA696" i="19"/>
  <c r="AZ695" i="19"/>
  <c r="BD695" i="19" s="1"/>
  <c r="BB695" i="19"/>
  <c r="BA697" i="19"/>
  <c r="AZ696" i="19"/>
  <c r="BD696" i="19" s="1"/>
  <c r="BB696" i="19"/>
  <c r="BB697" i="19"/>
  <c r="BA698" i="19"/>
  <c r="AZ697" i="19"/>
  <c r="BD697" i="19" s="1"/>
  <c r="AZ698" i="19"/>
  <c r="BD698" i="19" s="1"/>
  <c r="BA699" i="19"/>
  <c r="BB698" i="19"/>
  <c r="AZ699" i="19"/>
  <c r="BD699" i="19" s="1"/>
  <c r="BB699" i="19"/>
  <c r="BA700" i="19"/>
  <c r="BA701" i="19"/>
  <c r="AZ700" i="19"/>
  <c r="BD700" i="19" s="1"/>
  <c r="BB700" i="19"/>
  <c r="BA702" i="19"/>
  <c r="BB701" i="19"/>
  <c r="AZ701" i="19"/>
  <c r="BD701" i="19" s="1"/>
  <c r="BB702" i="19"/>
  <c r="AZ702" i="19"/>
  <c r="BD702" i="19" s="1"/>
  <c r="BA703" i="19"/>
  <c r="BA704" i="19"/>
  <c r="BB703" i="19"/>
  <c r="AZ703" i="19"/>
  <c r="BD703" i="19" s="1"/>
  <c r="AZ704" i="19"/>
  <c r="BD704" i="19" s="1"/>
  <c r="BA705" i="19"/>
  <c r="BB704" i="19"/>
  <c r="BA706" i="19"/>
  <c r="AZ705" i="19"/>
  <c r="BD705" i="19" s="1"/>
  <c r="BB705" i="19"/>
  <c r="BA707" i="19"/>
  <c r="AZ706" i="19"/>
  <c r="BD706" i="19" s="1"/>
  <c r="BB706" i="19"/>
  <c r="AZ707" i="19"/>
  <c r="BD707" i="19" s="1"/>
  <c r="BA708" i="19"/>
  <c r="BB707" i="19"/>
  <c r="AZ708" i="19"/>
  <c r="BD708" i="19" s="1"/>
  <c r="BA709" i="19"/>
  <c r="BB708" i="19"/>
  <c r="BB709" i="19"/>
  <c r="AZ709" i="19"/>
  <c r="BD709" i="19" s="1"/>
  <c r="BA710" i="19"/>
  <c r="BA711" i="19"/>
  <c r="AZ710" i="19"/>
  <c r="BD710" i="19" s="1"/>
  <c r="BB710" i="19"/>
  <c r="BA712" i="19"/>
  <c r="BB711" i="19"/>
  <c r="AZ711" i="19"/>
  <c r="BD711" i="19" s="1"/>
  <c r="BA713" i="19"/>
  <c r="AZ712" i="19"/>
  <c r="BD712" i="19" s="1"/>
  <c r="BB712" i="19"/>
  <c r="BB713" i="19"/>
  <c r="BA714" i="19"/>
  <c r="AZ713" i="19"/>
  <c r="BD713" i="19" s="1"/>
  <c r="AZ714" i="19"/>
  <c r="BD714" i="19" s="1"/>
  <c r="BA715" i="19"/>
  <c r="BB714" i="19"/>
  <c r="BB715" i="19"/>
  <c r="AZ715" i="19"/>
  <c r="BD715" i="19" s="1"/>
  <c r="BA716" i="19"/>
  <c r="AZ716" i="19"/>
  <c r="BD716" i="19" s="1"/>
  <c r="BA717" i="19"/>
  <c r="BB716" i="19"/>
  <c r="BB717" i="19"/>
  <c r="BA718" i="19"/>
  <c r="AZ717" i="19"/>
  <c r="BD717" i="19" s="1"/>
  <c r="BA719" i="19"/>
  <c r="AZ718" i="19"/>
  <c r="BD718" i="19" s="1"/>
  <c r="BB718" i="19"/>
  <c r="AZ719" i="19"/>
  <c r="BD719" i="19" s="1"/>
  <c r="BB719" i="19"/>
  <c r="BA720" i="19"/>
  <c r="AZ720" i="19"/>
  <c r="BD720" i="19" s="1"/>
  <c r="BB720" i="19"/>
  <c r="BA721" i="19"/>
  <c r="AZ721" i="19"/>
  <c r="BD721" i="19" s="1"/>
  <c r="BA722" i="19"/>
  <c r="BB721" i="19"/>
  <c r="AZ722" i="19"/>
  <c r="BD722" i="19" s="1"/>
  <c r="BB722" i="19"/>
  <c r="BA723" i="19"/>
  <c r="AZ723" i="19"/>
  <c r="BD723" i="19" s="1"/>
  <c r="BA724" i="19"/>
  <c r="BB723" i="19"/>
  <c r="BB724" i="19"/>
  <c r="AZ724" i="19"/>
  <c r="BD724" i="19" s="1"/>
  <c r="BA725" i="19"/>
  <c r="BA726" i="19"/>
  <c r="AZ725" i="19"/>
  <c r="BD725" i="19" s="1"/>
  <c r="BB725" i="19"/>
  <c r="BA727" i="19"/>
  <c r="AZ726" i="19"/>
  <c r="BD726" i="19" s="1"/>
  <c r="BB726" i="19"/>
  <c r="BA728" i="19"/>
  <c r="AZ727" i="19"/>
  <c r="BD727" i="19" s="1"/>
  <c r="BB727" i="19"/>
  <c r="AZ728" i="19"/>
  <c r="BD728" i="19" s="1"/>
  <c r="BA729" i="19"/>
  <c r="BB728" i="19"/>
  <c r="AZ729" i="19"/>
  <c r="BD729" i="19" s="1"/>
  <c r="BA730" i="19"/>
  <c r="BB729" i="19"/>
  <c r="AZ730" i="19"/>
  <c r="BD730" i="19" s="1"/>
  <c r="BB730" i="19"/>
  <c r="BA731" i="19"/>
  <c r="BA732" i="19"/>
  <c r="BB731" i="19"/>
  <c r="AZ731" i="19"/>
  <c r="BD731" i="19" s="1"/>
  <c r="AZ732" i="19"/>
  <c r="BD732" i="19" s="1"/>
  <c r="BA733" i="19"/>
  <c r="BB732" i="19"/>
  <c r="BA734" i="19"/>
  <c r="BB733" i="19"/>
  <c r="AZ733" i="19"/>
  <c r="BD733" i="19" s="1"/>
  <c r="AZ734" i="19"/>
  <c r="BD734" i="19" s="1"/>
  <c r="BA735" i="19"/>
  <c r="BB734" i="19"/>
  <c r="AZ735" i="19"/>
  <c r="BD735" i="19" s="1"/>
  <c r="BA736" i="19"/>
  <c r="BB735" i="19"/>
  <c r="BA737" i="19"/>
  <c r="AZ736" i="19"/>
  <c r="BD736" i="19" s="1"/>
  <c r="BB736" i="19"/>
  <c r="BB737" i="19"/>
  <c r="BA738" i="19"/>
  <c r="AZ737" i="19"/>
  <c r="BD737" i="19" s="1"/>
  <c r="AZ738" i="19"/>
  <c r="BD738" i="19" s="1"/>
  <c r="BB738" i="19"/>
  <c r="BA739" i="19"/>
  <c r="AZ739" i="19"/>
  <c r="BD739" i="19" s="1"/>
  <c r="BA740" i="19"/>
  <c r="BB739" i="19"/>
  <c r="BA741" i="19"/>
  <c r="AZ740" i="19"/>
  <c r="BD740" i="19" s="1"/>
  <c r="BB740" i="19"/>
  <c r="BA742" i="19"/>
  <c r="AZ741" i="19"/>
  <c r="BD741" i="19" s="1"/>
  <c r="BB741" i="19"/>
  <c r="AZ742" i="19"/>
  <c r="BD742" i="19" s="1"/>
  <c r="BA743" i="19"/>
  <c r="BB742" i="19"/>
  <c r="AZ743" i="19"/>
  <c r="BD743" i="19" s="1"/>
  <c r="BB743" i="19"/>
  <c r="BA744" i="19"/>
  <c r="BA745" i="19"/>
  <c r="BB744" i="19"/>
  <c r="AZ744" i="19"/>
  <c r="BD744" i="19" s="1"/>
  <c r="BA746" i="19"/>
  <c r="AZ745" i="19"/>
  <c r="BD745" i="19" s="1"/>
  <c r="BB745" i="19"/>
  <c r="AZ746" i="19"/>
  <c r="BD746" i="19" s="1"/>
  <c r="BB746" i="19"/>
  <c r="BA747" i="19"/>
  <c r="BB747" i="19"/>
  <c r="AZ747" i="19"/>
  <c r="BD747" i="19" s="1"/>
  <c r="BA748" i="19"/>
  <c r="BA749" i="19"/>
  <c r="AZ748" i="19"/>
  <c r="BD748" i="19" s="1"/>
  <c r="BB748" i="19"/>
  <c r="AZ749" i="19"/>
  <c r="BD749" i="19" s="1"/>
  <c r="BB749" i="19"/>
  <c r="BA750" i="19"/>
  <c r="BB750" i="19"/>
  <c r="BA751" i="19"/>
  <c r="AZ750" i="19"/>
  <c r="BD750" i="19" s="1"/>
  <c r="AZ751" i="19"/>
  <c r="BD751" i="19" s="1"/>
  <c r="BA752" i="19"/>
  <c r="BB751" i="19"/>
  <c r="BA753" i="19"/>
  <c r="AZ752" i="19"/>
  <c r="BD752" i="19" s="1"/>
  <c r="BB752" i="19"/>
  <c r="AZ753" i="19"/>
  <c r="BD753" i="19" s="1"/>
  <c r="BA754" i="19"/>
  <c r="BB753" i="19"/>
  <c r="BB754" i="19"/>
  <c r="AZ754" i="19"/>
  <c r="BD754" i="19" s="1"/>
  <c r="BA755" i="19"/>
  <c r="AZ755" i="19"/>
  <c r="BD755" i="19" s="1"/>
  <c r="BA756" i="19"/>
  <c r="BB755" i="19"/>
  <c r="BB756" i="19"/>
  <c r="BA757" i="19"/>
  <c r="AZ756" i="19"/>
  <c r="BD756" i="19" s="1"/>
  <c r="BA758" i="19"/>
  <c r="BB757" i="19"/>
  <c r="AZ757" i="19"/>
  <c r="BD757" i="19" s="1"/>
  <c r="AZ758" i="19"/>
  <c r="BD758" i="19" s="1"/>
  <c r="BA759" i="19"/>
  <c r="BB758" i="19"/>
  <c r="BA760" i="19"/>
  <c r="BB759" i="19"/>
  <c r="AZ759" i="19"/>
  <c r="BD759" i="19" s="1"/>
  <c r="BB760" i="19"/>
  <c r="BA761" i="19"/>
  <c r="AZ760" i="19"/>
  <c r="BD760" i="19" s="1"/>
  <c r="BA762" i="19"/>
  <c r="AZ761" i="19"/>
  <c r="BD761" i="19" s="1"/>
  <c r="BB761" i="19"/>
  <c r="AZ762" i="19"/>
  <c r="BD762" i="19" s="1"/>
  <c r="BA763" i="19"/>
  <c r="BB762" i="19"/>
  <c r="BB763" i="19"/>
  <c r="AZ763" i="19"/>
  <c r="BD763" i="19" s="1"/>
  <c r="BA764" i="19"/>
  <c r="BA765" i="19"/>
  <c r="AZ764" i="19"/>
  <c r="BD764" i="19" s="1"/>
  <c r="BB764" i="19"/>
  <c r="BB765" i="19"/>
  <c r="BA766" i="19"/>
  <c r="AZ765" i="19"/>
  <c r="BD765" i="19" s="1"/>
  <c r="AZ766" i="19"/>
  <c r="BD766" i="19" s="1"/>
  <c r="BA767" i="19"/>
  <c r="BB766" i="19"/>
  <c r="AZ767" i="19"/>
  <c r="BD767" i="19" s="1"/>
  <c r="BA768" i="19"/>
  <c r="BB767" i="19"/>
  <c r="AZ768" i="19"/>
  <c r="BD768" i="19" s="1"/>
  <c r="BA769" i="19"/>
  <c r="BB768" i="19"/>
  <c r="BA770" i="19"/>
  <c r="BB769" i="19"/>
  <c r="AZ769" i="19"/>
  <c r="BD769" i="19" s="1"/>
  <c r="BB770" i="19"/>
  <c r="BA771" i="19"/>
  <c r="AZ770" i="19"/>
  <c r="BD770" i="19" s="1"/>
  <c r="BB771" i="19"/>
  <c r="AZ771" i="19"/>
  <c r="BD771" i="19" s="1"/>
  <c r="BA772" i="19"/>
  <c r="AZ772" i="19"/>
  <c r="BD772" i="19" s="1"/>
  <c r="BA773" i="19"/>
  <c r="BB772" i="19"/>
  <c r="AZ773" i="19"/>
  <c r="BD773" i="19" s="1"/>
  <c r="BA774" i="19"/>
  <c r="BB773" i="19"/>
  <c r="AZ774" i="19"/>
  <c r="BD774" i="19" s="1"/>
  <c r="BA775" i="19"/>
  <c r="BB774" i="19"/>
  <c r="AZ775" i="19"/>
  <c r="BD775" i="19" s="1"/>
  <c r="BA776" i="19"/>
  <c r="BB775" i="19"/>
  <c r="AZ776" i="19"/>
  <c r="BD776" i="19" s="1"/>
  <c r="BB776" i="19"/>
  <c r="BA777" i="19"/>
  <c r="BA778" i="19"/>
  <c r="BB777" i="19"/>
  <c r="AZ777" i="19"/>
  <c r="BD777" i="19" s="1"/>
  <c r="BB778" i="19"/>
  <c r="AZ778" i="19"/>
  <c r="BD778" i="19" s="1"/>
  <c r="BA779" i="19"/>
  <c r="BB779" i="19"/>
  <c r="AZ779" i="19"/>
  <c r="BD779" i="19" s="1"/>
  <c r="BA780" i="19"/>
  <c r="BB780" i="19"/>
  <c r="AZ780" i="19"/>
  <c r="BD780" i="19" s="1"/>
  <c r="BA781" i="19"/>
  <c r="BB781" i="19"/>
  <c r="AZ781" i="19"/>
  <c r="BD781" i="19" s="1"/>
  <c r="BA782" i="19"/>
  <c r="AZ782" i="19"/>
  <c r="BD782" i="19" s="1"/>
  <c r="BA783" i="19"/>
  <c r="BB782" i="19"/>
  <c r="BA784" i="19"/>
  <c r="AZ783" i="19"/>
  <c r="BD783" i="19" s="1"/>
  <c r="BB783" i="19"/>
  <c r="BA785" i="19"/>
  <c r="AZ784" i="19"/>
  <c r="BD784" i="19" s="1"/>
  <c r="BB784" i="19"/>
  <c r="BA786" i="19"/>
  <c r="BB785" i="19"/>
  <c r="AZ785" i="19"/>
  <c r="BD785" i="19" s="1"/>
  <c r="AZ786" i="19"/>
  <c r="BD786" i="19" s="1"/>
  <c r="BA787" i="19"/>
  <c r="BB786" i="19"/>
  <c r="BA788" i="19"/>
  <c r="AZ787" i="19"/>
  <c r="BD787" i="19" s="1"/>
  <c r="BB787" i="19"/>
  <c r="BA789" i="19"/>
  <c r="BB788" i="19"/>
  <c r="AZ788" i="19"/>
  <c r="BD788" i="19" s="1"/>
  <c r="AZ789" i="19"/>
  <c r="BD789" i="19" s="1"/>
  <c r="BB789" i="19"/>
  <c r="BA790" i="19"/>
  <c r="BB790" i="19"/>
  <c r="AZ790" i="19"/>
  <c r="BD790" i="19" s="1"/>
  <c r="BA791" i="19"/>
  <c r="BA792" i="19"/>
  <c r="BB791" i="19"/>
  <c r="AZ791" i="19"/>
  <c r="BD791" i="19" s="1"/>
  <c r="BB792" i="19"/>
  <c r="BA793" i="19"/>
  <c r="AZ792" i="19"/>
  <c r="BD792" i="19" s="1"/>
  <c r="AZ793" i="19"/>
  <c r="BD793" i="19" s="1"/>
  <c r="BA794" i="19"/>
  <c r="BB793" i="19"/>
  <c r="BB794" i="19"/>
  <c r="BA795" i="19"/>
  <c r="AZ794" i="19"/>
  <c r="BD794" i="19" s="1"/>
  <c r="BA796" i="19"/>
  <c r="AZ795" i="19"/>
  <c r="BD795" i="19" s="1"/>
  <c r="BB795" i="19"/>
  <c r="BB796" i="19"/>
  <c r="BA797" i="19"/>
  <c r="AZ796" i="19"/>
  <c r="BD796" i="19" s="1"/>
  <c r="BB797" i="19"/>
  <c r="AZ797" i="19"/>
  <c r="BD797" i="19" s="1"/>
  <c r="BA798" i="19"/>
  <c r="AZ798" i="19"/>
  <c r="BD798" i="19" s="1"/>
  <c r="BA799" i="19"/>
  <c r="BB798" i="19"/>
  <c r="BB799" i="19"/>
  <c r="BA800" i="19"/>
  <c r="AZ799" i="19"/>
  <c r="BD799" i="19" s="1"/>
  <c r="BB800" i="19"/>
  <c r="BA801" i="19"/>
  <c r="AZ800" i="19"/>
  <c r="BD800" i="19" s="1"/>
  <c r="BB801" i="19"/>
  <c r="AZ801" i="19"/>
  <c r="BD801" i="19" s="1"/>
  <c r="BA802" i="19"/>
  <c r="BB802" i="19"/>
  <c r="AZ802" i="19"/>
  <c r="BD802" i="19" s="1"/>
  <c r="BA803" i="19"/>
  <c r="BB803" i="19"/>
  <c r="BA804" i="19"/>
  <c r="AZ803" i="19"/>
  <c r="BD803" i="19" s="1"/>
  <c r="BA805" i="19"/>
  <c r="BB804" i="19"/>
  <c r="AZ804" i="19"/>
  <c r="BD804" i="19" s="1"/>
  <c r="BA806" i="19"/>
  <c r="BB805" i="19"/>
  <c r="AZ805" i="19"/>
  <c r="BD805" i="19" s="1"/>
  <c r="BB806" i="19"/>
  <c r="AZ806" i="19"/>
  <c r="BD806" i="19" s="1"/>
  <c r="BA807" i="19"/>
  <c r="AZ807" i="19"/>
  <c r="BD807" i="19" s="1"/>
  <c r="BB807" i="19"/>
  <c r="BA808" i="19"/>
  <c r="BA809" i="19"/>
  <c r="BB808" i="19"/>
  <c r="AZ808" i="19"/>
  <c r="BD808" i="19" s="1"/>
  <c r="BA810" i="19"/>
  <c r="AZ809" i="19"/>
  <c r="BD809" i="19" s="1"/>
  <c r="BB809" i="19"/>
  <c r="BB810" i="19"/>
  <c r="BA811" i="19"/>
  <c r="AZ810" i="19"/>
  <c r="BD810" i="19" s="1"/>
  <c r="AZ811" i="19"/>
  <c r="BD811" i="19" s="1"/>
  <c r="BA812" i="19"/>
  <c r="BB811" i="19"/>
  <c r="BA813" i="19"/>
  <c r="BB812" i="19"/>
  <c r="AZ812" i="19"/>
  <c r="BD812" i="19" s="1"/>
  <c r="BA814" i="19"/>
  <c r="BB813" i="19"/>
  <c r="AZ813" i="19"/>
  <c r="BD813" i="19" s="1"/>
  <c r="BB814" i="19"/>
  <c r="AZ814" i="19"/>
  <c r="BD814" i="19" s="1"/>
  <c r="BA815" i="19"/>
  <c r="AZ815" i="19"/>
  <c r="BD815" i="19" s="1"/>
  <c r="BA816" i="19"/>
  <c r="BB815" i="19"/>
  <c r="AZ816" i="19"/>
  <c r="BD816" i="19" s="1"/>
  <c r="BB816" i="19"/>
  <c r="BA817" i="19"/>
  <c r="AZ817" i="19"/>
  <c r="BD817" i="19" s="1"/>
  <c r="BB817" i="19"/>
  <c r="BA818" i="19"/>
  <c r="BB818" i="19"/>
  <c r="BA819" i="19"/>
  <c r="AZ818" i="19"/>
  <c r="BD818" i="19" s="1"/>
  <c r="BB819" i="19"/>
  <c r="AZ819" i="19"/>
  <c r="BD819" i="19" s="1"/>
  <c r="BA820" i="19"/>
  <c r="BA821" i="19"/>
  <c r="BB820" i="19"/>
  <c r="AZ820" i="19"/>
  <c r="BD820" i="19" s="1"/>
  <c r="BB821" i="19"/>
  <c r="BA822" i="19"/>
  <c r="AZ821" i="19"/>
  <c r="BD821" i="19" s="1"/>
  <c r="AZ822" i="19"/>
  <c r="BD822" i="19" s="1"/>
  <c r="BA823" i="19"/>
  <c r="BB822" i="19"/>
  <c r="BA824" i="19"/>
  <c r="BB823" i="19"/>
  <c r="AZ823" i="19"/>
  <c r="BD823" i="19" s="1"/>
  <c r="BB824" i="19"/>
  <c r="BA825" i="19"/>
  <c r="AZ824" i="19"/>
  <c r="BD824" i="19" s="1"/>
  <c r="BB825" i="19"/>
  <c r="AZ825" i="19"/>
  <c r="BD825" i="19" s="1"/>
  <c r="BA826" i="19"/>
  <c r="BA827" i="19"/>
  <c r="AZ826" i="19"/>
  <c r="BD826" i="19" s="1"/>
  <c r="BB826" i="19"/>
  <c r="BB827" i="19"/>
  <c r="AZ827" i="19"/>
  <c r="BD827" i="19" s="1"/>
  <c r="BA828" i="19"/>
  <c r="BA829" i="19"/>
  <c r="AZ828" i="19"/>
  <c r="BD828" i="19" s="1"/>
  <c r="BB828" i="19"/>
  <c r="BB829" i="19"/>
  <c r="AZ829" i="19"/>
  <c r="BD829" i="19" s="1"/>
  <c r="BA830" i="19"/>
  <c r="BB830" i="19"/>
  <c r="AZ830" i="19"/>
  <c r="BD830" i="19" s="1"/>
  <c r="BA831" i="19"/>
  <c r="BA832" i="19"/>
  <c r="AZ831" i="19"/>
  <c r="BD831" i="19" s="1"/>
  <c r="BB831" i="19"/>
  <c r="BA833" i="19"/>
  <c r="AZ832" i="19"/>
  <c r="BD832" i="19" s="1"/>
  <c r="BB832" i="19"/>
  <c r="AZ833" i="19"/>
  <c r="BD833" i="19" s="1"/>
  <c r="BA834" i="19"/>
  <c r="BB833" i="19"/>
  <c r="BA835" i="19"/>
  <c r="BB834" i="19"/>
  <c r="AZ834" i="19"/>
  <c r="BD834" i="19" s="1"/>
  <c r="AZ835" i="19"/>
  <c r="BD835" i="19" s="1"/>
  <c r="BB835" i="19"/>
  <c r="BA836" i="19"/>
  <c r="BA837" i="19"/>
  <c r="BB836" i="19"/>
  <c r="AZ836" i="19"/>
  <c r="BD836" i="19" s="1"/>
  <c r="BB837" i="19"/>
  <c r="AZ837" i="19"/>
  <c r="BD837" i="19" s="1"/>
  <c r="BA838" i="19"/>
  <c r="BA839" i="19"/>
  <c r="AZ838" i="19"/>
  <c r="BD838" i="19" s="1"/>
  <c r="BB838" i="19"/>
  <c r="BA840" i="19"/>
  <c r="AZ839" i="19"/>
  <c r="BD839" i="19" s="1"/>
  <c r="BB839" i="19"/>
  <c r="BA841" i="19"/>
  <c r="AZ840" i="19"/>
  <c r="BD840" i="19" s="1"/>
  <c r="BB840" i="19"/>
  <c r="AZ841" i="19"/>
  <c r="BD841" i="19" s="1"/>
  <c r="BA842" i="19"/>
  <c r="BB841" i="19"/>
  <c r="BA843" i="19"/>
  <c r="BB842" i="19"/>
  <c r="AZ842" i="19"/>
  <c r="BD842" i="19" s="1"/>
  <c r="AZ843" i="19"/>
  <c r="BD843" i="19" s="1"/>
  <c r="BB843" i="19"/>
  <c r="BA844" i="19"/>
  <c r="BA845" i="19"/>
  <c r="AZ844" i="19"/>
  <c r="BD844" i="19" s="1"/>
  <c r="BB844" i="19"/>
  <c r="AZ845" i="19"/>
  <c r="BD845" i="19" s="1"/>
  <c r="BB845" i="19"/>
  <c r="BA846" i="19"/>
  <c r="BB846" i="19"/>
  <c r="AZ846" i="19"/>
  <c r="BD846" i="19" s="1"/>
  <c r="BA847" i="19"/>
  <c r="BA848" i="19"/>
  <c r="BB847" i="19"/>
  <c r="AZ847" i="19"/>
  <c r="BD847" i="19" s="1"/>
  <c r="BA849" i="19"/>
  <c r="BB848" i="19"/>
  <c r="AZ848" i="19"/>
  <c r="BD848" i="19" s="1"/>
  <c r="AZ849" i="19"/>
  <c r="BD849" i="19" s="1"/>
  <c r="BB849" i="19"/>
  <c r="BA850" i="19"/>
  <c r="AZ850" i="19"/>
  <c r="BD850" i="19" s="1"/>
  <c r="BB850" i="19"/>
  <c r="BA851" i="19"/>
  <c r="AZ851" i="19"/>
  <c r="BD851" i="19" s="1"/>
  <c r="BB851" i="19"/>
  <c r="BA852" i="19"/>
  <c r="BA853" i="19"/>
  <c r="BB852" i="19"/>
  <c r="AZ852" i="19"/>
  <c r="BD852" i="19" s="1"/>
  <c r="BB853" i="19"/>
  <c r="AZ853" i="19"/>
  <c r="BD853" i="19" s="1"/>
  <c r="BA854" i="19"/>
  <c r="AZ854" i="19"/>
  <c r="BD854" i="19" s="1"/>
  <c r="BA855" i="19"/>
  <c r="BB854" i="19"/>
  <c r="BA856" i="19"/>
  <c r="AZ855" i="19"/>
  <c r="BD855" i="19" s="1"/>
  <c r="BB855" i="19"/>
  <c r="AZ856" i="19"/>
  <c r="BD856" i="19" s="1"/>
  <c r="BB856" i="19"/>
  <c r="BA857" i="19"/>
  <c r="BB857" i="19"/>
  <c r="AZ857" i="19"/>
  <c r="BD857" i="19" s="1"/>
  <c r="BA858" i="19"/>
  <c r="AZ858" i="19"/>
  <c r="BD858" i="19" s="1"/>
  <c r="BB858" i="19"/>
  <c r="BA859" i="19"/>
  <c r="BB859" i="19"/>
  <c r="AZ859" i="19"/>
  <c r="BD859" i="19" s="1"/>
  <c r="BA860" i="19"/>
  <c r="AZ860" i="19"/>
  <c r="BD860" i="19" s="1"/>
  <c r="BB860" i="19"/>
  <c r="BA861" i="19"/>
  <c r="BB861" i="19"/>
  <c r="BA862" i="19"/>
  <c r="AZ861" i="19"/>
  <c r="BD861" i="19" s="1"/>
  <c r="BA863" i="19"/>
  <c r="BB862" i="19"/>
  <c r="AZ862" i="19"/>
  <c r="BD862" i="19" s="1"/>
  <c r="AZ863" i="19"/>
  <c r="BD863" i="19" s="1"/>
  <c r="BA864" i="19"/>
  <c r="BB863" i="19"/>
  <c r="BA865" i="19"/>
  <c r="BB864" i="19"/>
  <c r="AZ864" i="19"/>
  <c r="BD864" i="19" s="1"/>
  <c r="BB865" i="19"/>
  <c r="AZ865" i="19"/>
  <c r="BD865" i="19" s="1"/>
  <c r="BA866" i="19"/>
  <c r="BB866" i="19"/>
  <c r="BA867" i="19"/>
  <c r="AZ866" i="19"/>
  <c r="BD866" i="19" s="1"/>
  <c r="AZ867" i="19"/>
  <c r="BD867" i="19" s="1"/>
  <c r="BB867" i="19"/>
  <c r="BA868" i="19"/>
  <c r="AZ868" i="19"/>
  <c r="BD868" i="19" s="1"/>
  <c r="BA869" i="19"/>
  <c r="BB868" i="19"/>
  <c r="BB869" i="19"/>
  <c r="AZ869" i="19"/>
  <c r="BD869" i="19" s="1"/>
  <c r="BA870" i="19"/>
  <c r="AZ870" i="19"/>
  <c r="BD870" i="19" s="1"/>
  <c r="BA871" i="19"/>
  <c r="BB870" i="19"/>
  <c r="BA872" i="19"/>
  <c r="AZ871" i="19"/>
  <c r="BD871" i="19" s="1"/>
  <c r="BB871" i="19"/>
  <c r="BB872" i="19"/>
  <c r="AZ872" i="19"/>
  <c r="BD872" i="19" s="1"/>
  <c r="BA873" i="19"/>
  <c r="BB873" i="19"/>
  <c r="BA874" i="19"/>
  <c r="AZ873" i="19"/>
  <c r="BD873" i="19" s="1"/>
  <c r="AZ874" i="19"/>
  <c r="BD874" i="19" s="1"/>
  <c r="BA875" i="19"/>
  <c r="BB874" i="19"/>
  <c r="AZ875" i="19"/>
  <c r="BD875" i="19" s="1"/>
  <c r="BB875" i="19"/>
  <c r="BA876" i="19"/>
  <c r="BA877" i="19"/>
  <c r="BB876" i="19"/>
  <c r="AZ876" i="19"/>
  <c r="BD876" i="19" s="1"/>
  <c r="BB877" i="19"/>
  <c r="BA878" i="19"/>
  <c r="AZ877" i="19"/>
  <c r="BD877" i="19" s="1"/>
  <c r="AZ878" i="19"/>
  <c r="BD878" i="19" s="1"/>
  <c r="BB878" i="19"/>
  <c r="BA879" i="19"/>
  <c r="BB879" i="19"/>
  <c r="AZ879" i="19"/>
  <c r="BD879" i="19" s="1"/>
  <c r="BA880" i="19"/>
  <c r="BA881" i="19"/>
  <c r="AZ880" i="19"/>
  <c r="BD880" i="19" s="1"/>
  <c r="BB880" i="19"/>
  <c r="AZ881" i="19"/>
  <c r="BD881" i="19" s="1"/>
  <c r="BB881" i="19"/>
  <c r="BA882" i="19"/>
  <c r="AZ882" i="19"/>
  <c r="BD882" i="19" s="1"/>
  <c r="BB882" i="19"/>
  <c r="BA883" i="19"/>
  <c r="BB883" i="19"/>
  <c r="AZ883" i="19"/>
  <c r="BD883" i="19" s="1"/>
  <c r="BA884" i="19"/>
  <c r="BA885" i="19"/>
  <c r="AZ884" i="19"/>
  <c r="BD884" i="19" s="1"/>
  <c r="BB884" i="19"/>
  <c r="AZ885" i="19"/>
  <c r="BD885" i="19" s="1"/>
  <c r="BB885" i="19"/>
  <c r="BA886" i="19"/>
  <c r="AZ886" i="19"/>
  <c r="BD886" i="19" s="1"/>
  <c r="BA887" i="19"/>
  <c r="BB886" i="19"/>
  <c r="BA888" i="19"/>
  <c r="AZ887" i="19"/>
  <c r="BD887" i="19" s="1"/>
  <c r="BB887" i="19"/>
  <c r="AZ888" i="19"/>
  <c r="BD888" i="19" s="1"/>
  <c r="BB888" i="19"/>
  <c r="BA889" i="19"/>
  <c r="BA890" i="19"/>
  <c r="AZ889" i="19"/>
  <c r="BD889" i="19" s="1"/>
  <c r="BB889" i="19"/>
  <c r="BB890" i="19"/>
  <c r="AZ890" i="19"/>
  <c r="BD890" i="19" s="1"/>
  <c r="BA891" i="19"/>
  <c r="BB891" i="19"/>
  <c r="AZ891" i="19"/>
  <c r="BD891" i="19" s="1"/>
  <c r="BA892" i="19"/>
  <c r="AZ892" i="19"/>
  <c r="BD892" i="19" s="1"/>
  <c r="BA893" i="19"/>
  <c r="BB892" i="19"/>
  <c r="BA894" i="19"/>
  <c r="AZ893" i="19"/>
  <c r="BD893" i="19" s="1"/>
  <c r="BB893" i="19"/>
  <c r="BA895" i="19"/>
  <c r="AZ894" i="19"/>
  <c r="BD894" i="19" s="1"/>
  <c r="BB894" i="19"/>
  <c r="AZ895" i="19"/>
  <c r="BD895" i="19" s="1"/>
  <c r="BB895" i="19"/>
  <c r="BA896" i="19"/>
  <c r="BA897" i="19"/>
  <c r="BB896" i="19"/>
  <c r="AZ896" i="19"/>
  <c r="BD896" i="19" s="1"/>
  <c r="BB897" i="19"/>
  <c r="BA898" i="19"/>
  <c r="AZ897" i="19"/>
  <c r="BD897" i="19" s="1"/>
  <c r="BA899" i="19"/>
  <c r="AZ898" i="19"/>
  <c r="BD898" i="19" s="1"/>
  <c r="BB898" i="19"/>
  <c r="BA900" i="19"/>
  <c r="BB899" i="19"/>
  <c r="AZ899" i="19"/>
  <c r="BD899" i="19" s="1"/>
  <c r="BA901" i="19"/>
  <c r="AZ900" i="19"/>
  <c r="BD900" i="19" s="1"/>
  <c r="BB900" i="19"/>
  <c r="AZ901" i="19"/>
  <c r="BD901" i="19" s="1"/>
  <c r="BA902" i="19"/>
  <c r="BB901" i="19"/>
  <c r="BB902" i="19"/>
  <c r="AZ902" i="19"/>
  <c r="BD902" i="19" s="1"/>
  <c r="BA903" i="19"/>
  <c r="BB903" i="19"/>
  <c r="BA904" i="19"/>
  <c r="AZ903" i="19"/>
  <c r="BD903" i="19" s="1"/>
  <c r="BB904" i="19"/>
  <c r="AZ904" i="19"/>
  <c r="BD904" i="19" s="1"/>
  <c r="BA905" i="19"/>
  <c r="AZ905" i="19"/>
  <c r="BD905" i="19" s="1"/>
  <c r="BA906" i="19"/>
  <c r="BB905" i="19"/>
  <c r="BB906" i="19"/>
  <c r="BA907" i="19"/>
  <c r="AZ906" i="19"/>
  <c r="BD906" i="19" s="1"/>
  <c r="BB907" i="19"/>
  <c r="AZ907" i="19"/>
  <c r="BD907" i="19" s="1"/>
  <c r="BA908" i="19"/>
  <c r="AZ908" i="19"/>
  <c r="BD908" i="19" s="1"/>
  <c r="BA909" i="19"/>
  <c r="BB908" i="19"/>
  <c r="BB909" i="19"/>
  <c r="BA910" i="19"/>
  <c r="AZ909" i="19"/>
  <c r="BD909" i="19" s="1"/>
  <c r="AZ910" i="19"/>
  <c r="BD910" i="19" s="1"/>
  <c r="BB910" i="19"/>
  <c r="BA911" i="19"/>
  <c r="BB911" i="19"/>
  <c r="AZ911" i="19"/>
  <c r="BD911" i="19" s="1"/>
  <c r="BA912" i="19"/>
  <c r="BB912" i="19"/>
  <c r="BA913" i="19"/>
  <c r="AZ912" i="19"/>
  <c r="BD912" i="19" s="1"/>
  <c r="AZ913" i="19"/>
  <c r="BD913" i="19" s="1"/>
  <c r="BB913" i="19"/>
  <c r="BA914" i="19"/>
  <c r="BA915" i="19"/>
  <c r="BB914" i="19"/>
  <c r="AZ914" i="19"/>
  <c r="BD914" i="19" s="1"/>
  <c r="BA916" i="19"/>
  <c r="BB915" i="19"/>
  <c r="AZ915" i="19"/>
  <c r="BD915" i="19" s="1"/>
  <c r="BB916" i="19"/>
  <c r="AZ916" i="19"/>
  <c r="BD916" i="19" s="1"/>
  <c r="BA917" i="19"/>
  <c r="BB917" i="19"/>
  <c r="BA918" i="19"/>
  <c r="AZ917" i="19"/>
  <c r="BD917" i="19" s="1"/>
  <c r="BA919" i="19"/>
  <c r="AZ918" i="19"/>
  <c r="BD918" i="19" s="1"/>
  <c r="BB918" i="19"/>
  <c r="BB919" i="19"/>
  <c r="AZ919" i="19"/>
  <c r="BD919" i="19" s="1"/>
  <c r="BA920" i="19"/>
  <c r="BA921" i="19"/>
  <c r="BB920" i="19"/>
  <c r="AZ920" i="19"/>
  <c r="BD920" i="19" s="1"/>
  <c r="AZ921" i="19"/>
  <c r="BD921" i="19" s="1"/>
  <c r="BB921" i="19"/>
  <c r="BA922" i="19"/>
  <c r="BA923" i="19"/>
  <c r="BB922" i="19"/>
  <c r="AZ922" i="19"/>
  <c r="BD922" i="19" s="1"/>
  <c r="AZ923" i="19"/>
  <c r="BD923" i="19" s="1"/>
  <c r="BA924" i="19"/>
  <c r="BB923" i="19"/>
  <c r="BA925" i="19"/>
  <c r="AZ924" i="19"/>
  <c r="BD924" i="19" s="1"/>
  <c r="BB924" i="19"/>
  <c r="AZ925" i="19"/>
  <c r="BD925" i="19" s="1"/>
  <c r="BA926" i="19"/>
  <c r="BB925" i="19"/>
  <c r="BA927" i="19"/>
  <c r="BB926" i="19"/>
  <c r="AZ926" i="19"/>
  <c r="BD926" i="19" s="1"/>
  <c r="BB927" i="19"/>
  <c r="AZ927" i="19"/>
  <c r="BD927" i="19" s="1"/>
  <c r="BA928" i="19"/>
  <c r="BB928" i="19"/>
  <c r="AZ928" i="19"/>
  <c r="BD928" i="19" s="1"/>
  <c r="BA929" i="19"/>
  <c r="BB929" i="19"/>
  <c r="AZ929" i="19"/>
  <c r="BD929" i="19" s="1"/>
  <c r="BA930" i="19"/>
  <c r="BA931" i="19"/>
  <c r="BB930" i="19"/>
  <c r="AZ930" i="19"/>
  <c r="BD930" i="19" s="1"/>
  <c r="BA932" i="19"/>
  <c r="AZ931" i="19"/>
  <c r="BD931" i="19" s="1"/>
  <c r="BB931" i="19"/>
  <c r="AZ932" i="19"/>
  <c r="BD932" i="19" s="1"/>
  <c r="BB932" i="19"/>
  <c r="BA933" i="19"/>
  <c r="AZ933" i="19"/>
  <c r="BD933" i="19" s="1"/>
  <c r="BB933" i="19"/>
  <c r="BA934" i="19"/>
  <c r="BB934" i="19"/>
  <c r="BA935" i="19"/>
  <c r="AZ934" i="19"/>
  <c r="BD934" i="19" s="1"/>
  <c r="BB935" i="19"/>
  <c r="AZ935" i="19"/>
  <c r="BD935" i="19" s="1"/>
  <c r="BA936" i="19"/>
  <c r="AZ936" i="19"/>
  <c r="BD936" i="19" s="1"/>
  <c r="BB936" i="19"/>
  <c r="BA937" i="19"/>
  <c r="AZ937" i="19"/>
  <c r="BD937" i="19" s="1"/>
  <c r="BB937" i="19"/>
  <c r="BA938" i="19"/>
  <c r="BB938" i="19"/>
  <c r="AZ938" i="19"/>
  <c r="BD938" i="19" s="1"/>
  <c r="BA939" i="19"/>
  <c r="BA940" i="19"/>
  <c r="AZ939" i="19"/>
  <c r="BD939" i="19" s="1"/>
  <c r="BB939" i="19"/>
  <c r="BA941" i="19"/>
  <c r="AZ940" i="19"/>
  <c r="BD940" i="19" s="1"/>
  <c r="BB940" i="19"/>
  <c r="BA942" i="19"/>
  <c r="BB941" i="19"/>
  <c r="AZ941" i="19"/>
  <c r="BD941" i="19" s="1"/>
  <c r="AZ942" i="19"/>
  <c r="BD942" i="19" s="1"/>
  <c r="BA943" i="19"/>
  <c r="BB942" i="19"/>
  <c r="AZ943" i="19"/>
  <c r="BD943" i="19" s="1"/>
  <c r="BA944" i="19"/>
  <c r="BB943" i="19"/>
  <c r="AZ944" i="19"/>
  <c r="BD944" i="19" s="1"/>
  <c r="BB944" i="19"/>
  <c r="BA945" i="19"/>
  <c r="AZ945" i="19"/>
  <c r="BD945" i="19" s="1"/>
  <c r="BB945" i="19"/>
  <c r="BA946" i="19"/>
  <c r="AZ946" i="19"/>
  <c r="BD946" i="19" s="1"/>
  <c r="BA947" i="19"/>
  <c r="BB946" i="19"/>
  <c r="AZ947" i="19"/>
  <c r="BD947" i="19" s="1"/>
  <c r="BB947" i="19"/>
  <c r="BA948" i="19"/>
  <c r="BB948" i="19"/>
  <c r="BA949" i="19"/>
  <c r="AZ948" i="19"/>
  <c r="BD948" i="19" s="1"/>
  <c r="BA950" i="19"/>
  <c r="BB949" i="19"/>
  <c r="AZ949" i="19"/>
  <c r="BD949" i="19" s="1"/>
  <c r="BB950" i="19"/>
  <c r="AZ950" i="19"/>
  <c r="BD950" i="19" s="1"/>
  <c r="BA951" i="19"/>
  <c r="BA952" i="19"/>
  <c r="BB951" i="19"/>
  <c r="AZ951" i="19"/>
  <c r="BD951" i="19" s="1"/>
  <c r="BB952" i="19"/>
  <c r="AZ952" i="19"/>
  <c r="BD952" i="19" s="1"/>
  <c r="BA953" i="19"/>
  <c r="AZ953" i="19"/>
  <c r="BD953" i="19" s="1"/>
  <c r="BB953" i="19"/>
  <c r="BA954" i="19"/>
  <c r="BB954" i="19"/>
  <c r="AZ954" i="19"/>
  <c r="BD954" i="19" s="1"/>
  <c r="BA955" i="19"/>
  <c r="AZ955" i="19"/>
  <c r="BD955" i="19" s="1"/>
  <c r="BA956" i="19"/>
  <c r="BB955" i="19"/>
  <c r="BA957" i="19"/>
  <c r="AZ956" i="19"/>
  <c r="BD956" i="19" s="1"/>
  <c r="BB956" i="19"/>
  <c r="BA958" i="19"/>
  <c r="BB957" i="19"/>
  <c r="AZ957" i="19"/>
  <c r="BD957" i="19" s="1"/>
  <c r="BA959" i="19"/>
  <c r="AZ958" i="19"/>
  <c r="BD958" i="19" s="1"/>
  <c r="BB958" i="19"/>
  <c r="AZ959" i="19"/>
  <c r="BD959" i="19" s="1"/>
  <c r="BB959" i="19"/>
  <c r="BA960" i="19"/>
  <c r="BA961" i="19"/>
  <c r="BB960" i="19"/>
  <c r="AZ960" i="19"/>
  <c r="BD960" i="19" s="1"/>
  <c r="AZ961" i="19"/>
  <c r="BD961" i="19" s="1"/>
  <c r="BB961" i="19"/>
  <c r="BA962" i="19"/>
  <c r="AZ962" i="19"/>
  <c r="BD962" i="19" s="1"/>
  <c r="BB962" i="19"/>
  <c r="BA963" i="19"/>
  <c r="BA964" i="19"/>
  <c r="BB963" i="19"/>
  <c r="AZ963" i="19"/>
  <c r="BD963" i="19" s="1"/>
  <c r="BB964" i="19"/>
  <c r="BA965" i="19"/>
  <c r="AZ964" i="19"/>
  <c r="BD964" i="19" s="1"/>
  <c r="AZ965" i="19"/>
  <c r="BD965" i="19" s="1"/>
  <c r="BA966" i="19"/>
  <c r="BB965" i="19"/>
  <c r="AZ966" i="19"/>
  <c r="BD966" i="19" s="1"/>
  <c r="BB966" i="19"/>
  <c r="BA967" i="19"/>
  <c r="BB967" i="19"/>
  <c r="AZ967" i="19"/>
  <c r="BD967" i="19" s="1"/>
  <c r="BA968" i="19"/>
  <c r="BB968" i="19"/>
  <c r="AZ968" i="19"/>
  <c r="BD968" i="19" s="1"/>
  <c r="BA969" i="19"/>
  <c r="BB969" i="19"/>
  <c r="BA970" i="19"/>
  <c r="AZ969" i="19"/>
  <c r="BD969" i="19" s="1"/>
  <c r="BA971" i="19"/>
  <c r="BB970" i="19"/>
  <c r="AZ970" i="19"/>
  <c r="BD970" i="19" s="1"/>
  <c r="BA972" i="19"/>
  <c r="BB971" i="19"/>
  <c r="AZ971" i="19"/>
  <c r="BD971" i="19" s="1"/>
  <c r="BA973" i="19"/>
  <c r="AZ972" i="19"/>
  <c r="BD972" i="19" s="1"/>
  <c r="BB972" i="19"/>
  <c r="BB973" i="19"/>
  <c r="AZ973" i="19"/>
  <c r="BD973" i="19" s="1"/>
  <c r="BA974" i="19"/>
  <c r="AZ974" i="19"/>
  <c r="BD974" i="19" s="1"/>
  <c r="BB974" i="19"/>
  <c r="BA975" i="19"/>
  <c r="AZ975" i="19"/>
  <c r="BD975" i="19" s="1"/>
  <c r="BA976" i="19"/>
  <c r="BB975" i="19"/>
  <c r="AZ976" i="19"/>
  <c r="BD976" i="19" s="1"/>
  <c r="BB976" i="19"/>
  <c r="BA977" i="19"/>
  <c r="AZ977" i="19"/>
  <c r="BD977" i="19" s="1"/>
  <c r="BA978" i="19"/>
  <c r="BB977" i="19"/>
  <c r="BA979" i="19"/>
  <c r="AZ978" i="19"/>
  <c r="BD978" i="19" s="1"/>
  <c r="BB978" i="19"/>
  <c r="BA980" i="19"/>
  <c r="AZ979" i="19"/>
  <c r="BD979" i="19" s="1"/>
  <c r="BB979" i="19"/>
  <c r="BB980" i="19"/>
  <c r="AZ980" i="19"/>
  <c r="BD980" i="19" s="1"/>
  <c r="BA981" i="19"/>
  <c r="BA982" i="19"/>
  <c r="AZ981" i="19"/>
  <c r="BD981" i="19" s="1"/>
  <c r="BB981" i="19"/>
  <c r="AZ982" i="19"/>
  <c r="BD982" i="19" s="1"/>
  <c r="BA983" i="19"/>
  <c r="BB982" i="19"/>
  <c r="BA984" i="19"/>
  <c r="BB983" i="19"/>
  <c r="AZ983" i="19"/>
  <c r="BD983" i="19" s="1"/>
  <c r="AZ984" i="19"/>
  <c r="BD984" i="19" s="1"/>
  <c r="BA985" i="19"/>
  <c r="BB984" i="19"/>
  <c r="BA986" i="19"/>
  <c r="BB985" i="19"/>
  <c r="AZ985" i="19"/>
  <c r="BD985" i="19" s="1"/>
  <c r="BA987" i="19"/>
  <c r="BB986" i="19"/>
  <c r="AZ986" i="19"/>
  <c r="BD986" i="19" s="1"/>
  <c r="AZ987" i="19"/>
  <c r="BD987" i="19" s="1"/>
  <c r="BB987" i="19"/>
  <c r="BA988" i="19"/>
  <c r="AZ988" i="19"/>
  <c r="BD988" i="19" s="1"/>
  <c r="BB988" i="19"/>
  <c r="BA989" i="19"/>
  <c r="BB989" i="19"/>
  <c r="AZ989" i="19"/>
  <c r="BD989" i="19" s="1"/>
  <c r="BA990" i="19"/>
  <c r="BB990" i="19"/>
  <c r="AZ990" i="19"/>
  <c r="BD990" i="19" s="1"/>
  <c r="BA991" i="19"/>
  <c r="AZ991" i="19"/>
  <c r="BD991" i="19" s="1"/>
  <c r="BB991" i="19"/>
  <c r="BA992" i="19"/>
  <c r="BA993" i="19"/>
  <c r="AZ992" i="19"/>
  <c r="BD992" i="19" s="1"/>
  <c r="BB992" i="19"/>
  <c r="BA994" i="19"/>
  <c r="AZ993" i="19"/>
  <c r="BD993" i="19" s="1"/>
  <c r="BB993" i="19"/>
  <c r="AZ994" i="19"/>
  <c r="BD994" i="19" s="1"/>
  <c r="BB994" i="19"/>
  <c r="BA995" i="19"/>
  <c r="AZ995" i="19"/>
  <c r="BD995" i="19" s="1"/>
  <c r="BB995" i="19"/>
  <c r="BA996" i="19"/>
  <c r="AZ996" i="19"/>
  <c r="BD996" i="19" s="1"/>
  <c r="BB996" i="19"/>
  <c r="BA997" i="19"/>
  <c r="BB997" i="19"/>
  <c r="BA998" i="19"/>
  <c r="AZ997" i="19"/>
  <c r="BD997" i="19" s="1"/>
  <c r="BA999" i="19"/>
  <c r="BB998" i="19"/>
  <c r="AZ998" i="19"/>
  <c r="BD998" i="19" s="1"/>
  <c r="BA1000" i="19"/>
  <c r="AZ999" i="19"/>
  <c r="BD999" i="19" s="1"/>
  <c r="BB999" i="19"/>
  <c r="BB1000" i="19"/>
  <c r="AZ1000" i="19"/>
  <c r="BD1000" i="19" s="1"/>
  <c r="BA1001" i="19"/>
  <c r="BA1002" i="19"/>
  <c r="BB1001" i="19"/>
  <c r="AZ1001" i="19"/>
  <c r="BD1001" i="19" s="1"/>
  <c r="AZ1002" i="19"/>
  <c r="BD1002" i="19" s="1"/>
  <c r="BA1003" i="19"/>
  <c r="BB1002" i="19"/>
  <c r="BB1003" i="19"/>
  <c r="AZ1003" i="19"/>
  <c r="BD1003" i="19" s="1"/>
  <c r="BA1004" i="19"/>
  <c r="BB1004" i="19"/>
  <c r="AZ1004" i="19"/>
  <c r="BD1004" i="19" s="1"/>
  <c r="BA1005" i="19"/>
  <c r="BA1006" i="19"/>
  <c r="AZ1005" i="19"/>
  <c r="BD1005" i="19" s="1"/>
  <c r="BB1005" i="19"/>
  <c r="BA1007" i="19"/>
  <c r="BB1006" i="19"/>
  <c r="AZ1006" i="19"/>
  <c r="BD1006" i="19" s="1"/>
  <c r="BB1007" i="19"/>
  <c r="AZ1007" i="19"/>
  <c r="BD1007" i="19" s="1"/>
  <c r="BA1008" i="19"/>
  <c r="AZ1008" i="19"/>
  <c r="BD1008" i="19" s="1"/>
  <c r="BB1008" i="19"/>
  <c r="BA1009" i="19"/>
  <c r="BB1009" i="19"/>
  <c r="AZ1009" i="19"/>
  <c r="BD1009" i="19" s="1"/>
  <c r="BA1010" i="19"/>
  <c r="BB1010" i="19"/>
  <c r="BA1011" i="19"/>
  <c r="AZ1010" i="19"/>
  <c r="BD1010" i="19" s="1"/>
  <c r="BA1012" i="19"/>
  <c r="AZ1011" i="19"/>
  <c r="BD1011" i="19" s="1"/>
  <c r="BB1011" i="19"/>
  <c r="BA1013" i="19"/>
  <c r="BB1012" i="19"/>
  <c r="AZ1012" i="19"/>
  <c r="BD1012" i="19" s="1"/>
  <c r="BA1014" i="19"/>
  <c r="BB1013" i="19"/>
  <c r="AZ1013" i="19"/>
  <c r="BD1013" i="19" s="1"/>
  <c r="AZ1014" i="19"/>
  <c r="BD1014" i="19" s="1"/>
  <c r="BA1015" i="19"/>
  <c r="BB1014" i="19"/>
  <c r="AZ1015" i="19"/>
  <c r="BD1015" i="19" s="1"/>
  <c r="BA1016" i="19"/>
  <c r="BB1015" i="19"/>
  <c r="BB1016" i="19"/>
  <c r="BA1017" i="19"/>
  <c r="AZ1016" i="19"/>
  <c r="BD1016" i="19" s="1"/>
  <c r="BB1017" i="19"/>
  <c r="BA1018" i="19"/>
  <c r="AZ1017" i="19"/>
  <c r="BD1017" i="19" s="1"/>
  <c r="BB1018" i="19"/>
  <c r="BA1019" i="19"/>
  <c r="AZ1018" i="19"/>
  <c r="BD1018" i="19" s="1"/>
  <c r="AZ1019" i="19"/>
  <c r="BD1019" i="19" s="1"/>
  <c r="BB1019" i="19"/>
  <c r="BA1020" i="19"/>
  <c r="AZ1020" i="19"/>
  <c r="BD1020" i="19" s="1"/>
  <c r="BA1021" i="19"/>
  <c r="BB1020" i="19"/>
  <c r="AZ1021" i="19"/>
  <c r="BD1021" i="19" s="1"/>
  <c r="BB1021" i="19"/>
  <c r="BA1022" i="19"/>
  <c r="BB1022" i="19"/>
  <c r="BA1023" i="19"/>
  <c r="AZ1022" i="19"/>
  <c r="BD1022" i="19" s="1"/>
  <c r="BA1024" i="19"/>
  <c r="BB1023" i="19"/>
  <c r="AZ1023" i="19"/>
  <c r="BD1023" i="19" s="1"/>
  <c r="AZ1024" i="19"/>
  <c r="BD1024" i="19" s="1"/>
  <c r="BA1025" i="19"/>
  <c r="BB1024" i="19"/>
  <c r="BA1026" i="19"/>
  <c r="AZ1025" i="19"/>
  <c r="BD1025" i="19" s="1"/>
  <c r="BB1025" i="19"/>
  <c r="BA1027" i="19"/>
  <c r="BB1026" i="19"/>
  <c r="AZ1026" i="19"/>
  <c r="BD1026" i="19" s="1"/>
  <c r="BB1027" i="19"/>
  <c r="BA1028" i="19"/>
  <c r="AZ1027" i="19"/>
  <c r="BD1027" i="19" s="1"/>
  <c r="BB1028" i="19"/>
  <c r="BA1029" i="19"/>
  <c r="AZ1028" i="19"/>
  <c r="BD1028" i="19" s="1"/>
  <c r="BA1030" i="19"/>
  <c r="BB1029" i="19"/>
  <c r="AZ1029" i="19"/>
  <c r="BD1029" i="19" s="1"/>
  <c r="AZ1030" i="19"/>
  <c r="BD1030" i="19" s="1"/>
  <c r="BA1031" i="19"/>
  <c r="BB1030" i="19"/>
  <c r="AZ1031" i="19"/>
  <c r="BD1031" i="19" s="1"/>
  <c r="BA1032" i="19"/>
  <c r="BB1031" i="19"/>
  <c r="BA1033" i="19"/>
  <c r="AZ1032" i="19"/>
  <c r="BD1032" i="19" s="1"/>
  <c r="BB1032" i="19"/>
  <c r="AZ1033" i="19"/>
  <c r="BD1033" i="19" s="1"/>
  <c r="BA1034" i="19"/>
  <c r="BB1033" i="19"/>
  <c r="AZ1034" i="19"/>
  <c r="BD1034" i="19" s="1"/>
  <c r="BB1034" i="19"/>
  <c r="BA1035" i="19"/>
  <c r="AZ1035" i="19"/>
  <c r="BD1035" i="19" s="1"/>
  <c r="BB1035" i="19"/>
  <c r="BA1036" i="19"/>
  <c r="BB1036" i="19"/>
  <c r="BA1037" i="19"/>
  <c r="AZ1036" i="19"/>
  <c r="BD1036" i="19" s="1"/>
  <c r="BA1038" i="19"/>
  <c r="AZ1037" i="19"/>
  <c r="BD1037" i="19" s="1"/>
  <c r="BB1037" i="19"/>
  <c r="AZ1038" i="19"/>
  <c r="BD1038" i="19" s="1"/>
  <c r="BB1038" i="19"/>
  <c r="BA1039" i="19"/>
  <c r="BA1040" i="19"/>
  <c r="BB1039" i="19"/>
  <c r="AZ1039" i="19"/>
  <c r="BD1039" i="19" s="1"/>
  <c r="AZ1040" i="19"/>
  <c r="BD1040" i="19" s="1"/>
  <c r="BB1040" i="19"/>
  <c r="BA1041" i="19"/>
  <c r="BA1042" i="19"/>
  <c r="BB1041" i="19"/>
  <c r="AZ1041" i="19"/>
  <c r="BD1041" i="19" s="1"/>
  <c r="BA1043" i="19"/>
  <c r="BB1042" i="19"/>
  <c r="AZ1042" i="19"/>
  <c r="BD1042" i="19" s="1"/>
  <c r="AZ1043" i="19"/>
  <c r="BD1043" i="19" s="1"/>
  <c r="BA1044" i="19"/>
  <c r="BB1043" i="19"/>
  <c r="BA1045" i="19"/>
  <c r="BB1044" i="19"/>
  <c r="AZ1044" i="19"/>
  <c r="BD1044" i="19" s="1"/>
  <c r="BB1045" i="19"/>
  <c r="BA1046" i="19"/>
  <c r="AZ1045" i="19"/>
  <c r="BD1045" i="19" s="1"/>
  <c r="AZ1046" i="19"/>
  <c r="BD1046" i="19" s="1"/>
  <c r="BB1046" i="19"/>
  <c r="BA1047" i="19"/>
  <c r="BB1047" i="19"/>
  <c r="BA1048" i="19"/>
  <c r="AZ1047" i="19"/>
  <c r="BD1047" i="19" s="1"/>
  <c r="BB1048" i="19"/>
  <c r="AZ1048" i="19"/>
  <c r="BD1048" i="19" s="1"/>
  <c r="BA1049" i="19"/>
  <c r="BA1050" i="19"/>
  <c r="BB1049" i="19"/>
  <c r="AZ1049" i="19"/>
  <c r="BD1049" i="19" s="1"/>
  <c r="BA1051" i="19"/>
  <c r="AZ1050" i="19"/>
  <c r="BD1050" i="19" s="1"/>
  <c r="BB1050" i="19"/>
  <c r="BB1051" i="19"/>
  <c r="AZ1051" i="19"/>
  <c r="BD1051" i="19" s="1"/>
  <c r="BA1052" i="19"/>
  <c r="BB1052" i="19"/>
  <c r="BA1053" i="19"/>
  <c r="AZ1052" i="19"/>
  <c r="BD1052" i="19" s="1"/>
  <c r="AZ1053" i="19"/>
  <c r="BD1053" i="19" s="1"/>
  <c r="BB1053" i="19"/>
  <c r="BA1054" i="19"/>
  <c r="BB1054" i="19"/>
  <c r="AZ1054" i="19"/>
  <c r="BD1054" i="19" s="1"/>
  <c r="BA1055" i="19"/>
  <c r="AZ1055" i="19"/>
  <c r="BD1055" i="19" s="1"/>
  <c r="BB1055" i="19"/>
  <c r="BA1056" i="19"/>
  <c r="BB1056" i="19"/>
  <c r="BA1057" i="19"/>
  <c r="AZ1056" i="19"/>
  <c r="BD1056" i="19" s="1"/>
  <c r="AZ1057" i="19"/>
  <c r="BD1057" i="19" s="1"/>
  <c r="BA1058" i="19"/>
  <c r="BB1057" i="19"/>
  <c r="AZ1058" i="19"/>
  <c r="BD1058" i="19" s="1"/>
  <c r="BA1059" i="19"/>
  <c r="BB1058" i="19"/>
  <c r="BA1060" i="19"/>
  <c r="BB1059" i="19"/>
  <c r="AZ1059" i="19"/>
  <c r="BD1059" i="19" s="1"/>
  <c r="BA1061" i="19"/>
  <c r="BB1060" i="19"/>
  <c r="AZ1060" i="19"/>
  <c r="BD1060" i="19" s="1"/>
  <c r="BB1061" i="19"/>
  <c r="BA1062" i="19"/>
  <c r="AZ1061" i="19"/>
  <c r="BD1061" i="19" s="1"/>
  <c r="BB1062" i="19"/>
  <c r="BA1063" i="19"/>
  <c r="AZ1062" i="19"/>
  <c r="BD1062" i="19" s="1"/>
  <c r="BA1064" i="19"/>
  <c r="AZ1063" i="19"/>
  <c r="BD1063" i="19" s="1"/>
  <c r="BB1063" i="19"/>
  <c r="BB1064" i="19"/>
  <c r="AZ1064" i="19"/>
  <c r="BD1064" i="19" s="1"/>
  <c r="BA1065" i="19"/>
  <c r="BA1066" i="19"/>
  <c r="AZ1065" i="19"/>
  <c r="BD1065" i="19" s="1"/>
  <c r="BB1065" i="19"/>
  <c r="BB1066" i="19"/>
  <c r="AZ1066" i="19"/>
  <c r="BD1066" i="19" s="1"/>
  <c r="BA1067" i="19"/>
  <c r="BA1068" i="19"/>
  <c r="BB1067" i="19"/>
  <c r="AZ1067" i="19"/>
  <c r="BD1067" i="19" s="1"/>
  <c r="BA1069" i="19"/>
  <c r="BB1068" i="19"/>
  <c r="AZ1068" i="19"/>
  <c r="BD1068" i="19" s="1"/>
  <c r="BA1070" i="19"/>
  <c r="BB1069" i="19"/>
  <c r="AZ1069" i="19"/>
  <c r="BD1069" i="19" s="1"/>
  <c r="AZ1070" i="19"/>
  <c r="BD1070" i="19" s="1"/>
  <c r="BB1070" i="19"/>
  <c r="BA1071" i="19"/>
  <c r="BA1072" i="19"/>
  <c r="BB1071" i="19"/>
  <c r="AZ1071" i="19"/>
  <c r="BD1071" i="19" s="1"/>
  <c r="BA1073" i="19"/>
  <c r="BB1072" i="19"/>
  <c r="AZ1072" i="19"/>
  <c r="BD1072" i="19" s="1"/>
  <c r="BA1074" i="19"/>
  <c r="AZ1073" i="19"/>
  <c r="BD1073" i="19" s="1"/>
  <c r="BB1073" i="19"/>
  <c r="BA1075" i="19"/>
  <c r="AZ1074" i="19"/>
  <c r="BD1074" i="19" s="1"/>
  <c r="BB1074" i="19"/>
  <c r="BB1075" i="19"/>
  <c r="AZ1075" i="19"/>
  <c r="BD1075" i="19" s="1"/>
  <c r="BA1076" i="19"/>
  <c r="BB1076" i="19"/>
  <c r="AZ1076" i="19"/>
  <c r="BD1076" i="19" s="1"/>
  <c r="BA1077" i="19"/>
  <c r="BA1078" i="19"/>
  <c r="AZ1077" i="19"/>
  <c r="BD1077" i="19" s="1"/>
  <c r="BB1077" i="19"/>
  <c r="AZ1078" i="19"/>
  <c r="BD1078" i="19" s="1"/>
  <c r="BB1078" i="19"/>
  <c r="BA1079" i="19"/>
  <c r="AZ1079" i="19"/>
  <c r="BD1079" i="19" s="1"/>
  <c r="BA1080" i="19"/>
  <c r="BB1079" i="19"/>
  <c r="BB1080" i="19"/>
  <c r="BA1081" i="19"/>
  <c r="AZ1080" i="19"/>
  <c r="BD1080" i="19" s="1"/>
  <c r="AZ1081" i="19"/>
  <c r="BD1081" i="19" s="1"/>
  <c r="BA1082" i="19"/>
  <c r="BB1081" i="19"/>
  <c r="BA1083" i="19"/>
  <c r="BB1082" i="19"/>
  <c r="AZ1082" i="19"/>
  <c r="BD1082" i="19" s="1"/>
  <c r="AZ1083" i="19"/>
  <c r="BD1083" i="19" s="1"/>
  <c r="BA1084" i="19"/>
  <c r="BB1083" i="19"/>
  <c r="AZ1084" i="19"/>
  <c r="BD1084" i="19" s="1"/>
  <c r="BA1085" i="19"/>
  <c r="BB1084" i="19"/>
  <c r="BA1086" i="19"/>
  <c r="BB1085" i="19"/>
  <c r="AZ1085" i="19"/>
  <c r="BD1085" i="19" s="1"/>
  <c r="BA1087" i="19"/>
  <c r="BB1086" i="19"/>
  <c r="AZ1086" i="19"/>
  <c r="BD1086" i="19" s="1"/>
  <c r="BA1088" i="19"/>
  <c r="BB1087" i="19"/>
  <c r="AZ1087" i="19"/>
  <c r="BD1087" i="19" s="1"/>
  <c r="BB1088" i="19"/>
  <c r="BA1089" i="19"/>
  <c r="AZ1088" i="19"/>
  <c r="BD1088" i="19" s="1"/>
  <c r="AZ1089" i="19"/>
  <c r="BD1089" i="19" s="1"/>
  <c r="BA1090" i="19"/>
  <c r="BB1089" i="19"/>
  <c r="BB1090" i="19"/>
  <c r="AZ1090" i="19"/>
  <c r="BD1090" i="19" s="1"/>
  <c r="BA1091" i="19"/>
  <c r="AZ1091" i="19"/>
  <c r="BD1091" i="19" s="1"/>
  <c r="BA1092" i="19"/>
  <c r="BB1091" i="19"/>
  <c r="AZ1092" i="19"/>
  <c r="BD1092" i="19" s="1"/>
  <c r="BA1093" i="19"/>
  <c r="BB1092" i="19"/>
  <c r="BB1093" i="19"/>
  <c r="BA1094" i="19"/>
  <c r="AZ1093" i="19"/>
  <c r="BD1093" i="19" s="1"/>
  <c r="BA1095" i="19"/>
  <c r="BB1094" i="19"/>
  <c r="AZ1094" i="19"/>
  <c r="BD1094" i="19" s="1"/>
  <c r="BB1095" i="19"/>
  <c r="BA1096" i="19"/>
  <c r="AZ1095" i="19"/>
  <c r="BD1095" i="19" s="1"/>
  <c r="BB1096" i="19"/>
  <c r="BA1097" i="19"/>
  <c r="AZ1096" i="19"/>
  <c r="BD1096" i="19" s="1"/>
  <c r="BB1097" i="19"/>
  <c r="BA1098" i="19"/>
  <c r="AZ1097" i="19"/>
  <c r="BD1097" i="19" s="1"/>
  <c r="BA1099" i="19"/>
  <c r="AZ1098" i="19"/>
  <c r="BD1098" i="19" s="1"/>
  <c r="BB1098" i="19"/>
  <c r="BA1100" i="19"/>
  <c r="AZ1099" i="19"/>
  <c r="BD1099" i="19" s="1"/>
  <c r="BB1099" i="19"/>
  <c r="BA1101" i="19"/>
  <c r="AZ1100" i="19"/>
  <c r="BD1100" i="19" s="1"/>
  <c r="BB1100" i="19"/>
  <c r="BB1101" i="19"/>
  <c r="BA1102" i="19"/>
  <c r="AZ1101" i="19"/>
  <c r="BD1101" i="19" s="1"/>
  <c r="BB1102" i="19"/>
  <c r="AZ1102" i="19"/>
  <c r="BD1102" i="19" s="1"/>
  <c r="BA1103" i="19"/>
  <c r="AZ1103" i="19"/>
  <c r="BD1103" i="19" s="1"/>
  <c r="BA1104" i="19"/>
  <c r="BB1103" i="19"/>
  <c r="BA1105" i="19"/>
  <c r="AZ1104" i="19"/>
  <c r="BD1104" i="19" s="1"/>
  <c r="BB1104" i="19"/>
  <c r="AZ1105" i="19"/>
  <c r="BD1105" i="19" s="1"/>
  <c r="BB1105" i="19"/>
  <c r="BA1106" i="19"/>
  <c r="AZ1106" i="19"/>
  <c r="BD1106" i="19" s="1"/>
  <c r="BB1106" i="19"/>
  <c r="BA1107" i="19"/>
  <c r="BB1107" i="19"/>
  <c r="AZ1107" i="19"/>
  <c r="BD1107" i="19" s="1"/>
  <c r="BA1108" i="19"/>
  <c r="BA1109" i="19"/>
  <c r="AZ1108" i="19"/>
  <c r="BD1108" i="19" s="1"/>
  <c r="BB1108" i="19"/>
  <c r="BA1110" i="19"/>
  <c r="AZ1109" i="19"/>
  <c r="BD1109" i="19" s="1"/>
  <c r="BB1109" i="19"/>
  <c r="AZ1110" i="19"/>
  <c r="BD1110" i="19" s="1"/>
  <c r="BB1110" i="19"/>
  <c r="BA1111" i="19"/>
  <c r="BA1112" i="19"/>
  <c r="AZ1111" i="19"/>
  <c r="BD1111" i="19" s="1"/>
  <c r="BB1111" i="19"/>
  <c r="BB1112" i="19"/>
  <c r="BA1113" i="19"/>
  <c r="AZ1112" i="19"/>
  <c r="BD1112" i="19" s="1"/>
  <c r="AZ1113" i="19"/>
  <c r="BD1113" i="19" s="1"/>
  <c r="BB1113" i="19"/>
  <c r="BA1114" i="19"/>
  <c r="BB1114" i="19"/>
  <c r="AZ1114" i="19"/>
  <c r="BD1114" i="19" s="1"/>
  <c r="BA1115" i="19"/>
  <c r="AZ1115" i="19"/>
  <c r="BD1115" i="19" s="1"/>
  <c r="BB1115" i="19"/>
  <c r="BA1116" i="19"/>
  <c r="BB1116" i="19"/>
  <c r="AZ1116" i="19"/>
  <c r="BD1116" i="19" s="1"/>
  <c r="BA1117" i="19"/>
  <c r="BB1117" i="19"/>
  <c r="AZ1117" i="19"/>
  <c r="BD1117" i="19" s="1"/>
  <c r="BA1118" i="19"/>
  <c r="AZ1118" i="19"/>
  <c r="BD1118" i="19" s="1"/>
  <c r="BB1118" i="19"/>
  <c r="BA1119" i="19"/>
  <c r="BB1119" i="19"/>
  <c r="AZ1119" i="19"/>
  <c r="BD1119" i="19" s="1"/>
  <c r="BA1120" i="19"/>
  <c r="BB1120" i="19"/>
  <c r="AZ1120" i="19"/>
  <c r="BD1120" i="19" s="1"/>
  <c r="BA1121" i="19"/>
  <c r="BB1121" i="19"/>
  <c r="BA1122" i="19"/>
  <c r="AZ1121" i="19"/>
  <c r="BD1121" i="19" s="1"/>
  <c r="BB1122" i="19"/>
  <c r="AZ1122" i="19"/>
  <c r="BD1122" i="19" s="1"/>
  <c r="BA1123" i="19"/>
  <c r="BA1124" i="19"/>
  <c r="BB1123" i="19"/>
  <c r="AZ1123" i="19"/>
  <c r="BD1123" i="19" s="1"/>
  <c r="BB1124" i="19"/>
  <c r="BA1125" i="19"/>
  <c r="AZ1124" i="19"/>
  <c r="BD1124" i="19" s="1"/>
  <c r="AZ1125" i="19"/>
  <c r="BD1125" i="19" s="1"/>
  <c r="BA1126" i="19"/>
  <c r="BB1125" i="19"/>
  <c r="BA1127" i="19"/>
  <c r="AZ1126" i="19"/>
  <c r="BD1126" i="19" s="1"/>
  <c r="BB1126" i="19"/>
  <c r="BA1128" i="19"/>
  <c r="BB1127" i="19"/>
  <c r="AZ1127" i="19"/>
  <c r="BD1127" i="19" s="1"/>
  <c r="AZ1128" i="19"/>
  <c r="BD1128" i="19" s="1"/>
  <c r="BB1128" i="19"/>
  <c r="BA1129" i="19"/>
  <c r="BA1130" i="19"/>
  <c r="AZ1129" i="19"/>
  <c r="BD1129" i="19" s="1"/>
  <c r="BB1129" i="19"/>
  <c r="AZ1130" i="19"/>
  <c r="BD1130" i="19" s="1"/>
  <c r="BA1131" i="19"/>
  <c r="BB1130" i="19"/>
  <c r="AZ1131" i="19"/>
  <c r="BD1131" i="19" s="1"/>
  <c r="BB1131" i="19"/>
  <c r="BA1132" i="19"/>
  <c r="BB1132" i="19"/>
  <c r="BA1133" i="19"/>
  <c r="AZ1132" i="19"/>
  <c r="BD1132" i="19" s="1"/>
  <c r="BB1133" i="19"/>
  <c r="AZ1133" i="19"/>
  <c r="BD1133" i="19" s="1"/>
  <c r="BA1134" i="19"/>
  <c r="BA1135" i="19"/>
  <c r="BB1134" i="19"/>
  <c r="AZ1134" i="19"/>
  <c r="BD1134" i="19" s="1"/>
  <c r="BA1136" i="19"/>
  <c r="AZ1135" i="19"/>
  <c r="BD1135" i="19" s="1"/>
  <c r="BB1135" i="19"/>
  <c r="BA1137" i="19"/>
  <c r="AZ1136" i="19"/>
  <c r="BD1136" i="19" s="1"/>
  <c r="BB1136" i="19"/>
  <c r="BB1137" i="19"/>
  <c r="AZ1137" i="19"/>
  <c r="BD1137" i="19" s="1"/>
  <c r="BA1138" i="19"/>
  <c r="BB1138" i="19"/>
  <c r="AZ1138" i="19"/>
  <c r="BD1138" i="19" s="1"/>
  <c r="BA1139" i="19"/>
  <c r="BB1139" i="19"/>
  <c r="BA1140" i="19"/>
  <c r="AZ1139" i="19"/>
  <c r="BD1139" i="19" s="1"/>
  <c r="BA1141" i="19"/>
  <c r="BB1140" i="19"/>
  <c r="AZ1140" i="19"/>
  <c r="BD1140" i="19" s="1"/>
  <c r="BA1142" i="19"/>
  <c r="BB1141" i="19"/>
  <c r="AZ1141" i="19"/>
  <c r="BD1141" i="19" s="1"/>
  <c r="BB1142" i="19"/>
  <c r="BA1143" i="19"/>
  <c r="AZ1142" i="19"/>
  <c r="BD1142" i="19" s="1"/>
  <c r="BB1143" i="19"/>
  <c r="BA1144" i="19"/>
  <c r="AZ1143" i="19"/>
  <c r="BD1143" i="19" s="1"/>
  <c r="AZ1144" i="19"/>
  <c r="BD1144" i="19" s="1"/>
  <c r="BA1145" i="19"/>
  <c r="BB1144" i="19"/>
  <c r="BA1146" i="19"/>
  <c r="AZ1145" i="19"/>
  <c r="BD1145" i="19" s="1"/>
  <c r="BB1145" i="19"/>
  <c r="AZ1146" i="19"/>
  <c r="BD1146" i="19" s="1"/>
  <c r="BB1146" i="19"/>
  <c r="BA1147" i="19"/>
  <c r="BB1147" i="19"/>
  <c r="AZ1147" i="19"/>
  <c r="BD1147" i="19" s="1"/>
  <c r="BA1148" i="19"/>
  <c r="BB1148" i="19"/>
  <c r="BA1149" i="19"/>
  <c r="AZ1148" i="19"/>
  <c r="BD1148" i="19" s="1"/>
  <c r="BA1150" i="19"/>
  <c r="BB1149" i="19"/>
  <c r="AZ1149" i="19"/>
  <c r="BD1149" i="19" s="1"/>
  <c r="BA1151" i="19"/>
  <c r="AZ1150" i="19"/>
  <c r="BD1150" i="19" s="1"/>
  <c r="BB1150" i="19"/>
  <c r="BA1152" i="19"/>
  <c r="AZ1151" i="19"/>
  <c r="BD1151" i="19" s="1"/>
  <c r="BB1151" i="19"/>
  <c r="BA1153" i="19"/>
  <c r="AZ1152" i="19"/>
  <c r="BD1152" i="19" s="1"/>
  <c r="BB1152" i="19"/>
  <c r="BB1153" i="19"/>
  <c r="AZ1153" i="19"/>
  <c r="BD1153" i="19" s="1"/>
  <c r="BA1154" i="19"/>
  <c r="AZ1154" i="19"/>
  <c r="BD1154" i="19" s="1"/>
  <c r="BA1155" i="19"/>
  <c r="BB1154" i="19"/>
  <c r="BA1156" i="19"/>
  <c r="BB1155" i="19"/>
  <c r="AZ1155" i="19"/>
  <c r="BD1155" i="19" s="1"/>
  <c r="AZ1156" i="19"/>
  <c r="BD1156" i="19" s="1"/>
  <c r="BB1156" i="19"/>
  <c r="BA1157" i="19"/>
  <c r="BA1158" i="19"/>
  <c r="BB1157" i="19"/>
  <c r="AZ1157" i="19"/>
  <c r="BD1157" i="19" s="1"/>
  <c r="BB1158" i="19"/>
  <c r="AZ1158" i="19"/>
  <c r="BD1158" i="19" s="1"/>
  <c r="BA1159" i="19"/>
  <c r="BA1160" i="19"/>
  <c r="AZ1159" i="19"/>
  <c r="BD1159" i="19" s="1"/>
  <c r="BB1159" i="19"/>
  <c r="AZ1160" i="19"/>
  <c r="BD1160" i="19" s="1"/>
  <c r="BA1161" i="19"/>
  <c r="BB1160" i="19"/>
  <c r="BB1161" i="19"/>
  <c r="BA1162" i="19"/>
  <c r="AZ1161" i="19"/>
  <c r="BD1161" i="19" s="1"/>
  <c r="BB1162" i="19"/>
  <c r="AZ1162" i="19"/>
  <c r="BD1162" i="19" s="1"/>
  <c r="BA1163" i="19"/>
  <c r="BA1164" i="19"/>
  <c r="BB1163" i="19"/>
  <c r="AZ1163" i="19"/>
  <c r="BD1163" i="19" s="1"/>
  <c r="BA1165" i="19"/>
  <c r="BB1164" i="19"/>
  <c r="AZ1164" i="19"/>
  <c r="BD1164" i="19" s="1"/>
  <c r="BB1165" i="19"/>
  <c r="BA1166" i="19"/>
  <c r="AZ1165" i="19"/>
  <c r="BD1165" i="19" s="1"/>
  <c r="BB1166" i="19"/>
  <c r="BA1167" i="19"/>
  <c r="AZ1166" i="19"/>
  <c r="BD1166" i="19" s="1"/>
  <c r="BA1168" i="19"/>
  <c r="BB1167" i="19"/>
  <c r="AZ1167" i="19"/>
  <c r="BD1167" i="19" s="1"/>
  <c r="BA1169" i="19"/>
  <c r="AZ1168" i="19"/>
  <c r="BD1168" i="19" s="1"/>
  <c r="BB1168" i="19"/>
  <c r="BA1170" i="19"/>
  <c r="AZ1169" i="19"/>
  <c r="BD1169" i="19" s="1"/>
  <c r="BB1169" i="19"/>
  <c r="AZ1170" i="19"/>
  <c r="BD1170" i="19" s="1"/>
  <c r="BA1171" i="19"/>
  <c r="BB1170" i="19"/>
  <c r="BB1171" i="19"/>
  <c r="AZ1171" i="19"/>
  <c r="BD1171" i="19" s="1"/>
  <c r="BA1172" i="19"/>
  <c r="BB1172" i="19"/>
  <c r="BA1173" i="19"/>
  <c r="AZ1172" i="19"/>
  <c r="BD1172" i="19" s="1"/>
  <c r="BA1174" i="19"/>
  <c r="BB1173" i="19"/>
  <c r="AZ1173" i="19"/>
  <c r="BD1173" i="19" s="1"/>
  <c r="AZ1174" i="19"/>
  <c r="BD1174" i="19" s="1"/>
  <c r="BA1175" i="19"/>
  <c r="BB1174" i="19"/>
  <c r="BB1175" i="19"/>
  <c r="BA1176" i="19"/>
  <c r="AZ1175" i="19"/>
  <c r="BD1175" i="19" s="1"/>
  <c r="BB1176" i="19"/>
  <c r="BA1177" i="19"/>
  <c r="AZ1176" i="19"/>
  <c r="BD1176" i="19" s="1"/>
  <c r="BB1177" i="19"/>
  <c r="AZ1177" i="19"/>
  <c r="BD1177" i="19" s="1"/>
  <c r="BA1178" i="19"/>
  <c r="BA1179" i="19"/>
  <c r="BB1178" i="19"/>
  <c r="AZ1178" i="19"/>
  <c r="BD1178" i="19" s="1"/>
  <c r="BA1180" i="19"/>
  <c r="BB1179" i="19"/>
  <c r="AZ1179" i="19"/>
  <c r="BD1179" i="19" s="1"/>
  <c r="BB1180" i="19"/>
  <c r="BA1181" i="19"/>
  <c r="AZ1180" i="19"/>
  <c r="BD1180" i="19" s="1"/>
  <c r="BA1182" i="19"/>
  <c r="BB1181" i="19"/>
  <c r="AZ1181" i="19"/>
  <c r="BD1181" i="19" s="1"/>
  <c r="BA1183" i="19"/>
  <c r="AZ1182" i="19"/>
  <c r="BD1182" i="19" s="1"/>
  <c r="BB1182" i="19"/>
  <c r="AZ1183" i="19"/>
  <c r="BD1183" i="19" s="1"/>
  <c r="BA1184" i="19"/>
  <c r="BB1183" i="19"/>
  <c r="BB1184" i="19"/>
  <c r="BA1185" i="19"/>
  <c r="AZ1184" i="19"/>
  <c r="BD1184" i="19" s="1"/>
  <c r="BA1186" i="19"/>
  <c r="AZ1185" i="19"/>
  <c r="BD1185" i="19" s="1"/>
  <c r="BB1185" i="19"/>
  <c r="BB1186" i="19"/>
  <c r="AZ1186" i="19"/>
  <c r="BD1186" i="19" s="1"/>
  <c r="BA1187" i="19"/>
  <c r="BB1187" i="19"/>
  <c r="AZ1187" i="19"/>
  <c r="BD1187" i="19" s="1"/>
  <c r="BA1188" i="19"/>
  <c r="BA1189" i="19"/>
  <c r="AZ1188" i="19"/>
  <c r="BD1188" i="19" s="1"/>
  <c r="BB1188" i="19"/>
  <c r="AZ1189" i="19"/>
  <c r="BD1189" i="19" s="1"/>
  <c r="BB1189" i="19"/>
  <c r="BA1190" i="19"/>
  <c r="AZ1190" i="19"/>
  <c r="BD1190" i="19" s="1"/>
  <c r="BA1191" i="19"/>
  <c r="BB1190" i="19"/>
  <c r="AZ1191" i="19"/>
  <c r="BD1191" i="19" s="1"/>
  <c r="BA1192" i="19"/>
  <c r="BB1191" i="19"/>
  <c r="BA1193" i="19"/>
  <c r="BB1192" i="19"/>
  <c r="AZ1192" i="19"/>
  <c r="BD1192" i="19" s="1"/>
  <c r="BB1193" i="19"/>
  <c r="AZ1193" i="19"/>
  <c r="BD1193" i="19" s="1"/>
  <c r="BA1194" i="19"/>
  <c r="AZ1194" i="19"/>
  <c r="BD1194" i="19" s="1"/>
  <c r="BB1194" i="19"/>
  <c r="BA1195" i="19"/>
  <c r="BA1196" i="19"/>
  <c r="BB1195" i="19"/>
  <c r="AZ1195" i="19"/>
  <c r="BD1195" i="19" s="1"/>
  <c r="AZ1196" i="19"/>
  <c r="BD1196" i="19" s="1"/>
  <c r="BA1197" i="19"/>
  <c r="BB1196" i="19"/>
  <c r="AZ1197" i="19"/>
  <c r="BD1197" i="19" s="1"/>
  <c r="BA1198" i="19"/>
  <c r="BB1197" i="19"/>
  <c r="BA1199" i="19"/>
  <c r="BB1198" i="19"/>
  <c r="AZ1198" i="19"/>
  <c r="BD1198" i="19" s="1"/>
  <c r="AZ1199" i="19"/>
  <c r="BD1199" i="19" s="1"/>
  <c r="BB1199" i="19"/>
  <c r="BA1200" i="19"/>
  <c r="BB1200" i="19"/>
  <c r="BA1201" i="19"/>
  <c r="AZ1200" i="19"/>
  <c r="BD1200" i="19" s="1"/>
  <c r="BA1202" i="19"/>
  <c r="BB1201" i="19"/>
  <c r="AZ1201" i="19"/>
  <c r="BD1201" i="19" s="1"/>
  <c r="AZ1202" i="19"/>
  <c r="BD1202" i="19" s="1"/>
  <c r="BA1203" i="19"/>
  <c r="BB1202" i="19"/>
  <c r="BB1203" i="19"/>
  <c r="BA1204" i="19"/>
  <c r="AZ1203" i="19"/>
  <c r="BD1203" i="19" s="1"/>
  <c r="AZ1204" i="19"/>
  <c r="BD1204" i="19" s="1"/>
  <c r="BB1204" i="19"/>
  <c r="BA1205" i="19"/>
  <c r="BB1205" i="19"/>
  <c r="BA1206" i="19"/>
  <c r="AZ1205" i="19"/>
  <c r="BD1205" i="19" s="1"/>
  <c r="BB1206" i="19"/>
  <c r="BA1207" i="19"/>
  <c r="AZ1206" i="19"/>
  <c r="BD1206" i="19" s="1"/>
  <c r="BA1208" i="19"/>
  <c r="AZ1207" i="19"/>
  <c r="BD1207" i="19" s="1"/>
  <c r="BB1207" i="19"/>
  <c r="BA1209" i="19"/>
  <c r="AZ1208" i="19"/>
  <c r="BD1208" i="19" s="1"/>
  <c r="BB1208" i="19"/>
  <c r="BB1209" i="19"/>
  <c r="AZ1209" i="19"/>
  <c r="BD1209" i="19" s="1"/>
  <c r="BA1210" i="19"/>
  <c r="AZ1210" i="19"/>
  <c r="BD1210" i="19" s="1"/>
  <c r="BB1210" i="19"/>
  <c r="BA1211" i="19"/>
  <c r="AZ1211" i="19"/>
  <c r="BD1211" i="19" s="1"/>
  <c r="BB1211" i="19"/>
  <c r="BA1212" i="19"/>
  <c r="BB1212" i="19"/>
  <c r="AZ1212" i="19"/>
  <c r="BD1212" i="19" s="1"/>
  <c r="BA1213" i="19"/>
  <c r="BB1213" i="19"/>
  <c r="BA1214" i="19"/>
  <c r="AZ1213" i="19"/>
  <c r="BD1213" i="19" s="1"/>
  <c r="AZ1214" i="19"/>
  <c r="BD1214" i="19" s="1"/>
  <c r="BA1215" i="19"/>
  <c r="BB1214" i="19"/>
  <c r="BA1216" i="19"/>
  <c r="AZ1215" i="19"/>
  <c r="BD1215" i="19" s="1"/>
  <c r="BB1215" i="19"/>
  <c r="AZ1216" i="19"/>
  <c r="BD1216" i="19" s="1"/>
  <c r="BB1216" i="19"/>
  <c r="BA1217" i="19"/>
  <c r="BA1218" i="19"/>
  <c r="AZ1217" i="19"/>
  <c r="BD1217" i="19" s="1"/>
  <c r="BB1217" i="19"/>
  <c r="BA1219" i="19"/>
  <c r="BB1218" i="19"/>
  <c r="AZ1218" i="19"/>
  <c r="BD1218" i="19" s="1"/>
  <c r="AZ1219" i="19"/>
  <c r="BD1219" i="19" s="1"/>
  <c r="BB1219" i="19"/>
  <c r="BA1220" i="19"/>
  <c r="BB1220" i="19"/>
  <c r="AZ1220" i="19"/>
  <c r="BD1220" i="19" s="1"/>
  <c r="BA1221" i="19"/>
  <c r="AZ1221" i="19"/>
  <c r="BD1221" i="19" s="1"/>
  <c r="BB1221" i="19"/>
  <c r="BA1222" i="19"/>
  <c r="AZ1222" i="19"/>
  <c r="BD1222" i="19" s="1"/>
  <c r="BA1223" i="19"/>
  <c r="BB1222" i="19"/>
  <c r="BB1223" i="19"/>
  <c r="AZ1223" i="19"/>
  <c r="BD1223" i="19" s="1"/>
  <c r="BA1224" i="19"/>
  <c r="BB1224" i="19"/>
  <c r="AZ1224" i="19"/>
  <c r="BD1224" i="19" s="1"/>
  <c r="BA1225" i="19"/>
  <c r="BB1225" i="19"/>
  <c r="BA1226" i="19"/>
  <c r="AZ1225" i="19"/>
  <c r="BD1225" i="19" s="1"/>
  <c r="BA1227" i="19"/>
  <c r="BB1226" i="19"/>
  <c r="AZ1226" i="19"/>
  <c r="BD1226" i="19" s="1"/>
  <c r="BB1227" i="19"/>
  <c r="AZ1227" i="19"/>
  <c r="BD1227" i="19" s="1"/>
  <c r="BA1228" i="19"/>
  <c r="BA1229" i="19"/>
  <c r="BB1228" i="19"/>
  <c r="AZ1228" i="19"/>
  <c r="BD1228" i="19" s="1"/>
  <c r="AZ1229" i="19"/>
  <c r="BD1229" i="19" s="1"/>
  <c r="BB1229" i="19"/>
  <c r="BA1230" i="19"/>
  <c r="BB1230" i="19"/>
  <c r="BA1231" i="19"/>
  <c r="AZ1230" i="19"/>
  <c r="BD1230" i="19" s="1"/>
  <c r="AZ1231" i="19"/>
  <c r="BD1231" i="19" s="1"/>
  <c r="BA1232" i="19"/>
  <c r="BB1231" i="19"/>
  <c r="BA1233" i="19"/>
  <c r="AZ1232" i="19"/>
  <c r="BD1232" i="19" s="1"/>
  <c r="BB1232" i="19"/>
  <c r="AZ1233" i="19"/>
  <c r="BD1233" i="19" s="1"/>
  <c r="BB1233" i="19"/>
  <c r="BA1234" i="19"/>
  <c r="AZ1234" i="19"/>
  <c r="BD1234" i="19" s="1"/>
  <c r="BA1235" i="19"/>
  <c r="BB1234" i="19"/>
  <c r="BB1235" i="19"/>
  <c r="AZ1235" i="19"/>
  <c r="BD1235" i="19" s="1"/>
  <c r="BA1236" i="19"/>
  <c r="BB1236" i="19"/>
  <c r="AZ1236" i="19"/>
  <c r="BD1236" i="19" s="1"/>
  <c r="BA1237" i="19"/>
  <c r="BA1238" i="19"/>
  <c r="AZ1237" i="19"/>
  <c r="BD1237" i="19" s="1"/>
  <c r="BB1237" i="19"/>
  <c r="AZ1238" i="19"/>
  <c r="BD1238" i="19" s="1"/>
  <c r="BB1238" i="19"/>
  <c r="BA1239" i="19"/>
  <c r="AZ1239" i="19"/>
  <c r="BD1239" i="19" s="1"/>
  <c r="BA1240" i="19"/>
  <c r="BB1239" i="19"/>
  <c r="BA1241" i="19"/>
  <c r="AZ1240" i="19"/>
  <c r="BD1240" i="19" s="1"/>
  <c r="BB1240" i="19"/>
  <c r="AZ1241" i="19"/>
  <c r="BD1241" i="19" s="1"/>
  <c r="BB1241" i="19"/>
  <c r="BA1242" i="19"/>
  <c r="AZ1242" i="19"/>
  <c r="BD1242" i="19" s="1"/>
  <c r="BB1242" i="19"/>
  <c r="BA1243" i="19"/>
  <c r="BB1243" i="19"/>
  <c r="BA1244" i="19"/>
  <c r="AZ1243" i="19"/>
  <c r="BD1243" i="19" s="1"/>
  <c r="BB1244" i="19"/>
  <c r="AZ1244" i="19"/>
  <c r="BD1244" i="19" s="1"/>
  <c r="BA1245" i="19"/>
  <c r="AZ1245" i="19"/>
  <c r="BD1245" i="19" s="1"/>
  <c r="BB1245" i="19"/>
  <c r="BA1246" i="19"/>
  <c r="AZ1246" i="19"/>
  <c r="BD1246" i="19" s="1"/>
  <c r="BB1246" i="19"/>
  <c r="BA1247" i="19"/>
  <c r="BA1248" i="19"/>
  <c r="BB1247" i="19"/>
  <c r="AZ1247" i="19"/>
  <c r="BD1247" i="19" s="1"/>
  <c r="BA1249" i="19"/>
  <c r="BB1248" i="19"/>
  <c r="AZ1248" i="19"/>
  <c r="BD1248" i="19" s="1"/>
  <c r="AZ1249" i="19"/>
  <c r="BD1249" i="19" s="1"/>
  <c r="BB1249" i="19"/>
  <c r="BA1250" i="19"/>
  <c r="AZ1250" i="19"/>
  <c r="BD1250" i="19" s="1"/>
  <c r="BB1250" i="19"/>
  <c r="BA1251" i="19"/>
  <c r="BA1252" i="19"/>
  <c r="BB1251" i="19"/>
  <c r="AZ1251" i="19"/>
  <c r="BD1251" i="19" s="1"/>
  <c r="AZ1252" i="19"/>
  <c r="BD1252" i="19" s="1"/>
  <c r="BA1253" i="19"/>
  <c r="BB1252" i="19"/>
  <c r="BB1253" i="19"/>
  <c r="AZ1253" i="19"/>
  <c r="BD1253" i="19" s="1"/>
  <c r="BA1254" i="19"/>
  <c r="BB1254" i="19"/>
  <c r="BA1255" i="19"/>
  <c r="AZ1254" i="19"/>
  <c r="BD1254" i="19" s="1"/>
  <c r="AZ1255" i="19"/>
  <c r="BD1255" i="19" s="1"/>
  <c r="BA1256" i="19"/>
  <c r="BB1255" i="19"/>
  <c r="BB1256" i="19"/>
  <c r="AZ1256" i="19"/>
  <c r="BD1256" i="19" s="1"/>
  <c r="BA1257" i="19"/>
  <c r="AZ1257" i="19"/>
  <c r="BD1257" i="19" s="1"/>
  <c r="BA1258" i="19"/>
  <c r="BB1257" i="19"/>
  <c r="AZ1258" i="19"/>
  <c r="BD1258" i="19" s="1"/>
  <c r="BB1258" i="19"/>
  <c r="BA1259" i="19"/>
  <c r="BA1260" i="19"/>
  <c r="AZ1259" i="19"/>
  <c r="BD1259" i="19" s="1"/>
  <c r="BB1259" i="19"/>
  <c r="BB1260" i="19"/>
  <c r="AZ1260" i="19"/>
  <c r="BD1260" i="19" s="1"/>
  <c r="BA1261" i="19"/>
  <c r="AZ1261" i="19"/>
  <c r="BD1261" i="19" s="1"/>
  <c r="BB1261" i="19"/>
  <c r="BA1262" i="19"/>
  <c r="BB1262" i="19"/>
  <c r="BA1263" i="19"/>
  <c r="AZ1262" i="19"/>
  <c r="BD1262" i="19" s="1"/>
  <c r="AZ1263" i="19"/>
  <c r="BD1263" i="19" s="1"/>
  <c r="BA1264" i="19"/>
  <c r="BB1263" i="19"/>
  <c r="AZ1264" i="19"/>
  <c r="BD1264" i="19" s="1"/>
  <c r="BA1265" i="19"/>
  <c r="BB1264" i="19"/>
  <c r="BA1266" i="19"/>
  <c r="BB1265" i="19"/>
  <c r="AZ1265" i="19"/>
  <c r="BD1265" i="19" s="1"/>
  <c r="BB1266" i="19"/>
  <c r="BA1267" i="19"/>
  <c r="AZ1266" i="19"/>
  <c r="BD1266" i="19" s="1"/>
  <c r="BB1267" i="19"/>
  <c r="AZ1267" i="19"/>
  <c r="BD1267" i="19" s="1"/>
  <c r="BA1268" i="19"/>
  <c r="AZ1268" i="19"/>
  <c r="BD1268" i="19" s="1"/>
  <c r="BA1269" i="19"/>
  <c r="BB1268" i="19"/>
  <c r="BA1270" i="19"/>
  <c r="BB1269" i="19"/>
  <c r="AZ1269" i="19"/>
  <c r="BD1269" i="19" s="1"/>
  <c r="BA1271" i="19"/>
  <c r="AZ1270" i="19"/>
  <c r="BD1270" i="19" s="1"/>
  <c r="BB1270" i="19"/>
  <c r="BA1272" i="19"/>
  <c r="BB1271" i="19"/>
  <c r="AZ1271" i="19"/>
  <c r="BD1271" i="19" s="1"/>
  <c r="BB1272" i="19"/>
  <c r="AZ1272" i="19"/>
  <c r="BD1272" i="19" s="1"/>
  <c r="BA1273" i="19"/>
  <c r="BB1273" i="19"/>
  <c r="AZ1273" i="19"/>
  <c r="BD1273" i="19" s="1"/>
  <c r="BA1274" i="19"/>
  <c r="BA1275" i="19"/>
  <c r="AZ1274" i="19"/>
  <c r="BD1274" i="19" s="1"/>
  <c r="BB1274" i="19"/>
  <c r="BB1275" i="19"/>
  <c r="BA1276" i="19"/>
  <c r="AZ1275" i="19"/>
  <c r="BD1275" i="19" s="1"/>
  <c r="AZ1276" i="19"/>
  <c r="BD1276" i="19" s="1"/>
  <c r="BB1276" i="19"/>
  <c r="BA1277" i="19"/>
  <c r="BA1278" i="19"/>
  <c r="AZ1277" i="19"/>
  <c r="BD1277" i="19" s="1"/>
  <c r="BB1277" i="19"/>
  <c r="AZ1278" i="19"/>
  <c r="BD1278" i="19" s="1"/>
  <c r="BA1279" i="19"/>
  <c r="BB1278" i="19"/>
  <c r="AZ1279" i="19"/>
  <c r="BD1279" i="19" s="1"/>
  <c r="BA1280" i="19"/>
  <c r="BB1279" i="19"/>
  <c r="AZ1280" i="19"/>
  <c r="BD1280" i="19" s="1"/>
  <c r="BB1280" i="19"/>
  <c r="BA1281" i="19"/>
  <c r="BB1281" i="19"/>
  <c r="BA1282" i="19"/>
  <c r="AZ1281" i="19"/>
  <c r="BD1281" i="19" s="1"/>
  <c r="AZ1282" i="19"/>
  <c r="BD1282" i="19" s="1"/>
  <c r="BB1282" i="19"/>
  <c r="BA1283" i="19"/>
  <c r="AZ1283" i="19"/>
  <c r="BD1283" i="19" s="1"/>
  <c r="BA1284" i="19"/>
  <c r="BB1283" i="19"/>
  <c r="AZ1284" i="19"/>
  <c r="BD1284" i="19" s="1"/>
  <c r="BA1285" i="19"/>
  <c r="BB1284" i="19"/>
  <c r="BB1285" i="19"/>
  <c r="BA1286" i="19"/>
  <c r="AZ1285" i="19"/>
  <c r="BD1285" i="19" s="1"/>
  <c r="BB1286" i="19"/>
  <c r="AZ1286" i="19"/>
  <c r="BD1286" i="19" s="1"/>
  <c r="BA1287" i="19"/>
  <c r="BA1288" i="19"/>
  <c r="BB1287" i="19"/>
  <c r="AZ1287" i="19"/>
  <c r="BD1287" i="19" s="1"/>
  <c r="BB1288" i="19"/>
  <c r="AZ1288" i="19"/>
  <c r="BD1288" i="19" s="1"/>
  <c r="BA1289" i="19"/>
  <c r="AZ1289" i="19"/>
  <c r="BD1289" i="19" s="1"/>
  <c r="BB1289" i="19"/>
  <c r="BA1290" i="19"/>
  <c r="BA1291" i="19"/>
  <c r="BB1290" i="19"/>
  <c r="AZ1290" i="19"/>
  <c r="BD1290" i="19" s="1"/>
  <c r="BB1291" i="19"/>
  <c r="BA1292" i="19"/>
  <c r="AZ1291" i="19"/>
  <c r="BD1291" i="19" s="1"/>
  <c r="BA1293" i="19"/>
  <c r="AZ1292" i="19"/>
  <c r="BD1292" i="19" s="1"/>
  <c r="BB1292" i="19"/>
  <c r="AZ1293" i="19"/>
  <c r="BD1293" i="19" s="1"/>
  <c r="BA1294" i="19"/>
  <c r="BB1293" i="19"/>
  <c r="AZ1294" i="19"/>
  <c r="BD1294" i="19" s="1"/>
  <c r="BB1294" i="19"/>
  <c r="BA1295" i="19"/>
  <c r="AZ1295" i="19"/>
  <c r="BD1295" i="19" s="1"/>
  <c r="BB1295" i="19"/>
  <c r="BA1296" i="19"/>
  <c r="AZ1296" i="19"/>
  <c r="BD1296" i="19" s="1"/>
  <c r="BA1297" i="19"/>
  <c r="BB1296" i="19"/>
  <c r="BA1298" i="19"/>
  <c r="BB1297" i="19"/>
  <c r="AZ1297" i="19"/>
  <c r="BD1297" i="19" s="1"/>
  <c r="AZ1298" i="19"/>
  <c r="BD1298" i="19" s="1"/>
  <c r="BB1298" i="19"/>
  <c r="BA1299" i="19"/>
  <c r="AZ1299" i="19"/>
  <c r="BD1299" i="19" s="1"/>
  <c r="BB1299" i="19"/>
  <c r="BA1300" i="19"/>
  <c r="AZ1300" i="19"/>
  <c r="BD1300" i="19" s="1"/>
  <c r="BA1301" i="19"/>
  <c r="BB1300" i="19"/>
  <c r="BB1301" i="19"/>
  <c r="AZ1301" i="19"/>
  <c r="BD1301" i="19" s="1"/>
  <c r="BA1302" i="19"/>
  <c r="BA1303" i="19"/>
  <c r="BB1302" i="19"/>
  <c r="AZ1302" i="19"/>
  <c r="BD1302" i="19" s="1"/>
  <c r="BA1304" i="19"/>
  <c r="BB1303" i="19"/>
  <c r="AZ1303" i="19"/>
  <c r="BD1303" i="19" s="1"/>
  <c r="BA1305" i="19"/>
  <c r="BB1304" i="19"/>
  <c r="AZ1304" i="19"/>
  <c r="BD1304" i="19" s="1"/>
  <c r="BB1305" i="19"/>
  <c r="BA1306" i="19"/>
  <c r="AZ1305" i="19"/>
  <c r="BD1305" i="19" s="1"/>
  <c r="BB1306" i="19"/>
  <c r="BA1307" i="19"/>
  <c r="AZ1306" i="19"/>
  <c r="BD1306" i="19" s="1"/>
  <c r="AZ1307" i="19"/>
  <c r="BD1307" i="19" s="1"/>
  <c r="BA1308" i="19"/>
  <c r="BB1307" i="19"/>
  <c r="AZ1308" i="19"/>
  <c r="BD1308" i="19" s="1"/>
  <c r="BA1309" i="19"/>
  <c r="BB1308" i="19"/>
  <c r="BB1309" i="19"/>
  <c r="BA1310" i="19"/>
  <c r="AZ1309" i="19"/>
  <c r="BD1309" i="19" s="1"/>
  <c r="AZ1310" i="19"/>
  <c r="BD1310" i="19" s="1"/>
  <c r="BB1310" i="19"/>
  <c r="BA1311" i="19"/>
  <c r="AZ1311" i="19"/>
  <c r="BD1311" i="19" s="1"/>
  <c r="BB1311" i="19"/>
  <c r="BA1312" i="19"/>
  <c r="BA1313" i="19"/>
  <c r="BB1312" i="19"/>
  <c r="AZ1312" i="19"/>
  <c r="BD1312" i="19" s="1"/>
  <c r="BB1313" i="19"/>
  <c r="AZ1313" i="19"/>
  <c r="BD1313" i="19" s="1"/>
  <c r="BA1314" i="19"/>
  <c r="AZ1314" i="19"/>
  <c r="BD1314" i="19" s="1"/>
  <c r="BB1314" i="19"/>
  <c r="BA1315" i="19"/>
  <c r="BB1315" i="19"/>
  <c r="AZ1315" i="19"/>
  <c r="BD1315" i="19" s="1"/>
  <c r="BA1316" i="19"/>
  <c r="BA1317" i="19"/>
  <c r="AZ1316" i="19"/>
  <c r="BD1316" i="19" s="1"/>
  <c r="BB1316" i="19"/>
  <c r="AZ1317" i="19"/>
  <c r="BD1317" i="19" s="1"/>
  <c r="BB1317" i="19"/>
  <c r="BA1318" i="19"/>
  <c r="BB1318" i="19"/>
  <c r="BA1319" i="19"/>
  <c r="AZ1318" i="19"/>
  <c r="BD1318" i="19" s="1"/>
  <c r="AZ1319" i="19"/>
  <c r="BD1319" i="19" s="1"/>
  <c r="BB1319" i="19"/>
  <c r="BA1320" i="19"/>
  <c r="BB1320" i="19"/>
  <c r="BA1321" i="19"/>
  <c r="AZ1320" i="19"/>
  <c r="BD1320" i="19" s="1"/>
  <c r="BB1321" i="19"/>
  <c r="AZ1321" i="19"/>
  <c r="BD1321" i="19" s="1"/>
  <c r="BA1322" i="19"/>
  <c r="AZ1322" i="19"/>
  <c r="BD1322" i="19" s="1"/>
  <c r="BA1323" i="19"/>
  <c r="BB1322" i="19"/>
  <c r="AZ1323" i="19"/>
  <c r="BD1323" i="19" s="1"/>
  <c r="BB1323" i="19"/>
  <c r="BA1324" i="19"/>
  <c r="BB1324" i="19"/>
  <c r="AZ1324" i="19"/>
  <c r="BD1324" i="19" s="1"/>
  <c r="BA1325" i="19"/>
  <c r="AZ1325" i="19"/>
  <c r="BD1325" i="19" s="1"/>
  <c r="BB1325" i="19"/>
  <c r="BA1326" i="19"/>
  <c r="BA1327" i="19"/>
  <c r="BB1326" i="19"/>
  <c r="AZ1326" i="19"/>
  <c r="BD1326" i="19" s="1"/>
  <c r="BA1328" i="19"/>
  <c r="BB1327" i="19"/>
  <c r="AZ1327" i="19"/>
  <c r="BD1327" i="19" s="1"/>
  <c r="AZ1328" i="19"/>
  <c r="BD1328" i="19" s="1"/>
  <c r="BA1329" i="19"/>
  <c r="BB1328" i="19"/>
  <c r="BB1329" i="19"/>
  <c r="AZ1329" i="19"/>
  <c r="BD1329" i="19" s="1"/>
  <c r="BA1330" i="19"/>
  <c r="AZ1330" i="19"/>
  <c r="BD1330" i="19" s="1"/>
  <c r="BB1330" i="19"/>
  <c r="BA1331" i="19"/>
  <c r="BB1331" i="19"/>
  <c r="AZ1331" i="19"/>
  <c r="BD1331" i="19" s="1"/>
  <c r="BA1332" i="19"/>
  <c r="AZ1332" i="19"/>
  <c r="BD1332" i="19" s="1"/>
  <c r="BB1332" i="19"/>
  <c r="BA1333" i="19"/>
  <c r="BA1334" i="19"/>
  <c r="BB1333" i="19"/>
  <c r="AZ1333" i="19"/>
  <c r="BD1333" i="19" s="1"/>
  <c r="BA1335" i="19"/>
  <c r="BB1334" i="19"/>
  <c r="AZ1334" i="19"/>
  <c r="BD1334" i="19" s="1"/>
  <c r="AZ1335" i="19"/>
  <c r="BD1335" i="19" s="1"/>
  <c r="BA1336" i="19"/>
  <c r="BB1335" i="19"/>
  <c r="BB1336" i="19"/>
  <c r="AZ1336" i="19"/>
  <c r="BD1336" i="19" s="1"/>
  <c r="BA1337" i="19"/>
  <c r="BB1337" i="19"/>
  <c r="BA1338" i="19"/>
  <c r="AZ1337" i="19"/>
  <c r="BD1337" i="19" s="1"/>
  <c r="AZ1338" i="19"/>
  <c r="BD1338" i="19" s="1"/>
  <c r="BA1339" i="19"/>
  <c r="BB1338" i="19"/>
  <c r="BB1339" i="19"/>
  <c r="AZ1339" i="19"/>
  <c r="BD1339" i="19" s="1"/>
  <c r="BA1340" i="19"/>
  <c r="BB1340" i="19"/>
  <c r="BA1341" i="19"/>
  <c r="AZ1340" i="19"/>
  <c r="BD1340" i="19" s="1"/>
  <c r="BB1341" i="19"/>
  <c r="BA1342" i="19"/>
  <c r="AZ1341" i="19"/>
  <c r="BD1341" i="19" s="1"/>
  <c r="BA1343" i="19"/>
  <c r="AZ1342" i="19"/>
  <c r="BD1342" i="19" s="1"/>
  <c r="BB1342" i="19"/>
  <c r="AZ1343" i="19"/>
  <c r="BD1343" i="19" s="1"/>
  <c r="BB1343" i="19"/>
  <c r="BA1344" i="19"/>
  <c r="BB1344" i="19"/>
  <c r="AZ1344" i="19"/>
  <c r="BD1344" i="19" s="1"/>
  <c r="BA1345" i="19"/>
  <c r="BB1345" i="19"/>
  <c r="BA1346" i="19"/>
  <c r="AZ1345" i="19"/>
  <c r="BD1345" i="19" s="1"/>
  <c r="BB1346" i="19"/>
  <c r="AZ1346" i="19"/>
  <c r="BD1346" i="19" s="1"/>
  <c r="BA1347" i="19"/>
  <c r="BB1347" i="19"/>
  <c r="BA1348" i="19"/>
  <c r="AZ1347" i="19"/>
  <c r="BD1347" i="19" s="1"/>
  <c r="BA1349" i="19"/>
  <c r="AZ1348" i="19"/>
  <c r="BD1348" i="19" s="1"/>
  <c r="BB1348" i="19"/>
  <c r="BA1350" i="19"/>
  <c r="BB1349" i="19"/>
  <c r="AZ1349" i="19"/>
  <c r="BD1349" i="19" s="1"/>
  <c r="BB1350" i="19"/>
  <c r="BA1351" i="19"/>
  <c r="AZ1350" i="19"/>
  <c r="BD1350" i="19" s="1"/>
  <c r="BB1351" i="19"/>
  <c r="AZ1351" i="19"/>
  <c r="BD1351" i="19" s="1"/>
  <c r="BA1352" i="19"/>
  <c r="AZ1352" i="19"/>
  <c r="BD1352" i="19" s="1"/>
  <c r="BB1352" i="19"/>
  <c r="BA1353" i="19"/>
  <c r="BA1354" i="19"/>
  <c r="BB1353" i="19"/>
  <c r="AZ1353" i="19"/>
  <c r="BD1353" i="19" s="1"/>
  <c r="BB1354" i="19"/>
  <c r="BA1355" i="19"/>
  <c r="AZ1354" i="19"/>
  <c r="BD1354" i="19" s="1"/>
  <c r="AZ1355" i="19"/>
  <c r="BD1355" i="19" s="1"/>
  <c r="BA1356" i="19"/>
  <c r="BB1355" i="19"/>
  <c r="AZ1356" i="19"/>
  <c r="BD1356" i="19" s="1"/>
  <c r="BA1357" i="19"/>
  <c r="BB1356" i="19"/>
  <c r="BB1357" i="19"/>
  <c r="AZ1357" i="19"/>
  <c r="BD1357" i="19" s="1"/>
  <c r="BA1358" i="19"/>
  <c r="BA1359" i="19"/>
  <c r="BB1358" i="19"/>
  <c r="AZ1358" i="19"/>
  <c r="BD1358" i="19" s="1"/>
  <c r="BA1360" i="19"/>
  <c r="AZ1359" i="19"/>
  <c r="BD1359" i="19" s="1"/>
  <c r="BB1359" i="19"/>
  <c r="BB1360" i="19"/>
  <c r="BA1361" i="19"/>
  <c r="AZ1360" i="19"/>
  <c r="BD1360" i="19" s="1"/>
  <c r="BA1362" i="19"/>
  <c r="BB1361" i="19"/>
  <c r="AZ1361" i="19"/>
  <c r="BD1361" i="19" s="1"/>
  <c r="BA1363" i="19"/>
  <c r="BB1362" i="19"/>
  <c r="AZ1362" i="19"/>
  <c r="BD1362" i="19" s="1"/>
  <c r="BA1364" i="19"/>
  <c r="BB1363" i="19"/>
  <c r="AZ1363" i="19"/>
  <c r="BD1363" i="19" s="1"/>
  <c r="AZ1364" i="19"/>
  <c r="BD1364" i="19" s="1"/>
  <c r="BB1364" i="19"/>
  <c r="BA1365" i="19"/>
  <c r="BA1366" i="19"/>
  <c r="AZ1365" i="19"/>
  <c r="BD1365" i="19" s="1"/>
  <c r="BB1365" i="19"/>
  <c r="BB1366" i="19"/>
  <c r="BA1367" i="19"/>
  <c r="AZ1366" i="19"/>
  <c r="BD1366" i="19" s="1"/>
  <c r="BA1368" i="19"/>
  <c r="AZ1367" i="19"/>
  <c r="BD1367" i="19" s="1"/>
  <c r="BB1367" i="19"/>
  <c r="BB1368" i="19"/>
  <c r="BA1369" i="19"/>
  <c r="AZ1368" i="19"/>
  <c r="BD1368" i="19" s="1"/>
  <c r="BA1370" i="19"/>
  <c r="BB1369" i="19"/>
  <c r="AZ1369" i="19"/>
  <c r="BD1369" i="19" s="1"/>
  <c r="BA1371" i="19"/>
  <c r="BB1370" i="19"/>
  <c r="AZ1370" i="19"/>
  <c r="BD1370" i="19" s="1"/>
  <c r="BA1372" i="19"/>
  <c r="AZ1371" i="19"/>
  <c r="BD1371" i="19" s="1"/>
  <c r="BB1371" i="19"/>
  <c r="AZ1372" i="19"/>
  <c r="BD1372" i="19" s="1"/>
  <c r="BA1373" i="19"/>
  <c r="BB1372" i="19"/>
  <c r="BB1373" i="19"/>
  <c r="AZ1373" i="19"/>
  <c r="BD1373" i="19" s="1"/>
  <c r="BA1374" i="19"/>
  <c r="AZ1374" i="19"/>
  <c r="BD1374" i="19" s="1"/>
  <c r="BB1374" i="19"/>
  <c r="BA1375" i="19"/>
  <c r="AZ1375" i="19"/>
  <c r="BD1375" i="19" s="1"/>
  <c r="BB1375" i="19"/>
  <c r="BA1376" i="19"/>
  <c r="BA1377" i="19"/>
  <c r="BB1376" i="19"/>
  <c r="AZ1376" i="19"/>
  <c r="BD1376" i="19" s="1"/>
  <c r="BB1377" i="19"/>
  <c r="AZ1377" i="19"/>
  <c r="BD1377" i="19" s="1"/>
  <c r="BA1378" i="19"/>
  <c r="AZ1378" i="19"/>
  <c r="BD1378" i="19" s="1"/>
  <c r="BB1378" i="19"/>
  <c r="BA1379" i="19"/>
  <c r="BB1379" i="19"/>
  <c r="BA1380" i="19"/>
  <c r="AZ1379" i="19"/>
  <c r="BD1379" i="19" s="1"/>
  <c r="BA1381" i="19"/>
  <c r="AZ1380" i="19"/>
  <c r="BD1380" i="19" s="1"/>
  <c r="BB1380" i="19"/>
  <c r="AZ1381" i="19"/>
  <c r="BD1381" i="19" s="1"/>
  <c r="BB1381" i="19"/>
  <c r="BA1382" i="19"/>
  <c r="BB1382" i="19"/>
  <c r="BA1383" i="19"/>
  <c r="AZ1382" i="19"/>
  <c r="BD1382" i="19" s="1"/>
  <c r="BB1383" i="19"/>
  <c r="AZ1383" i="19"/>
  <c r="BD1383" i="19" s="1"/>
  <c r="BA1384" i="19"/>
  <c r="BA1385" i="19"/>
  <c r="BB1384" i="19"/>
  <c r="AZ1384" i="19"/>
  <c r="BD1384" i="19" s="1"/>
  <c r="BA1386" i="19"/>
  <c r="AZ1385" i="19"/>
  <c r="BD1385" i="19" s="1"/>
  <c r="BB1385" i="19"/>
  <c r="BB1386" i="19"/>
  <c r="BA1387" i="19"/>
  <c r="AZ1386" i="19"/>
  <c r="BD1386" i="19" s="1"/>
  <c r="BA1388" i="19"/>
  <c r="AZ1387" i="19"/>
  <c r="BD1387" i="19" s="1"/>
  <c r="BB1387" i="19"/>
  <c r="BA1389" i="19"/>
  <c r="AZ1388" i="19"/>
  <c r="BD1388" i="19" s="1"/>
  <c r="BB1388" i="19"/>
  <c r="AZ1389" i="19"/>
  <c r="BD1389" i="19" s="1"/>
  <c r="BA1390" i="19"/>
  <c r="BB1389" i="19"/>
  <c r="BB1390" i="19"/>
  <c r="BA1391" i="19"/>
  <c r="AZ1390" i="19"/>
  <c r="BD1390" i="19" s="1"/>
  <c r="AZ1391" i="19"/>
  <c r="BD1391" i="19" s="1"/>
  <c r="BB1391" i="19"/>
  <c r="BA1392" i="19"/>
  <c r="BB1392" i="19"/>
  <c r="BA1393" i="19"/>
  <c r="AZ1392" i="19"/>
  <c r="BD1392" i="19" s="1"/>
  <c r="BA1394" i="19"/>
  <c r="BB1393" i="19"/>
  <c r="AZ1393" i="19"/>
  <c r="BD1393" i="19" s="1"/>
  <c r="AZ1394" i="19"/>
  <c r="BD1394" i="19" s="1"/>
  <c r="BA1395" i="19"/>
  <c r="BB1394" i="19"/>
  <c r="AZ1395" i="19"/>
  <c r="BD1395" i="19" s="1"/>
  <c r="BA1396" i="19"/>
  <c r="BB1395" i="19"/>
  <c r="BA1397" i="19"/>
  <c r="BB1396" i="19"/>
  <c r="AZ1396" i="19"/>
  <c r="BD1396" i="19" s="1"/>
  <c r="BA1398" i="19"/>
  <c r="AZ1397" i="19"/>
  <c r="BD1397" i="19" s="1"/>
  <c r="BB1397" i="19"/>
  <c r="BB1398" i="19"/>
  <c r="BA1399" i="19"/>
  <c r="AZ1398" i="19"/>
  <c r="BD1398" i="19" s="1"/>
  <c r="BA1400" i="19"/>
  <c r="AZ1399" i="19"/>
  <c r="BD1399" i="19" s="1"/>
  <c r="BB1399" i="19"/>
  <c r="BA1401" i="19"/>
  <c r="AZ1400" i="19"/>
  <c r="BD1400" i="19" s="1"/>
  <c r="BB1400" i="19"/>
  <c r="BB1401" i="19"/>
  <c r="AZ1401" i="19"/>
  <c r="BD1401" i="19" s="1"/>
  <c r="BA1402" i="19"/>
  <c r="AZ1402" i="19"/>
  <c r="BD1402" i="19" s="1"/>
  <c r="BA1403" i="19"/>
  <c r="BB1402" i="19"/>
  <c r="BA1404" i="19"/>
  <c r="BB1403" i="19"/>
  <c r="AZ1403" i="19"/>
  <c r="BD1403" i="19" s="1"/>
  <c r="AZ1404" i="19"/>
  <c r="BD1404" i="19" s="1"/>
  <c r="BA1405" i="19"/>
  <c r="BB1404" i="19"/>
  <c r="BB1405" i="19"/>
  <c r="AZ1405" i="19"/>
  <c r="BD1405" i="19" s="1"/>
  <c r="BA1406" i="19"/>
  <c r="AZ1406" i="19"/>
  <c r="BD1406" i="19" s="1"/>
  <c r="BA1407" i="19"/>
  <c r="BB1406" i="19"/>
  <c r="BB1407" i="19"/>
  <c r="BA1408" i="19"/>
  <c r="AZ1407" i="19"/>
  <c r="BD1407" i="19" s="1"/>
  <c r="BA1409" i="19"/>
  <c r="BB1408" i="19"/>
  <c r="AZ1408" i="19"/>
  <c r="BD1408" i="19" s="1"/>
  <c r="BA1410" i="19"/>
  <c r="BB1409" i="19"/>
  <c r="AZ1409" i="19"/>
  <c r="BD1409" i="19" s="1"/>
  <c r="AZ1410" i="19"/>
  <c r="BD1410" i="19" s="1"/>
  <c r="BA1411" i="19"/>
  <c r="BB1410" i="19"/>
  <c r="BA1412" i="19"/>
  <c r="BB1411" i="19"/>
  <c r="AZ1411" i="19"/>
  <c r="BD1411" i="19" s="1"/>
  <c r="BB1412" i="19"/>
  <c r="AZ1412" i="19"/>
  <c r="BD1412" i="19" s="1"/>
  <c r="BA1413" i="19"/>
  <c r="AZ1413" i="19"/>
  <c r="BD1413" i="19" s="1"/>
  <c r="BB1413" i="19"/>
  <c r="BA1414" i="19"/>
  <c r="BB1414" i="19"/>
  <c r="BA1415" i="19"/>
  <c r="AZ1414" i="19"/>
  <c r="BD1414" i="19" s="1"/>
  <c r="AZ1415" i="19"/>
  <c r="BD1415" i="19" s="1"/>
  <c r="BB1415" i="19"/>
  <c r="BA1416" i="19"/>
  <c r="AZ1416" i="19"/>
  <c r="BD1416" i="19" s="1"/>
  <c r="BA1417" i="19"/>
  <c r="BB1416" i="19"/>
  <c r="BA1418" i="19"/>
  <c r="AZ1417" i="19"/>
  <c r="BD1417" i="19" s="1"/>
  <c r="BB1417" i="19"/>
  <c r="BB1418" i="19"/>
  <c r="AZ1418" i="19"/>
  <c r="BD1418" i="19" s="1"/>
  <c r="BA1419" i="19"/>
  <c r="BB1419" i="19"/>
  <c r="BA1420" i="19"/>
  <c r="AZ1419" i="19"/>
  <c r="BD1419" i="19" s="1"/>
  <c r="BB1420" i="19"/>
  <c r="BA1421" i="19"/>
  <c r="AZ1420" i="19"/>
  <c r="BD1420" i="19" s="1"/>
  <c r="BA1422" i="19"/>
  <c r="AZ1421" i="19"/>
  <c r="BD1421" i="19" s="1"/>
  <c r="BB1421" i="19"/>
  <c r="BB1422" i="19"/>
  <c r="BA1423" i="19"/>
  <c r="AZ1422" i="19"/>
  <c r="BD1422" i="19" s="1"/>
  <c r="BB1423" i="19"/>
  <c r="BA1424" i="19"/>
  <c r="AZ1423" i="19"/>
  <c r="BD1423" i="19" s="1"/>
  <c r="AZ1424" i="19"/>
  <c r="BD1424" i="19" s="1"/>
  <c r="BA1425" i="19"/>
  <c r="BB1424" i="19"/>
  <c r="BB1425" i="19"/>
  <c r="BA1426" i="19"/>
  <c r="AZ1425" i="19"/>
  <c r="BD1425" i="19" s="1"/>
  <c r="AZ1426" i="19"/>
  <c r="BD1426" i="19" s="1"/>
  <c r="BB1426" i="19"/>
  <c r="BA1427" i="19"/>
  <c r="AZ1427" i="19"/>
  <c r="BD1427" i="19" s="1"/>
  <c r="BB1427" i="19"/>
  <c r="BA1428" i="19"/>
  <c r="BA1429" i="19"/>
  <c r="BB1428" i="19"/>
  <c r="AZ1428" i="19"/>
  <c r="BD1428" i="19" s="1"/>
  <c r="AZ1429" i="19"/>
  <c r="BD1429" i="19" s="1"/>
  <c r="BA1430" i="19"/>
  <c r="BB1429" i="19"/>
  <c r="AZ1430" i="19"/>
  <c r="BD1430" i="19" s="1"/>
  <c r="BA1431" i="19"/>
  <c r="BB1430" i="19"/>
  <c r="BA1432" i="19"/>
  <c r="BB1431" i="19"/>
  <c r="AZ1431" i="19"/>
  <c r="BD1431" i="19" s="1"/>
  <c r="BB1432" i="19"/>
  <c r="AZ1432" i="19"/>
  <c r="BD1432" i="19" s="1"/>
  <c r="BA1433" i="19"/>
  <c r="BA1434" i="19"/>
  <c r="BB1433" i="19"/>
  <c r="AZ1433" i="19"/>
  <c r="BD1433" i="19" s="1"/>
  <c r="AZ1434" i="19"/>
  <c r="BD1434" i="19" s="1"/>
  <c r="BB1434" i="19"/>
  <c r="BA1435" i="19"/>
  <c r="BA1436" i="19"/>
  <c r="BB1435" i="19"/>
  <c r="AZ1435" i="19"/>
  <c r="BD1435" i="19" s="1"/>
  <c r="AZ1436" i="19"/>
  <c r="BD1436" i="19" s="1"/>
  <c r="BA1437" i="19"/>
  <c r="BB1436" i="19"/>
  <c r="BB1437" i="19"/>
  <c r="AZ1437" i="19"/>
  <c r="BD1437" i="19" s="1"/>
  <c r="BA1438" i="19"/>
  <c r="BB1438" i="19"/>
  <c r="BA1439" i="19"/>
  <c r="AZ1438" i="19"/>
  <c r="BD1438" i="19" s="1"/>
  <c r="AZ1439" i="19"/>
  <c r="BD1439" i="19" s="1"/>
  <c r="BB1439" i="19"/>
  <c r="BA1440" i="19"/>
  <c r="BB1440" i="19"/>
  <c r="BA1441" i="19"/>
  <c r="AZ1440" i="19"/>
  <c r="BD1440" i="19" s="1"/>
  <c r="BB1441" i="19"/>
  <c r="BA1442" i="19"/>
  <c r="AZ1441" i="19"/>
  <c r="BD1441" i="19" s="1"/>
  <c r="BA1443" i="19"/>
  <c r="BB1442" i="19"/>
  <c r="AZ1442" i="19"/>
  <c r="BD1442" i="19" s="1"/>
  <c r="AZ1443" i="19"/>
  <c r="BD1443" i="19" s="1"/>
  <c r="BB1443" i="19"/>
  <c r="BA1444" i="19"/>
  <c r="BB1444" i="19"/>
  <c r="AZ1444" i="19"/>
  <c r="BD1444" i="19" s="1"/>
  <c r="BA1445" i="19"/>
  <c r="BB1445" i="19"/>
  <c r="AZ1445" i="19"/>
  <c r="BD1445" i="19" s="1"/>
  <c r="BA1446" i="19"/>
  <c r="AZ1446" i="19"/>
  <c r="BD1446" i="19" s="1"/>
  <c r="BB1446" i="19"/>
  <c r="BA1447" i="19"/>
  <c r="BB1447" i="19"/>
  <c r="BA1448" i="19"/>
  <c r="AZ1447" i="19"/>
  <c r="BD1447" i="19" s="1"/>
  <c r="BA1449" i="19"/>
  <c r="BB1448" i="19"/>
  <c r="AZ1448" i="19"/>
  <c r="BD1448" i="19" s="1"/>
  <c r="AZ1449" i="19"/>
  <c r="BD1449" i="19" s="1"/>
  <c r="BA1450" i="19"/>
  <c r="BB1449" i="19"/>
  <c r="AZ1450" i="19"/>
  <c r="BD1450" i="19" s="1"/>
  <c r="BA1451" i="19"/>
  <c r="BB1450" i="19"/>
  <c r="AZ1451" i="19"/>
  <c r="BD1451" i="19" s="1"/>
  <c r="BB1451" i="19"/>
  <c r="BA1452" i="19"/>
  <c r="BB1452" i="19"/>
  <c r="BA1453" i="19"/>
  <c r="AZ1452" i="19"/>
  <c r="BD1452" i="19" s="1"/>
  <c r="BA1454" i="19"/>
  <c r="AZ1453" i="19"/>
  <c r="BD1453" i="19" s="1"/>
  <c r="BB1453" i="19"/>
  <c r="BA1455" i="19"/>
  <c r="AZ1454" i="19"/>
  <c r="BD1454" i="19" s="1"/>
  <c r="BB1454" i="19"/>
  <c r="BB1455" i="19"/>
  <c r="AZ1455" i="19"/>
  <c r="BD1455" i="19" s="1"/>
  <c r="BA1456" i="19"/>
  <c r="BB1456" i="19"/>
  <c r="AZ1456" i="19"/>
  <c r="BD1456" i="19" s="1"/>
  <c r="BA1457" i="19"/>
  <c r="AZ1457" i="19"/>
  <c r="BD1457" i="19" s="1"/>
  <c r="BA1458" i="19"/>
  <c r="BB1457" i="19"/>
  <c r="AZ1458" i="19"/>
  <c r="BD1458" i="19" s="1"/>
  <c r="BB1458" i="19"/>
  <c r="BA1459" i="19"/>
  <c r="BB1459" i="19"/>
  <c r="BA1460" i="19"/>
  <c r="AZ1459" i="19"/>
  <c r="BD1459" i="19" s="1"/>
  <c r="AZ1460" i="19"/>
  <c r="BD1460" i="19" s="1"/>
  <c r="BB1460" i="19"/>
  <c r="BA1461" i="19"/>
  <c r="AZ1461" i="19"/>
  <c r="BD1461" i="19" s="1"/>
  <c r="BB1461" i="19"/>
  <c r="BA1462" i="19"/>
  <c r="BB1462" i="19"/>
  <c r="BA1463" i="19"/>
  <c r="AZ1462" i="19"/>
  <c r="BD1462" i="19" s="1"/>
  <c r="BB1463" i="19"/>
  <c r="AZ1463" i="19"/>
  <c r="BD1463" i="19" s="1"/>
  <c r="BA1464" i="19"/>
  <c r="AZ1464" i="19"/>
  <c r="BD1464" i="19" s="1"/>
  <c r="BA1465" i="19"/>
  <c r="BB1464" i="19"/>
  <c r="BA1466" i="19"/>
  <c r="BB1465" i="19"/>
  <c r="AZ1465" i="19"/>
  <c r="BD1465" i="19" s="1"/>
  <c r="BA1467" i="19"/>
  <c r="AZ1466" i="19"/>
  <c r="BD1466" i="19" s="1"/>
  <c r="BB1466" i="19"/>
  <c r="BB1467" i="19"/>
  <c r="BA1468" i="19"/>
  <c r="AZ1467" i="19"/>
  <c r="BD1467" i="19" s="1"/>
  <c r="BA1469" i="19"/>
  <c r="AZ1468" i="19"/>
  <c r="BD1468" i="19" s="1"/>
  <c r="BB1468" i="19"/>
  <c r="BA1470" i="19"/>
  <c r="BB1469" i="19"/>
  <c r="AZ1469" i="19"/>
  <c r="BD1469" i="19" s="1"/>
  <c r="BA1471" i="19"/>
  <c r="BB1470" i="19"/>
  <c r="AZ1470" i="19"/>
  <c r="BD1470" i="19" s="1"/>
  <c r="AZ1471" i="19"/>
  <c r="BD1471" i="19" s="1"/>
  <c r="BA1472" i="19"/>
  <c r="BB1471" i="19"/>
  <c r="BA1473" i="19"/>
  <c r="AZ1472" i="19"/>
  <c r="BD1472" i="19" s="1"/>
  <c r="BB1472" i="19"/>
  <c r="BB1473" i="19"/>
  <c r="AZ1473" i="19"/>
  <c r="BD1473" i="19" s="1"/>
  <c r="BA1474" i="19"/>
  <c r="AZ1474" i="19"/>
  <c r="BD1474" i="19" s="1"/>
  <c r="BB1474" i="19"/>
  <c r="BA1475" i="19"/>
  <c r="BA1476" i="19"/>
  <c r="AZ1475" i="19"/>
  <c r="BD1475" i="19" s="1"/>
  <c r="BB1475" i="19"/>
  <c r="BB1476" i="19"/>
  <c r="BA1477" i="19"/>
  <c r="AZ1476" i="19"/>
  <c r="BD1476" i="19" s="1"/>
  <c r="AZ1477" i="19"/>
  <c r="BD1477" i="19" s="1"/>
  <c r="BA1478" i="19"/>
  <c r="BB1477" i="19"/>
  <c r="BA1479" i="19"/>
  <c r="BB1478" i="19"/>
  <c r="AZ1478" i="19"/>
  <c r="BD1478" i="19" s="1"/>
  <c r="BB1479" i="19"/>
  <c r="BA1480" i="19"/>
  <c r="AZ1479" i="19"/>
  <c r="BD1479" i="19" s="1"/>
  <c r="BA1481" i="19"/>
  <c r="AZ1480" i="19"/>
  <c r="BD1480" i="19" s="1"/>
  <c r="BB1480" i="19"/>
  <c r="AZ1481" i="19"/>
  <c r="BD1481" i="19" s="1"/>
  <c r="BA1482" i="19"/>
  <c r="BB1481" i="19"/>
  <c r="BA1483" i="19"/>
  <c r="BB1482" i="19"/>
  <c r="AZ1482" i="19"/>
  <c r="BD1482" i="19" s="1"/>
  <c r="BA1484" i="19"/>
  <c r="AZ1483" i="19"/>
  <c r="BD1483" i="19" s="1"/>
  <c r="BB1483" i="19"/>
  <c r="AZ1484" i="19"/>
  <c r="BD1484" i="19" s="1"/>
  <c r="BA1485" i="19"/>
  <c r="BB1484" i="19"/>
  <c r="BB1485" i="19"/>
  <c r="AZ1485" i="19"/>
  <c r="BD1485" i="19" s="1"/>
  <c r="BA1486" i="19"/>
  <c r="BA1487" i="19"/>
  <c r="BB1486" i="19"/>
  <c r="AZ1486" i="19"/>
  <c r="BD1486" i="19" s="1"/>
  <c r="BA1488" i="19"/>
  <c r="AZ1487" i="19"/>
  <c r="BD1487" i="19" s="1"/>
  <c r="BB1487" i="19"/>
  <c r="AZ1488" i="19"/>
  <c r="BD1488" i="19" s="1"/>
  <c r="BA1489" i="19"/>
  <c r="BB1488" i="19"/>
  <c r="BB1489" i="19"/>
  <c r="BA1490" i="19"/>
  <c r="AZ1489" i="19"/>
  <c r="BD1489" i="19" s="1"/>
  <c r="BA1491" i="19"/>
  <c r="BB1490" i="19"/>
  <c r="AZ1490" i="19"/>
  <c r="BD1490" i="19" s="1"/>
  <c r="AZ1491" i="19"/>
  <c r="BD1491" i="19" s="1"/>
  <c r="BA1492" i="19"/>
  <c r="BB1491" i="19"/>
  <c r="AZ1492" i="19"/>
  <c r="BD1492" i="19" s="1"/>
  <c r="BB1492" i="19"/>
  <c r="BA1493" i="19"/>
  <c r="BA1494" i="19"/>
  <c r="BB1493" i="19"/>
  <c r="AZ1493" i="19"/>
  <c r="BD1493" i="19" s="1"/>
  <c r="BB1494" i="19"/>
  <c r="AZ1494" i="19"/>
  <c r="BD1494" i="19" s="1"/>
  <c r="BA1495" i="19"/>
  <c r="AZ1495" i="19"/>
  <c r="BD1495" i="19" s="1"/>
  <c r="BA1496" i="19"/>
  <c r="BB1495" i="19"/>
  <c r="AZ1496" i="19"/>
  <c r="BD1496" i="19" s="1"/>
  <c r="BB1496" i="19"/>
  <c r="BA1497" i="19"/>
  <c r="BB1497" i="19"/>
  <c r="AZ1497" i="19"/>
  <c r="BD1497" i="19" s="1"/>
  <c r="BA1498" i="19"/>
  <c r="BB1498" i="19"/>
  <c r="AZ1498" i="19"/>
  <c r="BD1498" i="19" s="1"/>
  <c r="BA1499" i="19"/>
  <c r="BB1499" i="19"/>
  <c r="AZ1499" i="19"/>
  <c r="BD1499" i="19" s="1"/>
  <c r="BA1500" i="19"/>
  <c r="BB1500" i="19"/>
  <c r="BA1501" i="19"/>
  <c r="AZ1500" i="19"/>
  <c r="BD1500" i="19" s="1"/>
  <c r="AZ1501" i="19"/>
  <c r="BD1501" i="19" s="1"/>
  <c r="BA1502" i="19"/>
  <c r="BB1501" i="19"/>
  <c r="BB1502" i="19"/>
  <c r="BA1503" i="19"/>
  <c r="AZ1502" i="19"/>
  <c r="BD1502" i="19" s="1"/>
  <c r="AZ1503" i="19"/>
  <c r="BD1503" i="19" s="1"/>
  <c r="BA1504" i="19"/>
  <c r="BB1503" i="19"/>
  <c r="AZ1504" i="19"/>
  <c r="BD1504" i="19" s="1"/>
  <c r="BB1504" i="19"/>
  <c r="BA1505" i="19"/>
  <c r="BA1506" i="19"/>
  <c r="BB1505" i="19"/>
  <c r="AZ1505" i="19"/>
  <c r="BD1505" i="19" s="1"/>
  <c r="AZ1506" i="19"/>
  <c r="BD1506" i="19" s="1"/>
  <c r="BA1507" i="19"/>
  <c r="BB1506" i="19"/>
  <c r="BB1507" i="19"/>
  <c r="AZ1507" i="19"/>
  <c r="BD1507" i="19" s="1"/>
  <c r="BA1508" i="19"/>
  <c r="BB1508" i="19"/>
  <c r="BA1509" i="19"/>
  <c r="AZ1508" i="19"/>
  <c r="BD1508" i="19" s="1"/>
  <c r="BA1510" i="19"/>
  <c r="AZ1509" i="19"/>
  <c r="BD1509" i="19" s="1"/>
  <c r="BB1509" i="19"/>
  <c r="BB1510" i="19"/>
  <c r="AZ1510" i="19"/>
  <c r="BD1510" i="19" s="1"/>
  <c r="BA1511" i="19"/>
  <c r="BA1512" i="19"/>
  <c r="BB1511" i="19"/>
  <c r="AZ1511" i="19"/>
  <c r="BD1511" i="19" s="1"/>
  <c r="BA1513" i="19"/>
  <c r="AZ1512" i="19"/>
  <c r="BD1512" i="19" s="1"/>
  <c r="BB1512" i="19"/>
  <c r="BB1513" i="19"/>
  <c r="AZ1513" i="19"/>
  <c r="BD1513" i="19" s="1"/>
  <c r="BA1514" i="19"/>
  <c r="BB1514" i="19"/>
  <c r="AZ1514" i="19"/>
  <c r="BD1514" i="19" s="1"/>
  <c r="BA1515" i="19"/>
  <c r="BB1515" i="19"/>
  <c r="AZ1515" i="19"/>
  <c r="BD1515" i="19" s="1"/>
  <c r="BA1516" i="19"/>
  <c r="BB1516" i="19"/>
  <c r="BA1517" i="19"/>
  <c r="AZ1516" i="19"/>
  <c r="BD1516" i="19" s="1"/>
  <c r="BA1518" i="19"/>
  <c r="AZ1517" i="19"/>
  <c r="BD1517" i="19" s="1"/>
  <c r="BB1517" i="19"/>
  <c r="BA1519" i="19"/>
  <c r="BB1518" i="19"/>
  <c r="AZ1518" i="19"/>
  <c r="BD1518" i="19" s="1"/>
  <c r="BA1520" i="19"/>
  <c r="AZ1519" i="19"/>
  <c r="BD1519" i="19" s="1"/>
  <c r="BB1519" i="19"/>
  <c r="BB1520" i="19"/>
  <c r="BA1521" i="19"/>
  <c r="AZ1520" i="19"/>
  <c r="BD1520" i="19" s="1"/>
  <c r="BA1522" i="19"/>
  <c r="BB1521" i="19"/>
  <c r="AZ1521" i="19"/>
  <c r="BD1521" i="19" s="1"/>
  <c r="AZ1522" i="19"/>
  <c r="BD1522" i="19" s="1"/>
  <c r="BB1522" i="19"/>
  <c r="BA1523" i="19"/>
  <c r="BA1524" i="19"/>
  <c r="BB1523" i="19"/>
  <c r="AZ1523" i="19"/>
  <c r="BD1523" i="19" s="1"/>
  <c r="BB1524" i="19"/>
  <c r="AZ1524" i="19"/>
  <c r="BD1524" i="19" s="1"/>
  <c r="BA1525" i="19"/>
  <c r="AZ1525" i="19"/>
  <c r="BD1525" i="19" s="1"/>
  <c r="BA1526" i="19"/>
  <c r="BB1525" i="19"/>
  <c r="AZ1526" i="19"/>
  <c r="BD1526" i="19" s="1"/>
  <c r="BB1526" i="19"/>
  <c r="BA1527" i="19"/>
  <c r="BB1527" i="19"/>
  <c r="AZ1527" i="19"/>
  <c r="BD1527" i="19" s="1"/>
  <c r="BA1528" i="19"/>
  <c r="AZ1528" i="19"/>
  <c r="BD1528" i="19" s="1"/>
  <c r="BA1529" i="19"/>
  <c r="BB1528" i="19"/>
  <c r="AZ1529" i="19"/>
  <c r="BD1529" i="19" s="1"/>
  <c r="BB1529" i="19"/>
  <c r="BA1530" i="19"/>
  <c r="BA1531" i="19"/>
  <c r="AZ1530" i="19"/>
  <c r="BD1530" i="19" s="1"/>
  <c r="BB1530" i="19"/>
  <c r="BB1531" i="19"/>
  <c r="AZ1531" i="19"/>
  <c r="BD1531" i="19" s="1"/>
  <c r="BA1532" i="19"/>
  <c r="BA1533" i="19"/>
  <c r="AZ1532" i="19"/>
  <c r="BD1532" i="19" s="1"/>
  <c r="BB1532" i="19"/>
  <c r="AZ1533" i="19"/>
  <c r="BD1533" i="19" s="1"/>
  <c r="BA1534" i="19"/>
  <c r="BB1533" i="19"/>
  <c r="BA1535" i="19"/>
  <c r="AZ1534" i="19"/>
  <c r="BD1534" i="19" s="1"/>
  <c r="BB1534" i="19"/>
  <c r="BA1536" i="19"/>
  <c r="AZ1535" i="19"/>
  <c r="BD1535" i="19" s="1"/>
  <c r="BB1535" i="19"/>
  <c r="AZ1536" i="19"/>
  <c r="BD1536" i="19" s="1"/>
  <c r="BB1536" i="19"/>
  <c r="BA1537" i="19"/>
  <c r="BB1537" i="19"/>
  <c r="BA1538" i="19"/>
  <c r="AZ1537" i="19"/>
  <c r="BD1537" i="19" s="1"/>
  <c r="BB1538" i="19"/>
  <c r="BA1539" i="19"/>
  <c r="AZ1538" i="19"/>
  <c r="BD1538" i="19" s="1"/>
  <c r="AZ1539" i="19"/>
  <c r="BD1539" i="19" s="1"/>
  <c r="BA1540" i="19"/>
  <c r="BB1539" i="19"/>
  <c r="AZ1540" i="19"/>
  <c r="BD1540" i="19" s="1"/>
  <c r="BB1540" i="19"/>
  <c r="BA1541" i="19"/>
  <c r="BB1541" i="19"/>
  <c r="BA1542" i="19"/>
  <c r="AZ1541" i="19"/>
  <c r="BD1541" i="19" s="1"/>
  <c r="AZ1542" i="19"/>
  <c r="BD1542" i="19" s="1"/>
  <c r="BA1543" i="19"/>
  <c r="BB1542" i="19"/>
  <c r="BA1544" i="19"/>
  <c r="AZ1543" i="19"/>
  <c r="BD1543" i="19" s="1"/>
  <c r="BB1543" i="19"/>
  <c r="BB1544" i="19"/>
  <c r="BA1545" i="19"/>
  <c r="AZ1544" i="19"/>
  <c r="BD1544" i="19" s="1"/>
  <c r="AZ1545" i="19"/>
  <c r="BD1545" i="19" s="1"/>
  <c r="BB1545" i="19"/>
  <c r="BA1546" i="19"/>
  <c r="BB1546" i="19"/>
  <c r="AZ1546" i="19"/>
  <c r="BD1546" i="19" s="1"/>
  <c r="BA1547" i="19"/>
  <c r="AZ1547" i="19"/>
  <c r="BD1547" i="19" s="1"/>
  <c r="BB1547" i="19"/>
  <c r="BA1548" i="19"/>
  <c r="BA1549" i="19"/>
  <c r="AZ1548" i="19"/>
  <c r="BD1548" i="19" s="1"/>
  <c r="BB1548" i="19"/>
  <c r="BB1549" i="19"/>
  <c r="AZ1549" i="19"/>
  <c r="BD1549" i="19" s="1"/>
  <c r="BA1550" i="19"/>
  <c r="BA1551" i="19"/>
  <c r="BB1550" i="19"/>
  <c r="AZ1550" i="19"/>
  <c r="BD1550" i="19" s="1"/>
  <c r="BB1551" i="19"/>
  <c r="AZ1551" i="19"/>
  <c r="BD1551" i="19" s="1"/>
  <c r="BA1552" i="19"/>
  <c r="BB1552" i="19"/>
  <c r="AZ1552" i="19"/>
  <c r="BD1552" i="19" s="1"/>
  <c r="BA1553" i="19"/>
  <c r="BB1553" i="19"/>
  <c r="AZ1553" i="19"/>
  <c r="BD1553" i="19" s="1"/>
  <c r="BA1554" i="19"/>
  <c r="BA1555" i="19"/>
  <c r="AZ1554" i="19"/>
  <c r="BD1554" i="19" s="1"/>
  <c r="BB1554" i="19"/>
  <c r="AZ1555" i="19"/>
  <c r="BD1555" i="19" s="1"/>
  <c r="BB1555" i="19"/>
  <c r="BA1556" i="19"/>
  <c r="AZ1556" i="19"/>
  <c r="BD1556" i="19" s="1"/>
  <c r="BB1556" i="19"/>
  <c r="BA1557" i="19"/>
  <c r="BB1557" i="19"/>
  <c r="AZ1557" i="19"/>
  <c r="BD1557" i="19" s="1"/>
  <c r="BA1558" i="19"/>
  <c r="BB1558" i="19"/>
  <c r="AZ1558" i="19"/>
  <c r="BD1558" i="19" s="1"/>
  <c r="BA1559" i="19"/>
  <c r="BA1560" i="19"/>
  <c r="BB1559" i="19"/>
  <c r="AZ1559" i="19"/>
  <c r="BD1559" i="19" s="1"/>
  <c r="BA1561" i="19"/>
  <c r="AZ1560" i="19"/>
  <c r="BD1560" i="19" s="1"/>
  <c r="BB1560" i="19"/>
  <c r="AZ1561" i="19"/>
  <c r="BD1561" i="19" s="1"/>
  <c r="BA1562" i="19"/>
  <c r="BB1561" i="19"/>
  <c r="BB1562" i="19"/>
  <c r="BA1563" i="19"/>
  <c r="AZ1562" i="19"/>
  <c r="BD1562" i="19" s="1"/>
  <c r="AZ1563" i="19"/>
  <c r="BD1563" i="19" s="1"/>
  <c r="BB1563" i="19"/>
  <c r="BA1564" i="19"/>
  <c r="AZ1564" i="19"/>
  <c r="BD1564" i="19" s="1"/>
  <c r="BA1565" i="19"/>
  <c r="BB1564" i="19"/>
  <c r="BB1565" i="19"/>
  <c r="AZ1565" i="19"/>
  <c r="BD1565" i="19" s="1"/>
  <c r="BA1566" i="19"/>
  <c r="BB1566" i="19"/>
  <c r="BA1567" i="19"/>
  <c r="AZ1566" i="19"/>
  <c r="BD1566" i="19" s="1"/>
  <c r="AZ1567" i="19"/>
  <c r="BD1567" i="19" s="1"/>
  <c r="BA1568" i="19"/>
  <c r="BB1567" i="19"/>
  <c r="BB1568" i="19"/>
  <c r="AZ1568" i="19"/>
  <c r="BD1568" i="19" s="1"/>
  <c r="BA1569" i="19"/>
  <c r="AZ1569" i="19"/>
  <c r="BD1569" i="19" s="1"/>
  <c r="BB1569" i="19"/>
  <c r="BA1570" i="19"/>
  <c r="BA1571" i="19"/>
  <c r="BB1570" i="19"/>
  <c r="AZ1570" i="19"/>
  <c r="BD1570" i="19" s="1"/>
  <c r="AZ1571" i="19"/>
  <c r="BD1571" i="19" s="1"/>
  <c r="BA1572" i="19"/>
  <c r="BB1571" i="19"/>
  <c r="BA1573" i="19"/>
  <c r="BB1572" i="19"/>
  <c r="AZ1572" i="19"/>
  <c r="BD1572" i="19" s="1"/>
  <c r="BB1573" i="19"/>
  <c r="BA1574" i="19"/>
  <c r="AZ1573" i="19"/>
  <c r="BD1573" i="19" s="1"/>
  <c r="AZ1574" i="19"/>
  <c r="BD1574" i="19" s="1"/>
  <c r="BA1575" i="19"/>
  <c r="BB1574" i="19"/>
  <c r="AZ1575" i="19"/>
  <c r="BD1575" i="19" s="1"/>
  <c r="BB1575" i="19"/>
  <c r="BA1576" i="19"/>
  <c r="BA1577" i="19"/>
  <c r="AZ1576" i="19"/>
  <c r="BD1576" i="19" s="1"/>
  <c r="BB1576" i="19"/>
  <c r="BB1577" i="19"/>
  <c r="BA1578" i="19"/>
  <c r="AZ1577" i="19"/>
  <c r="BD1577" i="19" s="1"/>
  <c r="BB1578" i="19"/>
  <c r="BA1579" i="19"/>
  <c r="AZ1578" i="19"/>
  <c r="BD1578" i="19" s="1"/>
  <c r="BA1580" i="19"/>
  <c r="AZ1579" i="19"/>
  <c r="BD1579" i="19" s="1"/>
  <c r="BB1579" i="19"/>
  <c r="AZ1580" i="19"/>
  <c r="BD1580" i="19" s="1"/>
  <c r="BB1580" i="19"/>
  <c r="BA1581" i="19"/>
  <c r="BB1581" i="19"/>
  <c r="BA1582" i="19"/>
  <c r="AZ1581" i="19"/>
  <c r="BD1581" i="19" s="1"/>
  <c r="BA1583" i="19"/>
  <c r="BB1582" i="19"/>
  <c r="AZ1582" i="19"/>
  <c r="BD1582" i="19" s="1"/>
  <c r="AZ1583" i="19"/>
  <c r="BD1583" i="19" s="1"/>
  <c r="BB1583" i="19"/>
  <c r="BA1584" i="19"/>
  <c r="BB1584" i="19"/>
  <c r="BA1585" i="19"/>
  <c r="AZ1584" i="19"/>
  <c r="BD1584" i="19" s="1"/>
  <c r="BA1586" i="19"/>
  <c r="BB1585" i="19"/>
  <c r="AZ1585" i="19"/>
  <c r="BD1585" i="19" s="1"/>
  <c r="BB1586" i="19"/>
  <c r="AZ1586" i="19"/>
  <c r="BD1586" i="19" s="1"/>
  <c r="BA1587" i="19"/>
  <c r="BA1588" i="19"/>
  <c r="BB1587" i="19"/>
  <c r="AZ1587" i="19"/>
  <c r="BD1587" i="19" s="1"/>
  <c r="BA1589" i="19"/>
  <c r="BB1588" i="19"/>
  <c r="AZ1588" i="19"/>
  <c r="BD1588" i="19" s="1"/>
  <c r="AZ1589" i="19"/>
  <c r="BD1589" i="19" s="1"/>
  <c r="BA1590" i="19"/>
  <c r="BB1589" i="19"/>
  <c r="BA1591" i="19"/>
  <c r="AZ1590" i="19"/>
  <c r="BD1590" i="19" s="1"/>
  <c r="BB1590" i="19"/>
  <c r="BB1591" i="19"/>
  <c r="AZ1591" i="19"/>
  <c r="BD1591" i="19" s="1"/>
  <c r="BA1592" i="19"/>
  <c r="BA1593" i="19"/>
  <c r="AZ1592" i="19"/>
  <c r="BD1592" i="19" s="1"/>
  <c r="BB1592" i="19"/>
  <c r="BB1593" i="19"/>
  <c r="BA1594" i="19"/>
  <c r="AZ1593" i="19"/>
  <c r="BD1593" i="19" s="1"/>
  <c r="BB1594" i="19"/>
  <c r="AZ1594" i="19"/>
  <c r="BD1594" i="19" s="1"/>
  <c r="BA1595" i="19"/>
  <c r="BB1595" i="19"/>
  <c r="BA1596" i="19"/>
  <c r="AZ1595" i="19"/>
  <c r="BD1595" i="19" s="1"/>
  <c r="BB1596" i="19"/>
  <c r="BA1597" i="19"/>
  <c r="AZ1596" i="19"/>
  <c r="BD1596" i="19" s="1"/>
  <c r="AZ1597" i="19"/>
  <c r="BD1597" i="19" s="1"/>
  <c r="BA1598" i="19"/>
  <c r="BB1597" i="19"/>
  <c r="BB1598" i="19"/>
  <c r="BA1599" i="19"/>
  <c r="AZ1598" i="19"/>
  <c r="BD1598" i="19" s="1"/>
  <c r="BB1599" i="19"/>
  <c r="AZ1599" i="19"/>
  <c r="BD1599" i="19" s="1"/>
  <c r="BA1600" i="19"/>
  <c r="BB1600" i="19"/>
  <c r="AZ1600" i="19"/>
  <c r="BD1600" i="19" s="1"/>
  <c r="BA1601" i="19"/>
  <c r="AZ1601" i="19"/>
  <c r="BD1601" i="19" s="1"/>
  <c r="BB1601" i="19"/>
  <c r="BA1602" i="19"/>
  <c r="AZ1602" i="19"/>
  <c r="BD1602" i="19" s="1"/>
  <c r="BA1603" i="19"/>
  <c r="BB1602" i="19"/>
  <c r="BA1604" i="19"/>
  <c r="BB1603" i="19"/>
  <c r="AZ1603" i="19"/>
  <c r="BD1603" i="19" s="1"/>
  <c r="BA1605" i="19"/>
  <c r="BB1604" i="19"/>
  <c r="AZ1604" i="19"/>
  <c r="BD1604" i="19" s="1"/>
  <c r="AZ1605" i="19"/>
  <c r="BD1605" i="19" s="1"/>
  <c r="BB1605" i="19"/>
  <c r="BA1606" i="19"/>
  <c r="BA1607" i="19"/>
  <c r="AZ1606" i="19"/>
  <c r="BD1606" i="19" s="1"/>
  <c r="BB1606" i="19"/>
  <c r="BB1607" i="19"/>
  <c r="AZ1607" i="19"/>
  <c r="BD1607" i="19" s="1"/>
  <c r="BA1608" i="19"/>
  <c r="BB1608" i="19"/>
  <c r="AZ1608" i="19"/>
  <c r="BD1608" i="19" s="1"/>
  <c r="BA1609" i="19"/>
  <c r="BB1609" i="19"/>
  <c r="BA1610" i="19"/>
  <c r="AZ1609" i="19"/>
  <c r="BD1609" i="19" s="1"/>
  <c r="BA1611" i="19"/>
  <c r="BB1610" i="19"/>
  <c r="AZ1610" i="19"/>
  <c r="BD1610" i="19" s="1"/>
  <c r="AZ1611" i="19"/>
  <c r="BD1611" i="19" s="1"/>
  <c r="BA1612" i="19"/>
  <c r="BB1611" i="19"/>
  <c r="AZ1612" i="19"/>
  <c r="BD1612" i="19" s="1"/>
  <c r="BA1613" i="19"/>
  <c r="BB1612" i="19"/>
  <c r="AZ1613" i="19"/>
  <c r="BD1613" i="19" s="1"/>
  <c r="BB1613" i="19"/>
  <c r="BA1614" i="19"/>
  <c r="AZ1614" i="19"/>
  <c r="BD1614" i="19" s="1"/>
  <c r="BA1615" i="19"/>
  <c r="BB1614" i="19"/>
  <c r="BA1616" i="19"/>
  <c r="AZ1615" i="19"/>
  <c r="BD1615" i="19" s="1"/>
  <c r="BB1615" i="19"/>
  <c r="BA1617" i="19"/>
  <c r="AZ1616" i="19"/>
  <c r="BD1616" i="19" s="1"/>
  <c r="BB1616" i="19"/>
  <c r="BB1617" i="19"/>
  <c r="BA1618" i="19"/>
  <c r="AZ1617" i="19"/>
  <c r="BD1617" i="19" s="1"/>
  <c r="BB1618" i="19"/>
  <c r="AZ1618" i="19"/>
  <c r="BD1618" i="19" s="1"/>
  <c r="BA1619" i="19"/>
  <c r="AZ1619" i="19"/>
  <c r="BD1619" i="19" s="1"/>
  <c r="BB1619" i="19"/>
  <c r="BA1620" i="19"/>
  <c r="AZ1620" i="19"/>
  <c r="BD1620" i="19" s="1"/>
  <c r="BB1620" i="19"/>
  <c r="BA1621" i="19"/>
  <c r="BB1621" i="19"/>
  <c r="AZ1621" i="19"/>
  <c r="BD1621" i="19" s="1"/>
  <c r="BA1622" i="19"/>
  <c r="BA1623" i="19"/>
  <c r="BB1622" i="19"/>
  <c r="AZ1622" i="19"/>
  <c r="BD1622" i="19" s="1"/>
  <c r="BB1623" i="19"/>
  <c r="AZ1623" i="19"/>
  <c r="BD1623" i="19" s="1"/>
  <c r="BA1624" i="19"/>
  <c r="AZ1624" i="19"/>
  <c r="BD1624" i="19" s="1"/>
  <c r="BA1625" i="19"/>
  <c r="BB1624" i="19"/>
  <c r="AZ1625" i="19"/>
  <c r="BD1625" i="19" s="1"/>
  <c r="BA1626" i="19"/>
  <c r="BB1625" i="19"/>
  <c r="AZ1626" i="19"/>
  <c r="BD1626" i="19" s="1"/>
  <c r="BA1627" i="19"/>
  <c r="BB1626" i="19"/>
  <c r="BA1628" i="19"/>
  <c r="BB1627" i="19"/>
  <c r="AZ1627" i="19"/>
  <c r="BD1627" i="19" s="1"/>
  <c r="BA1629" i="19"/>
  <c r="AZ1628" i="19"/>
  <c r="BD1628" i="19" s="1"/>
  <c r="BB1628" i="19"/>
  <c r="AZ1629" i="19"/>
  <c r="BD1629" i="19" s="1"/>
  <c r="BB1629" i="19"/>
  <c r="BA1630" i="19"/>
  <c r="BB1630" i="19"/>
  <c r="BA1631" i="19"/>
  <c r="AZ1630" i="19"/>
  <c r="BD1630" i="19" s="1"/>
  <c r="BB1631" i="19"/>
  <c r="BA1632" i="19"/>
  <c r="AZ1631" i="19"/>
  <c r="BD1631" i="19" s="1"/>
  <c r="BB1632" i="19"/>
  <c r="AZ1632" i="19"/>
  <c r="BD1632" i="19" s="1"/>
  <c r="BA1633" i="19"/>
  <c r="BB1633" i="19"/>
  <c r="AZ1633" i="19"/>
  <c r="BD1633" i="19" s="1"/>
  <c r="BA1634" i="19"/>
  <c r="BB1634" i="19"/>
  <c r="AZ1634" i="19"/>
  <c r="BD1634" i="19" s="1"/>
  <c r="BA1635" i="19"/>
  <c r="BA1636" i="19"/>
  <c r="BB1635" i="19"/>
  <c r="AZ1635" i="19"/>
  <c r="BD1635" i="19" s="1"/>
  <c r="BB1636" i="19"/>
  <c r="BA1637" i="19"/>
  <c r="AZ1636" i="19"/>
  <c r="BD1636" i="19" s="1"/>
  <c r="BB1637" i="19"/>
  <c r="BA1638" i="19"/>
  <c r="AZ1637" i="19"/>
  <c r="BD1637" i="19" s="1"/>
  <c r="BA1639" i="19"/>
  <c r="BB1638" i="19"/>
  <c r="AZ1638" i="19"/>
  <c r="BD1638" i="19" s="1"/>
  <c r="BB1639" i="19"/>
  <c r="BA1640" i="19"/>
  <c r="AZ1639" i="19"/>
  <c r="BD1639" i="19" s="1"/>
  <c r="BB1640" i="19"/>
  <c r="BA1641" i="19"/>
  <c r="AZ1640" i="19"/>
  <c r="BD1640" i="19" s="1"/>
  <c r="BB1641" i="19"/>
  <c r="BA1642" i="19"/>
  <c r="AZ1641" i="19"/>
  <c r="BD1641" i="19" s="1"/>
  <c r="AZ1642" i="19"/>
  <c r="BD1642" i="19" s="1"/>
  <c r="BA1643" i="19"/>
  <c r="BB1642" i="19"/>
  <c r="AZ1643" i="19"/>
  <c r="BD1643" i="19" s="1"/>
  <c r="BB1643" i="19"/>
  <c r="BA1644" i="19"/>
  <c r="BA1645" i="19"/>
  <c r="AZ1644" i="19"/>
  <c r="BD1644" i="19" s="1"/>
  <c r="BB1644" i="19"/>
  <c r="AZ1645" i="19"/>
  <c r="BD1645" i="19" s="1"/>
  <c r="BB1645" i="19"/>
  <c r="BA1646" i="19"/>
  <c r="BB1646" i="19"/>
  <c r="AZ1646" i="19"/>
  <c r="BD1646" i="19" s="1"/>
  <c r="BA1647" i="19"/>
  <c r="AZ1647" i="19"/>
  <c r="BD1647" i="19" s="1"/>
  <c r="BA1648" i="19"/>
  <c r="BB1647" i="19"/>
  <c r="BB1648" i="19"/>
  <c r="AZ1648" i="19"/>
  <c r="BD1648" i="19" s="1"/>
  <c r="BA1649" i="19"/>
  <c r="BB1649" i="19"/>
  <c r="AZ1649" i="19"/>
  <c r="BD1649" i="19" s="1"/>
  <c r="BA1650" i="19"/>
  <c r="BA1651" i="19"/>
  <c r="AZ1650" i="19"/>
  <c r="BD1650" i="19" s="1"/>
  <c r="BB1650" i="19"/>
  <c r="AZ1651" i="19"/>
  <c r="BD1651" i="19" s="1"/>
  <c r="BB1651" i="19"/>
  <c r="BA1652" i="19"/>
  <c r="BB1652" i="19"/>
  <c r="BA1653" i="19"/>
  <c r="AZ1652" i="19"/>
  <c r="BD1652" i="19" s="1"/>
  <c r="BA1654" i="19"/>
  <c r="BB1653" i="19"/>
  <c r="AZ1653" i="19"/>
  <c r="BD1653" i="19" s="1"/>
  <c r="AZ1654" i="19"/>
  <c r="BD1654" i="19" s="1"/>
  <c r="BA1655" i="19"/>
  <c r="BB1654" i="19"/>
  <c r="AZ1655" i="19"/>
  <c r="BD1655" i="19" s="1"/>
  <c r="BA1656" i="19"/>
  <c r="BB1655" i="19"/>
  <c r="AZ1656" i="19"/>
  <c r="BD1656" i="19" s="1"/>
  <c r="BA1657" i="19"/>
  <c r="BB1656" i="19"/>
  <c r="BB1657" i="19"/>
  <c r="AZ1657" i="19"/>
  <c r="BD1657" i="19" s="1"/>
  <c r="BA1658" i="19"/>
  <c r="AZ1658" i="19"/>
  <c r="BD1658" i="19" s="1"/>
  <c r="BA1659" i="19"/>
  <c r="BB1658" i="19"/>
  <c r="BB1659" i="19"/>
  <c r="AZ1659" i="19"/>
  <c r="BD1659" i="19" s="1"/>
  <c r="BA1660" i="19"/>
  <c r="BB1660" i="19"/>
  <c r="AZ1660" i="19"/>
  <c r="BD1660" i="19" s="1"/>
  <c r="BA1661" i="19"/>
  <c r="AZ1661" i="19"/>
  <c r="BD1661" i="19" s="1"/>
  <c r="BA1662" i="19"/>
  <c r="BB1661" i="19"/>
  <c r="BB1662" i="19"/>
  <c r="AZ1662" i="19"/>
  <c r="BD1662" i="19" s="1"/>
  <c r="BA1663" i="19"/>
  <c r="BA1664" i="19"/>
  <c r="AZ1663" i="19"/>
  <c r="BD1663" i="19" s="1"/>
  <c r="BB1663" i="19"/>
  <c r="BA1665" i="19"/>
  <c r="AZ1664" i="19"/>
  <c r="BD1664" i="19" s="1"/>
  <c r="BB1664" i="19"/>
  <c r="BA1666" i="19"/>
  <c r="AZ1665" i="19"/>
  <c r="BD1665" i="19" s="1"/>
  <c r="BB1665" i="19"/>
  <c r="BB1666" i="19"/>
  <c r="BA1667" i="19"/>
  <c r="AZ1666" i="19"/>
  <c r="BD1666" i="19" s="1"/>
  <c r="BB1667" i="19"/>
  <c r="AZ1667" i="19"/>
  <c r="BD1667" i="19" s="1"/>
  <c r="BA1668" i="19"/>
  <c r="AZ1668" i="19"/>
  <c r="BD1668" i="19" s="1"/>
  <c r="BA1669" i="19"/>
  <c r="BB1668" i="19"/>
  <c r="AZ1669" i="19"/>
  <c r="BD1669" i="19" s="1"/>
  <c r="BA1670" i="19"/>
  <c r="BB1669" i="19"/>
  <c r="BA1671" i="19"/>
  <c r="BB1670" i="19"/>
  <c r="AZ1670" i="19"/>
  <c r="BD1670" i="19" s="1"/>
  <c r="BB1671" i="19"/>
  <c r="AZ1671" i="19"/>
  <c r="BD1671" i="19" s="1"/>
  <c r="BA1672" i="19"/>
  <c r="BA1673" i="19"/>
  <c r="BB1672" i="19"/>
  <c r="AZ1672" i="19"/>
  <c r="BD1672" i="19" s="1"/>
  <c r="BB1673" i="19"/>
  <c r="BA1674" i="19"/>
  <c r="AZ1673" i="19"/>
  <c r="BD1673" i="19" s="1"/>
  <c r="BA1675" i="19"/>
  <c r="BB1674" i="19"/>
  <c r="AZ1674" i="19"/>
  <c r="BD1674" i="19" s="1"/>
  <c r="BA1676" i="19"/>
  <c r="BB1675" i="19"/>
  <c r="AZ1675" i="19"/>
  <c r="BD1675" i="19" s="1"/>
  <c r="BB1676" i="19"/>
  <c r="BA1677" i="19"/>
  <c r="AZ1676" i="19"/>
  <c r="BD1676" i="19" s="1"/>
  <c r="BA1678" i="19"/>
  <c r="AZ1677" i="19"/>
  <c r="BD1677" i="19" s="1"/>
  <c r="BB1677" i="19"/>
  <c r="BB1678" i="19"/>
  <c r="AZ1678" i="19"/>
  <c r="BD1678" i="19" s="1"/>
  <c r="BA1679" i="19"/>
  <c r="BA1680" i="19"/>
  <c r="AZ1679" i="19"/>
  <c r="BD1679" i="19" s="1"/>
  <c r="BB1679" i="19"/>
  <c r="BA1681" i="19"/>
  <c r="AZ1680" i="19"/>
  <c r="BD1680" i="19" s="1"/>
  <c r="BB1680" i="19"/>
  <c r="BB1681" i="19"/>
  <c r="BA1682" i="19"/>
  <c r="AZ1681" i="19"/>
  <c r="BD1681" i="19" s="1"/>
  <c r="BA1683" i="19"/>
  <c r="AZ1682" i="19"/>
  <c r="BD1682" i="19" s="1"/>
  <c r="BB1682" i="19"/>
  <c r="BA1684" i="19"/>
  <c r="BB1683" i="19"/>
  <c r="AZ1683" i="19"/>
  <c r="BD1683" i="19" s="1"/>
  <c r="BA1685" i="19"/>
  <c r="BB1684" i="19"/>
  <c r="AZ1684" i="19"/>
  <c r="BD1684" i="19" s="1"/>
  <c r="BA1686" i="19"/>
  <c r="BB1685" i="19"/>
  <c r="AZ1685" i="19"/>
  <c r="BD1685" i="19" s="1"/>
  <c r="BB1686" i="19"/>
  <c r="BA1687" i="19"/>
  <c r="AZ1686" i="19"/>
  <c r="BD1686" i="19" s="1"/>
  <c r="BA1688" i="19"/>
  <c r="AZ1687" i="19"/>
  <c r="BD1687" i="19" s="1"/>
  <c r="BB1687" i="19"/>
  <c r="BA1689" i="19"/>
  <c r="AZ1688" i="19"/>
  <c r="BD1688" i="19" s="1"/>
  <c r="BB1688" i="19"/>
  <c r="BA1690" i="19"/>
  <c r="BB1689" i="19"/>
  <c r="AZ1689" i="19"/>
  <c r="BD1689" i="19" s="1"/>
  <c r="BB1690" i="19"/>
  <c r="AZ1690" i="19"/>
  <c r="BD1690" i="19" s="1"/>
  <c r="BA1691" i="19"/>
  <c r="AZ1691" i="19"/>
  <c r="BD1691" i="19" s="1"/>
  <c r="BA1692" i="19"/>
  <c r="BB1691" i="19"/>
  <c r="BB1692" i="19"/>
  <c r="BA1693" i="19"/>
  <c r="AZ1692" i="19"/>
  <c r="BD1692" i="19" s="1"/>
  <c r="BB1693" i="19"/>
  <c r="AZ1693" i="19"/>
  <c r="BD1693" i="19" s="1"/>
  <c r="BA1694" i="19"/>
  <c r="BA1695" i="19"/>
  <c r="BB1694" i="19"/>
  <c r="AZ1694" i="19"/>
  <c r="BD1694" i="19" s="1"/>
  <c r="AZ1695" i="19"/>
  <c r="BD1695" i="19" s="1"/>
  <c r="BB1695" i="19"/>
  <c r="BA1696" i="19"/>
  <c r="BB1696" i="19"/>
  <c r="AZ1696" i="19"/>
  <c r="BD1696" i="19" s="1"/>
  <c r="BA1697" i="19"/>
  <c r="BB1697" i="19"/>
  <c r="AZ1697" i="19"/>
  <c r="BD1697" i="19" s="1"/>
  <c r="BA1698" i="19"/>
  <c r="BB1698" i="19"/>
  <c r="AZ1698" i="19"/>
  <c r="BD1698" i="19" s="1"/>
  <c r="BA1699" i="19"/>
  <c r="AZ1699" i="19"/>
  <c r="BD1699" i="19" s="1"/>
  <c r="BA1700" i="19"/>
  <c r="BB1699" i="19"/>
  <c r="BB1700" i="19"/>
  <c r="BA1701" i="19"/>
  <c r="AZ1700" i="19"/>
  <c r="BD1700" i="19" s="1"/>
  <c r="BA1702" i="19"/>
  <c r="AZ1701" i="19"/>
  <c r="BD1701" i="19" s="1"/>
  <c r="BB1701" i="19"/>
  <c r="BA1703" i="19"/>
  <c r="BB1702" i="19"/>
  <c r="AZ1702" i="19"/>
  <c r="BD1702" i="19" s="1"/>
  <c r="BB1703" i="19"/>
  <c r="AZ1703" i="19"/>
  <c r="BD1703" i="19" s="1"/>
  <c r="BA1704" i="19"/>
  <c r="BA1705" i="19"/>
  <c r="AZ1704" i="19"/>
  <c r="BD1704" i="19" s="1"/>
  <c r="BB1704" i="19"/>
  <c r="BB1705" i="19"/>
  <c r="AZ1705" i="19"/>
  <c r="BD1705" i="19" s="1"/>
  <c r="BA1706" i="19"/>
  <c r="AZ1706" i="19"/>
  <c r="BD1706" i="19" s="1"/>
  <c r="BA1707" i="19"/>
  <c r="BB1706" i="19"/>
  <c r="AZ1707" i="19"/>
  <c r="BD1707" i="19" s="1"/>
  <c r="BA1708" i="19"/>
  <c r="BB1707" i="19"/>
  <c r="BB1708" i="19"/>
  <c r="BA1709" i="19"/>
  <c r="AZ1708" i="19"/>
  <c r="BD1708" i="19" s="1"/>
  <c r="AZ1709" i="19"/>
  <c r="BD1709" i="19" s="1"/>
  <c r="BB1709" i="19"/>
  <c r="BA1710" i="19"/>
  <c r="BB1710" i="19"/>
  <c r="AZ1710" i="19"/>
  <c r="BD1710" i="19" s="1"/>
  <c r="BA1711" i="19"/>
  <c r="AZ1711" i="19"/>
  <c r="BD1711" i="19" s="1"/>
  <c r="BB1711" i="19"/>
  <c r="BA1712" i="19"/>
  <c r="BA1713" i="19"/>
  <c r="AZ1712" i="19"/>
  <c r="BD1712" i="19" s="1"/>
  <c r="BB1712" i="19"/>
  <c r="BA1714" i="19"/>
  <c r="AZ1713" i="19"/>
  <c r="BD1713" i="19" s="1"/>
  <c r="BB1713" i="19"/>
  <c r="AZ1714" i="19"/>
  <c r="BD1714" i="19" s="1"/>
  <c r="BB1714" i="19"/>
  <c r="BA1715" i="19"/>
  <c r="AZ1715" i="19"/>
  <c r="BD1715" i="19" s="1"/>
  <c r="BB1715" i="19"/>
  <c r="BA1716" i="19"/>
  <c r="BA1717" i="19"/>
  <c r="BB1716" i="19"/>
  <c r="AZ1716" i="19"/>
  <c r="BD1716" i="19" s="1"/>
  <c r="BB1717" i="19"/>
  <c r="AZ1717" i="19"/>
  <c r="BD1717" i="19" s="1"/>
  <c r="BA1718" i="19"/>
  <c r="AZ1718" i="19"/>
  <c r="BD1718" i="19" s="1"/>
  <c r="BA1719" i="19"/>
  <c r="BB1718" i="19"/>
  <c r="BB1719" i="19"/>
  <c r="AZ1719" i="19"/>
  <c r="BD1719" i="19" s="1"/>
  <c r="BA1720" i="19"/>
  <c r="BA1721" i="19"/>
  <c r="BB1720" i="19"/>
  <c r="AZ1720" i="19"/>
  <c r="BD1720" i="19" s="1"/>
  <c r="AZ1721" i="19"/>
  <c r="BD1721" i="19" s="1"/>
  <c r="BB1721" i="19"/>
  <c r="BA1722" i="19"/>
  <c r="BB1722" i="19"/>
  <c r="BA1723" i="19"/>
  <c r="AZ1722" i="19"/>
  <c r="BD1722" i="19" s="1"/>
  <c r="BB1723" i="19"/>
  <c r="BA1724" i="19"/>
  <c r="AZ1723" i="19"/>
  <c r="BD1723" i="19" s="1"/>
  <c r="AZ1724" i="19"/>
  <c r="BD1724" i="19" s="1"/>
  <c r="BB1724" i="19"/>
  <c r="BA1725" i="19"/>
  <c r="BB1725" i="19"/>
  <c r="AZ1725" i="19"/>
  <c r="BD1725" i="19" s="1"/>
  <c r="BA1726" i="19"/>
  <c r="AZ1726" i="19"/>
  <c r="BD1726" i="19" s="1"/>
  <c r="BB1726" i="19"/>
  <c r="BA1727" i="19"/>
  <c r="AZ1727" i="19"/>
  <c r="BD1727" i="19" s="1"/>
  <c r="BB1727" i="19"/>
  <c r="BA1728" i="19"/>
  <c r="BB1728" i="19"/>
  <c r="BA1729" i="19"/>
  <c r="AZ1728" i="19"/>
  <c r="BD1728" i="19" s="1"/>
  <c r="AZ1729" i="19"/>
  <c r="BD1729" i="19" s="1"/>
  <c r="BA1730" i="19"/>
  <c r="BB1729" i="19"/>
  <c r="BA1731" i="19"/>
  <c r="BB1730" i="19"/>
  <c r="AZ1730" i="19"/>
  <c r="BD1730" i="19" s="1"/>
  <c r="BA1732" i="19"/>
  <c r="BB1731" i="19"/>
  <c r="AZ1731" i="19"/>
  <c r="BD1731" i="19" s="1"/>
  <c r="BB1732" i="19"/>
  <c r="BA1733" i="19"/>
  <c r="AZ1732" i="19"/>
  <c r="BD1732" i="19" s="1"/>
  <c r="AZ1733" i="19"/>
  <c r="BD1733" i="19" s="1"/>
  <c r="BA1734" i="19"/>
  <c r="BB1733" i="19"/>
  <c r="BB1734" i="19"/>
  <c r="BA1735" i="19"/>
  <c r="AZ1734" i="19"/>
  <c r="BD1734" i="19" s="1"/>
  <c r="AZ1735" i="19"/>
  <c r="BD1735" i="19" s="1"/>
  <c r="BA1736" i="19"/>
  <c r="BB1735" i="19"/>
  <c r="BA1737" i="19"/>
  <c r="BB1736" i="19"/>
  <c r="AZ1736" i="19"/>
  <c r="BD1736" i="19" s="1"/>
  <c r="BA1738" i="19"/>
  <c r="AZ1737" i="19"/>
  <c r="BD1737" i="19" s="1"/>
  <c r="BB1737" i="19"/>
  <c r="BA1739" i="19"/>
  <c r="BB1738" i="19"/>
  <c r="AZ1738" i="19"/>
  <c r="BD1738" i="19" s="1"/>
  <c r="BB1739" i="19"/>
  <c r="BA1740" i="19"/>
  <c r="AZ1739" i="19"/>
  <c r="BD1739" i="19" s="1"/>
  <c r="BB1740" i="19"/>
  <c r="BA1741" i="19"/>
  <c r="AZ1740" i="19"/>
  <c r="BD1740" i="19" s="1"/>
  <c r="BA1742" i="19"/>
  <c r="BB1741" i="19"/>
  <c r="AZ1741" i="19"/>
  <c r="BD1741" i="19" s="1"/>
  <c r="BB1742" i="19"/>
  <c r="AZ1742" i="19"/>
  <c r="BD1742" i="19" s="1"/>
  <c r="BA1743" i="19"/>
  <c r="BA1744" i="19"/>
  <c r="BB1743" i="19"/>
  <c r="AZ1743" i="19"/>
  <c r="BD1743" i="19" s="1"/>
  <c r="BA1745" i="19"/>
  <c r="AZ1744" i="19"/>
  <c r="BD1744" i="19" s="1"/>
  <c r="BB1744" i="19"/>
  <c r="BB1745" i="19"/>
  <c r="BA1746" i="19"/>
  <c r="AZ1745" i="19"/>
  <c r="BD1745" i="19" s="1"/>
  <c r="BA1747" i="19"/>
  <c r="BB1746" i="19"/>
  <c r="AZ1746" i="19"/>
  <c r="BD1746" i="19" s="1"/>
  <c r="AZ1747" i="19"/>
  <c r="BD1747" i="19" s="1"/>
  <c r="BA1748" i="19"/>
  <c r="BB1747" i="19"/>
  <c r="BA1749" i="19"/>
  <c r="AZ1748" i="19"/>
  <c r="BD1748" i="19" s="1"/>
  <c r="BB1748" i="19"/>
  <c r="AZ1749" i="19"/>
  <c r="BD1749" i="19" s="1"/>
  <c r="BA1750" i="19"/>
  <c r="BB1749" i="19"/>
  <c r="BB1750" i="19"/>
  <c r="AZ1750" i="19"/>
  <c r="BD1750" i="19" s="1"/>
  <c r="BA1751" i="19"/>
  <c r="BB1751" i="19"/>
  <c r="AZ1751" i="19"/>
  <c r="BD1751" i="19" s="1"/>
  <c r="BA1752" i="19"/>
  <c r="BA1753" i="19"/>
  <c r="BB1752" i="19"/>
  <c r="AZ1752" i="19"/>
  <c r="BD1752" i="19" s="1"/>
  <c r="BB1753" i="19"/>
  <c r="AZ1753" i="19"/>
  <c r="BD1753" i="19" s="1"/>
  <c r="BA1754" i="19"/>
  <c r="AZ1754" i="19"/>
  <c r="BD1754" i="19" s="1"/>
  <c r="BA1755" i="19"/>
  <c r="BB1754" i="19"/>
  <c r="BA1756" i="19"/>
  <c r="AZ1755" i="19"/>
  <c r="BD1755" i="19" s="1"/>
  <c r="BB1755" i="19"/>
  <c r="BB1756" i="19"/>
  <c r="BA1757" i="19"/>
  <c r="AZ1756" i="19"/>
  <c r="BD1756" i="19" s="1"/>
  <c r="BA1758" i="19"/>
  <c r="BB1757" i="19"/>
  <c r="AZ1757" i="19"/>
  <c r="BD1757" i="19" s="1"/>
  <c r="AZ1758" i="19"/>
  <c r="BD1758" i="19" s="1"/>
  <c r="BA1759" i="19"/>
  <c r="BB1758" i="19"/>
  <c r="BA1760" i="19"/>
  <c r="AZ1759" i="19"/>
  <c r="BD1759" i="19" s="1"/>
  <c r="BB1759" i="19"/>
  <c r="BB1760" i="19"/>
  <c r="BA1761" i="19"/>
  <c r="AZ1760" i="19"/>
  <c r="BD1760" i="19" s="1"/>
  <c r="AZ1761" i="19"/>
  <c r="BD1761" i="19" s="1"/>
  <c r="BB1761" i="19"/>
  <c r="BA1762" i="19"/>
  <c r="BA1763" i="19"/>
  <c r="BB1762" i="19"/>
  <c r="AZ1762" i="19"/>
  <c r="BD1762" i="19" s="1"/>
  <c r="BB1763" i="19"/>
  <c r="BA1764" i="19"/>
  <c r="AZ1763" i="19"/>
  <c r="BD1763" i="19" s="1"/>
  <c r="BA1765" i="19"/>
  <c r="BB1764" i="19"/>
  <c r="AZ1764" i="19"/>
  <c r="BD1764" i="19" s="1"/>
  <c r="BB1765" i="19"/>
  <c r="AZ1765" i="19"/>
  <c r="BD1765" i="19" s="1"/>
  <c r="BA1766" i="19"/>
  <c r="BA1767" i="19"/>
  <c r="BB1766" i="19"/>
  <c r="AZ1766" i="19"/>
  <c r="BD1766" i="19" s="1"/>
  <c r="BB1767" i="19"/>
  <c r="BA1768" i="19"/>
  <c r="AZ1767" i="19"/>
  <c r="BD1767" i="19" s="1"/>
  <c r="BA1769" i="19"/>
  <c r="AZ1768" i="19"/>
  <c r="BD1768" i="19" s="1"/>
  <c r="BB1768" i="19"/>
  <c r="BB1769" i="19"/>
  <c r="BA1770" i="19"/>
  <c r="AZ1769" i="19"/>
  <c r="BD1769" i="19" s="1"/>
  <c r="BB1770" i="19"/>
  <c r="BA1771" i="19"/>
  <c r="AZ1770" i="19"/>
  <c r="BD1770" i="19" s="1"/>
  <c r="AZ1771" i="19"/>
  <c r="BD1771" i="19" s="1"/>
  <c r="BB1771" i="19"/>
  <c r="BA1772" i="19"/>
  <c r="BB1772" i="19"/>
  <c r="BA1773" i="19"/>
  <c r="AZ1772" i="19"/>
  <c r="BD1772" i="19" s="1"/>
  <c r="BB1773" i="19"/>
  <c r="AZ1773" i="19"/>
  <c r="BD1773" i="19" s="1"/>
  <c r="BA1774" i="19"/>
  <c r="AZ1774" i="19"/>
  <c r="BD1774" i="19" s="1"/>
  <c r="BA1775" i="19"/>
  <c r="BB1774" i="19"/>
  <c r="BA1776" i="19"/>
  <c r="AZ1775" i="19"/>
  <c r="BD1775" i="19" s="1"/>
  <c r="BB1775" i="19"/>
  <c r="BB1776" i="19"/>
  <c r="BA1777" i="19"/>
  <c r="AZ1776" i="19"/>
  <c r="BD1776" i="19" s="1"/>
  <c r="BB1777" i="19"/>
  <c r="BA1778" i="19"/>
  <c r="AZ1777" i="19"/>
  <c r="BD1777" i="19" s="1"/>
  <c r="AZ1778" i="19"/>
  <c r="BD1778" i="19" s="1"/>
  <c r="BA1779" i="19"/>
  <c r="BB1778" i="19"/>
  <c r="BB1779" i="19"/>
  <c r="BA1780" i="19"/>
  <c r="AZ1779" i="19"/>
  <c r="BD1779" i="19" s="1"/>
  <c r="AZ1780" i="19"/>
  <c r="BD1780" i="19" s="1"/>
  <c r="BB1780" i="19"/>
  <c r="BA1781" i="19"/>
  <c r="BA1782" i="19"/>
  <c r="BB1781" i="19"/>
  <c r="AZ1781" i="19"/>
  <c r="BD1781" i="19" s="1"/>
  <c r="BB1782" i="19"/>
  <c r="BA1783" i="19"/>
  <c r="AZ1782" i="19"/>
  <c r="BD1782" i="19" s="1"/>
  <c r="AZ1783" i="19"/>
  <c r="BD1783" i="19" s="1"/>
  <c r="BA1784" i="19"/>
  <c r="BB1783" i="19"/>
  <c r="BA1785" i="19"/>
  <c r="BB1784" i="19"/>
  <c r="AZ1784" i="19"/>
  <c r="BD1784" i="19" s="1"/>
  <c r="BB1785" i="19"/>
  <c r="AZ1785" i="19"/>
  <c r="BD1785" i="19" s="1"/>
  <c r="BA1786" i="19"/>
  <c r="BA1787" i="19"/>
  <c r="AZ1786" i="19"/>
  <c r="BD1786" i="19" s="1"/>
  <c r="BB1786" i="19"/>
  <c r="BA1788" i="19"/>
  <c r="AZ1787" i="19"/>
  <c r="BD1787" i="19" s="1"/>
  <c r="BB1787" i="19"/>
  <c r="AZ1788" i="19"/>
  <c r="BD1788" i="19" s="1"/>
  <c r="BB1788" i="19"/>
  <c r="BA1789" i="19"/>
  <c r="BB1789" i="19"/>
  <c r="AZ1789" i="19"/>
  <c r="BD1789" i="19" s="1"/>
  <c r="BA1790" i="19"/>
  <c r="AZ1790" i="19"/>
  <c r="BD1790" i="19" s="1"/>
  <c r="BB1790" i="19"/>
  <c r="BA1791" i="19"/>
  <c r="BA1792" i="19"/>
  <c r="AZ1791" i="19"/>
  <c r="BD1791" i="19" s="1"/>
  <c r="BB1791" i="19"/>
  <c r="BA1793" i="19"/>
  <c r="AZ1792" i="19"/>
  <c r="BD1792" i="19" s="1"/>
  <c r="BB1792" i="19"/>
  <c r="BA1794" i="19"/>
  <c r="AZ1793" i="19"/>
  <c r="BD1793" i="19" s="1"/>
  <c r="BB1793" i="19"/>
  <c r="BB1794" i="19"/>
  <c r="BA1795" i="19"/>
  <c r="AZ1794" i="19"/>
  <c r="BD1794" i="19" s="1"/>
  <c r="BA1796" i="19"/>
  <c r="AZ1795" i="19"/>
  <c r="BD1795" i="19" s="1"/>
  <c r="BB1795" i="19"/>
  <c r="AZ1796" i="19"/>
  <c r="BD1796" i="19" s="1"/>
  <c r="BB1796" i="19"/>
  <c r="BA1797" i="19"/>
  <c r="BA1798" i="19"/>
  <c r="AZ1797" i="19"/>
  <c r="BD1797" i="19" s="1"/>
  <c r="BB1797" i="19"/>
  <c r="BA1799" i="19"/>
  <c r="AZ1798" i="19"/>
  <c r="BD1798" i="19" s="1"/>
  <c r="BB1798" i="19"/>
  <c r="AZ1799" i="19"/>
  <c r="BD1799" i="19" s="1"/>
  <c r="BA1800" i="19"/>
  <c r="BB1799" i="19"/>
  <c r="BA1801" i="19"/>
  <c r="AZ1800" i="19"/>
  <c r="BD1800" i="19" s="1"/>
  <c r="BB1800" i="19"/>
  <c r="AZ1801" i="19"/>
  <c r="BD1801" i="19" s="1"/>
  <c r="BB1801" i="19"/>
  <c r="BA1802" i="19"/>
  <c r="BA1803" i="19"/>
  <c r="AZ1802" i="19"/>
  <c r="BD1802" i="19" s="1"/>
  <c r="BB1802" i="19"/>
  <c r="BA1804" i="19"/>
  <c r="BB1803" i="19"/>
  <c r="AZ1803" i="19"/>
  <c r="BD1803" i="19" s="1"/>
  <c r="AZ1804" i="19"/>
  <c r="BD1804" i="19" s="1"/>
  <c r="BB1804" i="19"/>
  <c r="BA1805" i="19"/>
  <c r="BB1805" i="19"/>
  <c r="AZ1805" i="19"/>
  <c r="BD1805" i="19" s="1"/>
  <c r="BA1806" i="19"/>
  <c r="AZ1806" i="19"/>
  <c r="BD1806" i="19" s="1"/>
  <c r="BA1807" i="19"/>
  <c r="BB1806" i="19"/>
  <c r="AZ1807" i="19"/>
  <c r="BD1807" i="19" s="1"/>
  <c r="BB1807" i="19"/>
  <c r="BA1808" i="19"/>
  <c r="BA1809" i="19"/>
  <c r="AZ1808" i="19"/>
  <c r="BD1808" i="19" s="1"/>
  <c r="BB1808" i="19"/>
  <c r="AZ1809" i="19"/>
  <c r="BD1809" i="19" s="1"/>
  <c r="BB1809" i="19"/>
  <c r="BA1810" i="19"/>
  <c r="BB1810" i="19"/>
  <c r="AZ1810" i="19"/>
  <c r="BD1810" i="19" s="1"/>
  <c r="BA1811" i="19"/>
  <c r="BB1811" i="19"/>
  <c r="BA1812" i="19"/>
  <c r="AZ1811" i="19"/>
  <c r="BD1811" i="19" s="1"/>
  <c r="AZ1812" i="19"/>
  <c r="BD1812" i="19" s="1"/>
  <c r="BA1813" i="19"/>
  <c r="BB1812" i="19"/>
  <c r="BB1813" i="19"/>
  <c r="BA1814" i="19"/>
  <c r="AZ1813" i="19"/>
  <c r="BD1813" i="19" s="1"/>
  <c r="BB1814" i="19"/>
  <c r="AZ1814" i="19"/>
  <c r="BD1814" i="19" s="1"/>
  <c r="BA1815" i="19"/>
  <c r="BA1816" i="19"/>
  <c r="BB1815" i="19"/>
  <c r="AZ1815" i="19"/>
  <c r="BD1815" i="19" s="1"/>
  <c r="AZ1816" i="19"/>
  <c r="BD1816" i="19" s="1"/>
  <c r="BA1817" i="19"/>
  <c r="BB1816" i="19"/>
  <c r="BB1817" i="19"/>
  <c r="BA1818" i="19"/>
  <c r="AZ1817" i="19"/>
  <c r="BD1817" i="19" s="1"/>
  <c r="AZ1818" i="19"/>
  <c r="BD1818" i="19" s="1"/>
  <c r="BB1818" i="19"/>
  <c r="BA1819" i="19"/>
  <c r="AZ1819" i="19"/>
  <c r="BD1819" i="19" s="1"/>
  <c r="BA1820" i="19"/>
  <c r="BB1819" i="19"/>
  <c r="AZ1820" i="19"/>
  <c r="BD1820" i="19" s="1"/>
  <c r="BB1820" i="19"/>
  <c r="BA1821" i="19"/>
  <c r="BB1821" i="19"/>
  <c r="BA1822" i="19"/>
  <c r="AZ1821" i="19"/>
  <c r="BD1821" i="19" s="1"/>
  <c r="BA1823" i="19"/>
  <c r="BB1822" i="19"/>
  <c r="AZ1822" i="19"/>
  <c r="BD1822" i="19" s="1"/>
  <c r="BB1823" i="19"/>
  <c r="AZ1823" i="19"/>
  <c r="BD1823" i="19" s="1"/>
  <c r="BA1824" i="19"/>
  <c r="AZ1824" i="19"/>
  <c r="BD1824" i="19" s="1"/>
  <c r="BA1825" i="19"/>
  <c r="BB1824" i="19"/>
  <c r="BB1825" i="19"/>
  <c r="AZ1825" i="19"/>
  <c r="BD1825" i="19" s="1"/>
  <c r="BA1826" i="19"/>
  <c r="AZ1826" i="19"/>
  <c r="BD1826" i="19" s="1"/>
  <c r="BA1827" i="19"/>
  <c r="BB1826" i="19"/>
  <c r="BA1828" i="19"/>
  <c r="BB1827" i="19"/>
  <c r="AZ1827" i="19"/>
  <c r="BD1827" i="19" s="1"/>
  <c r="BB1828" i="19"/>
  <c r="AZ1828" i="19"/>
  <c r="BD1828" i="19" s="1"/>
  <c r="BA1829" i="19"/>
  <c r="AZ1829" i="19"/>
  <c r="BD1829" i="19" s="1"/>
  <c r="BA1830" i="19"/>
  <c r="BB1829" i="19"/>
  <c r="AZ1830" i="19"/>
  <c r="BD1830" i="19" s="1"/>
  <c r="BB1830" i="19"/>
  <c r="BA1831" i="19"/>
  <c r="AZ1831" i="19"/>
  <c r="BD1831" i="19" s="1"/>
  <c r="BB1831" i="19"/>
  <c r="BA1832" i="19"/>
  <c r="BA1833" i="19"/>
  <c r="BB1832" i="19"/>
  <c r="AZ1832" i="19"/>
  <c r="BD1832" i="19" s="1"/>
  <c r="BB1833" i="19"/>
  <c r="BA1834" i="19"/>
  <c r="AZ1833" i="19"/>
  <c r="BD1833" i="19" s="1"/>
  <c r="AZ1834" i="19"/>
  <c r="BD1834" i="19" s="1"/>
  <c r="BA1835" i="19"/>
  <c r="BB1834" i="19"/>
  <c r="BA1836" i="19"/>
  <c r="BB1835" i="19"/>
  <c r="AZ1835" i="19"/>
  <c r="BD1835" i="19" s="1"/>
  <c r="BA1837" i="19"/>
  <c r="BB1836" i="19"/>
  <c r="AZ1836" i="19"/>
  <c r="BD1836" i="19" s="1"/>
  <c r="BA1838" i="19"/>
  <c r="AZ1837" i="19"/>
  <c r="BD1837" i="19" s="1"/>
  <c r="BB1837" i="19"/>
  <c r="BB1838" i="19"/>
  <c r="AZ1838" i="19"/>
  <c r="BD1838" i="19" s="1"/>
  <c r="BA1839" i="19"/>
  <c r="BB1839" i="19"/>
  <c r="BA1840" i="19"/>
  <c r="AZ1839" i="19"/>
  <c r="BD1839" i="19" s="1"/>
  <c r="BB1840" i="19"/>
  <c r="BA1841" i="19"/>
  <c r="AZ1840" i="19"/>
  <c r="BD1840" i="19" s="1"/>
  <c r="BA1842" i="19"/>
  <c r="BB1841" i="19"/>
  <c r="AZ1841" i="19"/>
  <c r="BD1841" i="19" s="1"/>
  <c r="AZ1842" i="19"/>
  <c r="BD1842" i="19" s="1"/>
  <c r="BA1843" i="19"/>
  <c r="BB1842" i="19"/>
  <c r="BB1843" i="19"/>
  <c r="BA1844" i="19"/>
  <c r="AZ1843" i="19"/>
  <c r="BD1843" i="19" s="1"/>
  <c r="BB1844" i="19"/>
  <c r="BA1845" i="19"/>
  <c r="AZ1844" i="19"/>
  <c r="BD1844" i="19" s="1"/>
  <c r="AZ1845" i="19"/>
  <c r="BD1845" i="19" s="1"/>
  <c r="BA1846" i="19"/>
  <c r="BB1845" i="19"/>
  <c r="BA1847" i="19"/>
  <c r="AZ1846" i="19"/>
  <c r="BD1846" i="19" s="1"/>
  <c r="BB1846" i="19"/>
  <c r="AZ1847" i="19"/>
  <c r="BD1847" i="19" s="1"/>
  <c r="BA1848" i="19"/>
  <c r="BB1847" i="19"/>
  <c r="BB1848" i="19"/>
  <c r="BA1849" i="19"/>
  <c r="AZ1848" i="19"/>
  <c r="BD1848" i="19" s="1"/>
  <c r="BA1850" i="19"/>
  <c r="BB1849" i="19"/>
  <c r="AZ1849" i="19"/>
  <c r="BD1849" i="19" s="1"/>
  <c r="BB1850" i="19"/>
  <c r="BA1851" i="19"/>
  <c r="AZ1850" i="19"/>
  <c r="BD1850" i="19" s="1"/>
  <c r="BA1852" i="19"/>
  <c r="AZ1851" i="19"/>
  <c r="BD1851" i="19" s="1"/>
  <c r="BB1851" i="19"/>
  <c r="BB1852" i="19"/>
  <c r="BA1853" i="19"/>
  <c r="AZ1852" i="19"/>
  <c r="BD1852" i="19" s="1"/>
  <c r="AZ1853" i="19"/>
  <c r="BD1853" i="19" s="1"/>
  <c r="BA1854" i="19"/>
  <c r="BB1853" i="19"/>
  <c r="AZ1854" i="19"/>
  <c r="BD1854" i="19" s="1"/>
  <c r="BB1854" i="19"/>
  <c r="BA1855" i="19"/>
  <c r="AZ1855" i="19"/>
  <c r="BD1855" i="19" s="1"/>
  <c r="BB1855" i="19"/>
  <c r="BA1856" i="19"/>
  <c r="AZ1856" i="19"/>
  <c r="BD1856" i="19" s="1"/>
  <c r="BB1856" i="19"/>
  <c r="BA1857" i="19"/>
  <c r="AZ1857" i="19"/>
  <c r="BD1857" i="19" s="1"/>
  <c r="BB1857" i="19"/>
  <c r="BA1858" i="19"/>
  <c r="BB1858" i="19"/>
  <c r="BA1859" i="19"/>
  <c r="AZ1858" i="19"/>
  <c r="BD1858" i="19" s="1"/>
  <c r="BA1860" i="19"/>
  <c r="BB1859" i="19"/>
  <c r="AZ1859" i="19"/>
  <c r="BD1859" i="19" s="1"/>
  <c r="AZ1860" i="19"/>
  <c r="BD1860" i="19" s="1"/>
  <c r="BA1861" i="19"/>
  <c r="BB1860" i="19"/>
  <c r="AZ1861" i="19"/>
  <c r="BD1861" i="19" s="1"/>
  <c r="BB1861" i="19"/>
  <c r="BA1862" i="19"/>
  <c r="AZ1862" i="19"/>
  <c r="BD1862" i="19" s="1"/>
  <c r="BB1862" i="19"/>
  <c r="BA1863" i="19"/>
  <c r="BA1864" i="19"/>
  <c r="BB1863" i="19"/>
  <c r="AZ1863" i="19"/>
  <c r="BD1863" i="19" s="1"/>
  <c r="AZ1864" i="19"/>
  <c r="BD1864" i="19" s="1"/>
  <c r="BB1864" i="19"/>
  <c r="BA1865" i="19"/>
  <c r="BA1866" i="19"/>
  <c r="AZ1865" i="19"/>
  <c r="BD1865" i="19" s="1"/>
  <c r="BB1865" i="19"/>
  <c r="BB1866" i="19"/>
  <c r="AZ1866" i="19"/>
  <c r="BD1866" i="19" s="1"/>
  <c r="BA1867" i="19"/>
  <c r="BA1868" i="19"/>
  <c r="AZ1867" i="19"/>
  <c r="BD1867" i="19" s="1"/>
  <c r="BB1867" i="19"/>
  <c r="BB1868" i="19"/>
  <c r="BA1869" i="19"/>
  <c r="AZ1868" i="19"/>
  <c r="BD1868" i="19" s="1"/>
  <c r="AZ1869" i="19"/>
  <c r="BD1869" i="19" s="1"/>
  <c r="BA1870" i="19"/>
  <c r="BB1869" i="19"/>
  <c r="AZ1870" i="19"/>
  <c r="BD1870" i="19" s="1"/>
  <c r="BA1871" i="19"/>
  <c r="BB1870" i="19"/>
  <c r="BB1871" i="19"/>
  <c r="AZ1871" i="19"/>
  <c r="BD1871" i="19" s="1"/>
  <c r="BA1872" i="19"/>
  <c r="AZ1872" i="19"/>
  <c r="BD1872" i="19" s="1"/>
  <c r="BA1873" i="19"/>
  <c r="BB1872" i="19"/>
  <c r="BA1874" i="19"/>
  <c r="AZ1873" i="19"/>
  <c r="BD1873" i="19" s="1"/>
  <c r="BB1873" i="19"/>
  <c r="BB1874" i="19"/>
  <c r="BA1875" i="19"/>
  <c r="AZ1874" i="19"/>
  <c r="BD1874" i="19" s="1"/>
  <c r="BB1875" i="19"/>
  <c r="BA1876" i="19"/>
  <c r="AZ1875" i="19"/>
  <c r="BD1875" i="19" s="1"/>
  <c r="BB1876" i="19"/>
  <c r="AZ1876" i="19"/>
  <c r="BD1876" i="19" s="1"/>
  <c r="BA1877" i="19"/>
  <c r="AZ1877" i="19"/>
  <c r="BD1877" i="19" s="1"/>
  <c r="BB1877" i="19"/>
  <c r="BA1878" i="19"/>
  <c r="AZ1878" i="19"/>
  <c r="BD1878" i="19" s="1"/>
  <c r="BA1879" i="19"/>
  <c r="BB1878" i="19"/>
  <c r="AZ1879" i="19"/>
  <c r="BD1879" i="19" s="1"/>
  <c r="BA1880" i="19"/>
  <c r="BB1879" i="19"/>
  <c r="AZ1880" i="19"/>
  <c r="BD1880" i="19" s="1"/>
  <c r="BB1880" i="19"/>
  <c r="BA1881" i="19"/>
  <c r="BA1882" i="19"/>
  <c r="AZ1881" i="19"/>
  <c r="BD1881" i="19" s="1"/>
  <c r="BB1881" i="19"/>
  <c r="BA1883" i="19"/>
  <c r="AZ1882" i="19"/>
  <c r="BD1882" i="19" s="1"/>
  <c r="BB1882" i="19"/>
  <c r="BB1883" i="19"/>
  <c r="BA1884" i="19"/>
  <c r="AZ1883" i="19"/>
  <c r="BD1883" i="19" s="1"/>
  <c r="BB1884" i="19"/>
  <c r="AZ1884" i="19"/>
  <c r="BD1884" i="19" s="1"/>
  <c r="BA1885" i="19"/>
  <c r="AZ1885" i="19"/>
  <c r="BD1885" i="19" s="1"/>
  <c r="BA1886" i="19"/>
  <c r="BB1885" i="19"/>
  <c r="AZ1886" i="19"/>
  <c r="BD1886" i="19" s="1"/>
  <c r="BA1887" i="19"/>
  <c r="BB1886" i="19"/>
  <c r="BA1888" i="19"/>
  <c r="BB1887" i="19"/>
  <c r="AZ1887" i="19"/>
  <c r="BD1887" i="19" s="1"/>
  <c r="AZ1888" i="19"/>
  <c r="BD1888" i="19" s="1"/>
  <c r="BB1888" i="19"/>
  <c r="BA1889" i="19"/>
  <c r="AZ1889" i="19"/>
  <c r="BD1889" i="19" s="1"/>
  <c r="BA1890" i="19"/>
  <c r="BB1889" i="19"/>
  <c r="BA1891" i="19"/>
  <c r="BB1890" i="19"/>
  <c r="AZ1890" i="19"/>
  <c r="BD1890" i="19" s="1"/>
  <c r="BA1892" i="19"/>
  <c r="BB1891" i="19"/>
  <c r="AZ1891" i="19"/>
  <c r="BD1891" i="19" s="1"/>
  <c r="BB1892" i="19"/>
  <c r="BA1893" i="19"/>
  <c r="AZ1892" i="19"/>
  <c r="BD1892" i="19" s="1"/>
  <c r="BB1893" i="19"/>
  <c r="BA1894" i="19"/>
  <c r="AZ1893" i="19"/>
  <c r="BD1893" i="19" s="1"/>
  <c r="AZ1894" i="19"/>
  <c r="BD1894" i="19" s="1"/>
  <c r="BA1895" i="19"/>
  <c r="BB1894" i="19"/>
  <c r="AZ1895" i="19"/>
  <c r="BD1895" i="19" s="1"/>
  <c r="BA1896" i="19"/>
  <c r="BB1895" i="19"/>
  <c r="BB1896" i="19"/>
  <c r="AZ1896" i="19"/>
  <c r="BD1896" i="19" s="1"/>
  <c r="BA1897" i="19"/>
  <c r="BB1897" i="19"/>
  <c r="AZ1897" i="19"/>
  <c r="BD1897" i="19" s="1"/>
  <c r="BA1898" i="19"/>
  <c r="BB1898" i="19"/>
  <c r="AZ1898" i="19"/>
  <c r="BD1898" i="19" s="1"/>
  <c r="BA1899" i="19"/>
  <c r="AZ1899" i="19"/>
  <c r="BD1899" i="19" s="1"/>
  <c r="BA1900" i="19"/>
  <c r="BB1899" i="19"/>
  <c r="BA1901" i="19"/>
  <c r="AZ1900" i="19"/>
  <c r="BD1900" i="19" s="1"/>
  <c r="BB1900" i="19"/>
  <c r="BB1901" i="19"/>
  <c r="BA1902" i="19"/>
  <c r="AZ1901" i="19"/>
  <c r="BD1901" i="19" s="1"/>
  <c r="BA1903" i="19"/>
  <c r="AZ1902" i="19"/>
  <c r="BD1902" i="19" s="1"/>
  <c r="BB1902" i="19"/>
  <c r="AZ1903" i="19"/>
  <c r="BD1903" i="19" s="1"/>
  <c r="BA1904" i="19"/>
  <c r="BB1903" i="19"/>
  <c r="AZ1904" i="19"/>
  <c r="BD1904" i="19" s="1"/>
  <c r="BA1905" i="19"/>
  <c r="BB1904" i="19"/>
  <c r="AZ1905" i="19"/>
  <c r="BD1905" i="19" s="1"/>
  <c r="BB1905" i="19"/>
  <c r="BA1906" i="19"/>
  <c r="BA1907" i="19"/>
  <c r="BB1906" i="19"/>
  <c r="AZ1906" i="19"/>
  <c r="BD1906" i="19" s="1"/>
  <c r="AZ1907" i="19"/>
  <c r="BD1907" i="19" s="1"/>
  <c r="BB1907" i="19"/>
  <c r="BA1908" i="19"/>
  <c r="BB1908" i="19"/>
  <c r="AZ1908" i="19"/>
  <c r="BD1908" i="19" s="1"/>
  <c r="BA1909" i="19"/>
  <c r="BA1910" i="19"/>
  <c r="AZ1909" i="19"/>
  <c r="BD1909" i="19" s="1"/>
  <c r="BB1909" i="19"/>
  <c r="AZ1910" i="19"/>
  <c r="BD1910" i="19" s="1"/>
  <c r="BB1910" i="19"/>
  <c r="BA1911" i="19"/>
  <c r="BB1911" i="19"/>
  <c r="AZ1911" i="19"/>
  <c r="BD1911" i="19" s="1"/>
  <c r="BA1912" i="19"/>
  <c r="AZ1912" i="19"/>
  <c r="BD1912" i="19" s="1"/>
  <c r="BB1912" i="19"/>
  <c r="BA1913" i="19"/>
  <c r="BB1913" i="19"/>
  <c r="AZ1913" i="19"/>
  <c r="BD1913" i="19" s="1"/>
  <c r="BA1914" i="19"/>
  <c r="BA1915" i="19"/>
  <c r="AZ1914" i="19"/>
  <c r="BD1914" i="19" s="1"/>
  <c r="BB1914" i="19"/>
  <c r="AZ1915" i="19"/>
  <c r="BD1915" i="19" s="1"/>
  <c r="BA1916" i="19"/>
  <c r="BB1915" i="19"/>
  <c r="BA1917" i="19"/>
  <c r="AZ1916" i="19"/>
  <c r="BD1916" i="19" s="1"/>
  <c r="BB1916" i="19"/>
  <c r="BB1917" i="19"/>
  <c r="AZ1917" i="19"/>
  <c r="BD1917" i="19" s="1"/>
  <c r="BA1918" i="19"/>
  <c r="BA1919" i="19"/>
  <c r="AZ1918" i="19"/>
  <c r="BD1918" i="19" s="1"/>
  <c r="BB1918" i="19"/>
  <c r="AZ1919" i="19"/>
  <c r="BD1919" i="19" s="1"/>
  <c r="BA1920" i="19"/>
  <c r="BB1919" i="19"/>
  <c r="BA1921" i="19"/>
  <c r="AZ1920" i="19"/>
  <c r="BD1920" i="19" s="1"/>
  <c r="BB1920" i="19"/>
  <c r="BB1921" i="19"/>
  <c r="AZ1921" i="19"/>
  <c r="BD1921" i="19" s="1"/>
  <c r="BA1922" i="19"/>
  <c r="AZ1922" i="19"/>
  <c r="BD1922" i="19" s="1"/>
  <c r="BB1922" i="19"/>
  <c r="BA1923" i="19"/>
  <c r="BA1924" i="19"/>
  <c r="BB1923" i="19"/>
  <c r="AZ1923" i="19"/>
  <c r="BD1923" i="19" s="1"/>
  <c r="AZ1924" i="19"/>
  <c r="BD1924" i="19" s="1"/>
  <c r="BB1924" i="19"/>
  <c r="BA1925" i="19"/>
  <c r="BB1925" i="19"/>
  <c r="BA1926" i="19"/>
  <c r="AZ1925" i="19"/>
  <c r="BD1925" i="19" s="1"/>
  <c r="BB1926" i="19"/>
  <c r="AZ1926" i="19"/>
  <c r="BD1926" i="19" s="1"/>
  <c r="BA1927" i="19"/>
  <c r="AZ1927" i="19"/>
  <c r="BD1927" i="19" s="1"/>
  <c r="BA1928" i="19"/>
  <c r="BB1927" i="19"/>
  <c r="BB1928" i="19"/>
  <c r="AZ1928" i="19"/>
  <c r="BD1928" i="19" s="1"/>
  <c r="BA1929" i="19"/>
  <c r="BA1930" i="19"/>
  <c r="BB1929" i="19"/>
  <c r="AZ1929" i="19"/>
  <c r="BD1929" i="19" s="1"/>
  <c r="AZ1930" i="19"/>
  <c r="BD1930" i="19" s="1"/>
  <c r="BB1930" i="19"/>
  <c r="BA1931" i="19"/>
  <c r="AZ1931" i="19"/>
  <c r="BD1931" i="19" s="1"/>
  <c r="BA1932" i="19"/>
  <c r="BB1931" i="19"/>
  <c r="BA1933" i="19"/>
  <c r="AZ1932" i="19"/>
  <c r="BD1932" i="19" s="1"/>
  <c r="BB1932" i="19"/>
  <c r="BA1934" i="19"/>
  <c r="BB1933" i="19"/>
  <c r="AZ1933" i="19"/>
  <c r="BD1933" i="19" s="1"/>
  <c r="AZ1934" i="19"/>
  <c r="BD1934" i="19" s="1"/>
  <c r="BB1934" i="19"/>
  <c r="BA1935" i="19"/>
  <c r="BA1936" i="19"/>
  <c r="BB1935" i="19"/>
  <c r="AZ1935" i="19"/>
  <c r="BD1935" i="19" s="1"/>
  <c r="BB1936" i="19"/>
  <c r="AZ1936" i="19"/>
  <c r="BD1936" i="19" s="1"/>
  <c r="BA1937" i="19"/>
  <c r="BB1937" i="19"/>
  <c r="AZ1937" i="19"/>
  <c r="BD1937" i="19" s="1"/>
  <c r="BA1938" i="19"/>
  <c r="BA1939" i="19"/>
  <c r="BB1938" i="19"/>
  <c r="AZ1938" i="19"/>
  <c r="BD1938" i="19" s="1"/>
  <c r="AZ1939" i="19"/>
  <c r="BD1939" i="19" s="1"/>
  <c r="BA1940" i="19"/>
  <c r="BB1939" i="19"/>
  <c r="BA1941" i="19"/>
  <c r="AZ1940" i="19"/>
  <c r="BD1940" i="19" s="1"/>
  <c r="BB1940" i="19"/>
  <c r="BB1941" i="19"/>
  <c r="AZ1941" i="19"/>
  <c r="BD1941" i="19" s="1"/>
  <c r="BA1942" i="19"/>
  <c r="BA1943" i="19"/>
  <c r="AZ1942" i="19"/>
  <c r="BD1942" i="19" s="1"/>
  <c r="BB1942" i="19"/>
  <c r="BA1944" i="19"/>
  <c r="BB1943" i="19"/>
  <c r="AZ1943" i="19"/>
  <c r="BD1943" i="19" s="1"/>
  <c r="AZ1944" i="19"/>
  <c r="BD1944" i="19" s="1"/>
  <c r="BA1945" i="19"/>
  <c r="BB1944" i="19"/>
  <c r="AZ1945" i="19"/>
  <c r="BD1945" i="19" s="1"/>
  <c r="BB1945" i="19"/>
  <c r="BA1946" i="19"/>
  <c r="AZ1946" i="19"/>
  <c r="BD1946" i="19" s="1"/>
  <c r="BA1947" i="19"/>
  <c r="BB1946" i="19"/>
  <c r="BA1948" i="19"/>
  <c r="AZ1947" i="19"/>
  <c r="BD1947" i="19" s="1"/>
  <c r="BB1947" i="19"/>
  <c r="AZ1948" i="19"/>
  <c r="BD1948" i="19" s="1"/>
  <c r="BA1949" i="19"/>
  <c r="BB1948" i="19"/>
  <c r="AZ1949" i="19"/>
  <c r="BD1949" i="19" s="1"/>
  <c r="BA1950" i="19"/>
  <c r="BB1949" i="19"/>
  <c r="BA1951" i="19"/>
  <c r="AZ1950" i="19"/>
  <c r="BD1950" i="19" s="1"/>
  <c r="BB1950" i="19"/>
  <c r="BB1951" i="19"/>
  <c r="AZ1951" i="19"/>
  <c r="BD1951" i="19" s="1"/>
  <c r="BA1952" i="19"/>
  <c r="BA1953" i="19"/>
  <c r="BB1952" i="19"/>
  <c r="AZ1952" i="19"/>
  <c r="BD1952" i="19" s="1"/>
  <c r="BB1953" i="19"/>
  <c r="AZ1953" i="19"/>
  <c r="BD1953" i="19" s="1"/>
  <c r="BA1954" i="19"/>
  <c r="BB1954" i="19"/>
  <c r="AZ1954" i="19"/>
  <c r="BD1954" i="19" s="1"/>
  <c r="BA1955" i="19"/>
  <c r="BA1956" i="19"/>
  <c r="AZ1955" i="19"/>
  <c r="BD1955" i="19" s="1"/>
  <c r="BB1955" i="19"/>
  <c r="BA1957" i="19"/>
  <c r="AZ1956" i="19"/>
  <c r="BD1956" i="19" s="1"/>
  <c r="BB1956" i="19"/>
  <c r="AZ1957" i="19"/>
  <c r="BD1957" i="19" s="1"/>
  <c r="BB1957" i="19"/>
  <c r="BA1958" i="19"/>
  <c r="BB1958" i="19"/>
  <c r="BA1959" i="19"/>
  <c r="AZ1958" i="19"/>
  <c r="BD1958" i="19" s="1"/>
  <c r="BB1959" i="19"/>
  <c r="BA1960" i="19"/>
  <c r="AZ1959" i="19"/>
  <c r="BD1959" i="19" s="1"/>
  <c r="BB1960" i="19"/>
  <c r="AZ1960" i="19"/>
  <c r="BD1960" i="19" s="1"/>
  <c r="BA1961" i="19"/>
  <c r="AZ1961" i="19"/>
  <c r="BD1961" i="19" s="1"/>
  <c r="BB1961" i="19"/>
  <c r="BA1962" i="19"/>
  <c r="BB1962" i="19"/>
  <c r="AZ1962" i="19"/>
  <c r="BD1962" i="19" s="1"/>
  <c r="BA1963" i="19"/>
  <c r="BA1964" i="19"/>
  <c r="BB1963" i="19"/>
  <c r="AZ1963" i="19"/>
  <c r="BD1963" i="19" s="1"/>
  <c r="BB1964" i="19"/>
  <c r="BA1965" i="19"/>
  <c r="AZ1964" i="19"/>
  <c r="BD1964" i="19" s="1"/>
  <c r="BB1965" i="19"/>
  <c r="BA1966" i="19"/>
  <c r="AZ1965" i="19"/>
  <c r="BD1965" i="19" s="1"/>
  <c r="BB1966" i="19"/>
  <c r="BA1967" i="19"/>
  <c r="AZ1966" i="19"/>
  <c r="BD1966" i="19" s="1"/>
  <c r="BA1968" i="19"/>
  <c r="BB1967" i="19"/>
  <c r="AZ1967" i="19"/>
  <c r="BD1967" i="19" s="1"/>
  <c r="AZ1968" i="19"/>
  <c r="BD1968" i="19" s="1"/>
  <c r="BA1969" i="19"/>
  <c r="BB1968" i="19"/>
  <c r="BA1970" i="19"/>
  <c r="BB1969" i="19"/>
  <c r="AZ1969" i="19"/>
  <c r="BD1969" i="19" s="1"/>
  <c r="BB1970" i="19"/>
  <c r="BA1971" i="19"/>
  <c r="AZ1970" i="19"/>
  <c r="BD1970" i="19" s="1"/>
  <c r="AZ1971" i="19"/>
  <c r="BD1971" i="19" s="1"/>
  <c r="BB1971" i="19"/>
  <c r="BA1972" i="19"/>
  <c r="BB1972" i="19"/>
  <c r="AZ1972" i="19"/>
  <c r="BD1972" i="19" s="1"/>
  <c r="BA1973" i="19"/>
  <c r="AZ1973" i="19"/>
  <c r="BD1973" i="19" s="1"/>
  <c r="BA1974" i="19"/>
  <c r="BB1973" i="19"/>
  <c r="BB1974" i="19"/>
  <c r="BA1975" i="19"/>
  <c r="AZ1974" i="19"/>
  <c r="BD1974" i="19" s="1"/>
  <c r="AZ1975" i="19"/>
  <c r="BD1975" i="19" s="1"/>
  <c r="BB1975" i="19"/>
  <c r="BA1976" i="19"/>
  <c r="AZ1976" i="19"/>
  <c r="BD1976" i="19" s="1"/>
  <c r="BA1977" i="19"/>
  <c r="BB1976" i="19"/>
  <c r="BB1977" i="19"/>
  <c r="AZ1977" i="19"/>
  <c r="BD1977" i="19" s="1"/>
  <c r="BA1978" i="19"/>
  <c r="AZ1978" i="19"/>
  <c r="BD1978" i="19" s="1"/>
  <c r="BA1979" i="19"/>
  <c r="BB1978" i="19"/>
  <c r="AZ1979" i="19"/>
  <c r="BD1979" i="19" s="1"/>
  <c r="BB1979" i="19"/>
  <c r="BA1980" i="19"/>
  <c r="BA1981" i="19"/>
  <c r="AZ1980" i="19"/>
  <c r="BD1980" i="19" s="1"/>
  <c r="BB1980" i="19"/>
  <c r="BA1982" i="19"/>
  <c r="BB1981" i="19"/>
  <c r="AZ1981" i="19"/>
  <c r="BD1981" i="19" s="1"/>
  <c r="AZ1982" i="19"/>
  <c r="BD1982" i="19" s="1"/>
  <c r="BA1983" i="19"/>
  <c r="BB1982" i="19"/>
  <c r="BB1983" i="19"/>
  <c r="BA1984" i="19"/>
  <c r="AZ1983" i="19"/>
  <c r="BD1983" i="19" s="1"/>
  <c r="AZ1984" i="19"/>
  <c r="BD1984" i="19" s="1"/>
  <c r="BA1985" i="19"/>
  <c r="BB1984" i="19"/>
  <c r="BA1986" i="19"/>
  <c r="AZ1985" i="19"/>
  <c r="BD1985" i="19" s="1"/>
  <c r="BB1985" i="19"/>
  <c r="BA1987" i="19"/>
  <c r="BB1986" i="19"/>
  <c r="AZ1986" i="19"/>
  <c r="BD1986" i="19" s="1"/>
  <c r="BA1988" i="19"/>
  <c r="AZ1987" i="19"/>
  <c r="BD1987" i="19" s="1"/>
  <c r="BB1987" i="19"/>
  <c r="BB1988" i="19"/>
  <c r="AZ1988" i="19"/>
  <c r="BD1988" i="19" s="1"/>
  <c r="BA1989" i="19"/>
  <c r="AZ1989" i="19"/>
  <c r="BD1989" i="19" s="1"/>
  <c r="BA1990" i="19"/>
  <c r="BB1989" i="19"/>
  <c r="BA1991" i="19"/>
  <c r="AZ1990" i="19"/>
  <c r="BD1990" i="19" s="1"/>
  <c r="BB1990" i="19"/>
  <c r="BB1991" i="19"/>
  <c r="AZ1991" i="19"/>
  <c r="BD1991" i="19" s="1"/>
  <c r="BA1992" i="19"/>
  <c r="BA1993" i="19"/>
  <c r="BB1992" i="19"/>
  <c r="AZ1992" i="19"/>
  <c r="BD1992" i="19" s="1"/>
  <c r="AZ1993" i="19"/>
  <c r="BD1993" i="19" s="1"/>
  <c r="BA1994" i="19"/>
  <c r="BB1993" i="19"/>
  <c r="BB1994" i="19"/>
  <c r="AZ1994" i="19"/>
  <c r="BD1994" i="19" s="1"/>
  <c r="BA1995" i="19"/>
  <c r="AZ1995" i="19"/>
  <c r="BD1995" i="19" s="1"/>
  <c r="BA1996" i="19"/>
  <c r="BB1995" i="19"/>
  <c r="BA1997" i="19"/>
  <c r="AZ1996" i="19"/>
  <c r="BD1996" i="19" s="1"/>
  <c r="BB1996" i="19"/>
  <c r="AZ1997" i="19"/>
  <c r="BD1997" i="19" s="1"/>
  <c r="BB1997" i="19"/>
  <c r="BA1998" i="19"/>
  <c r="AZ1998" i="19"/>
  <c r="BD1998" i="19" s="1"/>
  <c r="BA1999" i="19"/>
  <c r="BB1998" i="19"/>
  <c r="BA2000" i="19"/>
  <c r="AZ1999" i="19"/>
  <c r="BD1999" i="19" s="1"/>
  <c r="BB1999" i="19"/>
  <c r="BA2001" i="19"/>
  <c r="AZ2000" i="19"/>
  <c r="BD2000" i="19" s="1"/>
  <c r="BB2000" i="19"/>
  <c r="AZ2001" i="19"/>
  <c r="BD2001" i="19" s="1"/>
  <c r="BA2002" i="19"/>
  <c r="BB2001" i="19"/>
  <c r="BA2003" i="19"/>
  <c r="AZ2002" i="19"/>
  <c r="BD2002" i="19" s="1"/>
  <c r="BB2002" i="19"/>
  <c r="BA2004" i="19"/>
  <c r="AZ2003" i="19"/>
  <c r="BD2003" i="19" s="1"/>
  <c r="BB2003" i="19"/>
  <c r="AZ2004" i="19"/>
  <c r="BD2004" i="19" s="1"/>
  <c r="BB2004" i="19"/>
  <c r="BA2005" i="19"/>
  <c r="BB2005" i="19"/>
  <c r="BA2006" i="19"/>
  <c r="AZ2005" i="19"/>
  <c r="BD2005" i="19" s="1"/>
  <c r="AZ2006" i="19"/>
  <c r="BD2006" i="19" s="1"/>
  <c r="BA2007" i="19"/>
  <c r="BB2006" i="19"/>
  <c r="AZ2007" i="19"/>
  <c r="BD2007" i="19" s="1"/>
  <c r="BA2008" i="19"/>
  <c r="BB2007" i="19"/>
  <c r="BA2009" i="19"/>
  <c r="BB2008" i="19"/>
  <c r="AZ2008" i="19"/>
  <c r="BD2008" i="19" s="1"/>
  <c r="BA2010" i="19"/>
  <c r="BB2009" i="19"/>
  <c r="AZ2009" i="19"/>
  <c r="BD2009" i="19" s="1"/>
  <c r="BA2011" i="19"/>
  <c r="BB2010" i="19"/>
  <c r="AZ2010" i="19"/>
  <c r="BD2010" i="19" s="1"/>
  <c r="BA2012" i="19"/>
  <c r="BB2011" i="19"/>
  <c r="AZ2011" i="19"/>
  <c r="BD2011" i="19" s="1"/>
  <c r="BA2013" i="19"/>
  <c r="BB2012" i="19"/>
  <c r="AZ2012" i="19"/>
  <c r="BD2012" i="19" s="1"/>
  <c r="BA2014" i="19"/>
  <c r="AZ2013" i="19"/>
  <c r="BD2013" i="19" s="1"/>
  <c r="BB2013" i="19"/>
  <c r="BB2014" i="19"/>
  <c r="BA2015" i="19"/>
  <c r="AZ2014" i="19"/>
  <c r="BD2014" i="19" s="1"/>
  <c r="BB2015" i="19"/>
  <c r="BA2016" i="19"/>
  <c r="AZ2015" i="19"/>
  <c r="BD2015" i="19" s="1"/>
  <c r="AZ2016" i="19"/>
  <c r="BD2016" i="19" s="1"/>
  <c r="BB2016" i="19"/>
  <c r="BA2017" i="19"/>
  <c r="AZ2017" i="19"/>
  <c r="BD2017" i="19" s="1"/>
  <c r="BB2017" i="19"/>
  <c r="BA2018" i="19"/>
  <c r="BB2018" i="19"/>
  <c r="BA2019" i="19"/>
  <c r="AZ2018" i="19"/>
  <c r="BD2018" i="19" s="1"/>
  <c r="AZ2019" i="19"/>
  <c r="BD2019" i="19" s="1"/>
  <c r="BB2019" i="19"/>
  <c r="BA2020" i="19"/>
  <c r="BB2020" i="19"/>
  <c r="AZ2020" i="19"/>
  <c r="BD2020" i="19" s="1"/>
  <c r="BA2021" i="19"/>
  <c r="BA2022" i="19"/>
  <c r="AZ2021" i="19"/>
  <c r="BD2021" i="19" s="1"/>
  <c r="BB2021" i="19"/>
  <c r="AZ2022" i="19"/>
  <c r="BD2022" i="19" s="1"/>
  <c r="BA2023" i="19"/>
  <c r="BB2022" i="19"/>
  <c r="BA2024" i="19"/>
  <c r="AZ2023" i="19"/>
  <c r="BD2023" i="19" s="1"/>
  <c r="BB2023" i="19"/>
  <c r="AZ2024" i="19"/>
  <c r="BD2024" i="19" s="1"/>
  <c r="BA2025" i="19"/>
  <c r="BB2024" i="19"/>
  <c r="BB2025" i="19"/>
  <c r="AZ2025" i="19"/>
  <c r="BD2025" i="19" s="1"/>
  <c r="BA2026" i="19"/>
  <c r="BB2026" i="19"/>
  <c r="BA2027" i="19"/>
  <c r="AZ2026" i="19"/>
  <c r="BD2026" i="19" s="1"/>
  <c r="AZ2027" i="19"/>
  <c r="BD2027" i="19" s="1"/>
  <c r="BA2028" i="19"/>
  <c r="BB2027" i="19"/>
  <c r="BB2028" i="19"/>
  <c r="AZ2028" i="19"/>
  <c r="BD2028" i="19" s="1"/>
  <c r="BA2029" i="19"/>
  <c r="BA2030" i="19"/>
  <c r="AZ2029" i="19"/>
  <c r="BD2029" i="19" s="1"/>
  <c r="BB2029" i="19"/>
  <c r="BB2030" i="19"/>
  <c r="BA2031" i="19"/>
  <c r="AZ2030" i="19"/>
  <c r="BD2030" i="19" s="1"/>
  <c r="BA2032" i="19"/>
  <c r="AZ2031" i="19"/>
  <c r="BD2031" i="19" s="1"/>
  <c r="BB2031" i="19"/>
  <c r="BA2033" i="19"/>
  <c r="BB2032" i="19"/>
  <c r="AZ2032" i="19"/>
  <c r="BD2032" i="19" s="1"/>
  <c r="AZ2033" i="19"/>
  <c r="BD2033" i="19" s="1"/>
  <c r="BA2034" i="19"/>
  <c r="BB2033" i="19"/>
  <c r="BA2035" i="19"/>
  <c r="BB2034" i="19"/>
  <c r="AZ2034" i="19"/>
  <c r="BD2034" i="19" s="1"/>
  <c r="AZ2035" i="19"/>
  <c r="BD2035" i="19" s="1"/>
  <c r="BA2036" i="19"/>
  <c r="BB2035" i="19"/>
  <c r="BB2036" i="19"/>
  <c r="AZ2036" i="19"/>
  <c r="BD2036" i="19" s="1"/>
  <c r="BA2037" i="19"/>
  <c r="BA2038" i="19"/>
  <c r="BB2037" i="19"/>
  <c r="AZ2037" i="19"/>
  <c r="BD2037" i="19" s="1"/>
  <c r="BA2039" i="19"/>
  <c r="BB2038" i="19"/>
  <c r="AZ2038" i="19"/>
  <c r="BD2038" i="19" s="1"/>
  <c r="BA2040" i="19"/>
  <c r="BB2039" i="19"/>
  <c r="AZ2039" i="19"/>
  <c r="BD2039" i="19" s="1"/>
  <c r="BB2040" i="19"/>
  <c r="BA2041" i="19"/>
  <c r="AZ2040" i="19"/>
  <c r="BD2040" i="19" s="1"/>
  <c r="BB2041" i="19"/>
  <c r="BA2042" i="19"/>
  <c r="AZ2041" i="19"/>
  <c r="BD2041" i="19" s="1"/>
  <c r="BB2042" i="19"/>
  <c r="BA2043" i="19"/>
  <c r="AZ2042" i="19"/>
  <c r="BD2042" i="19" s="1"/>
  <c r="BB2043" i="19"/>
  <c r="AZ2043" i="19"/>
  <c r="BD2043" i="19" s="1"/>
  <c r="BA2044" i="19"/>
  <c r="BB2044" i="19"/>
  <c r="BA2045" i="19"/>
  <c r="AZ2044" i="19"/>
  <c r="BD2044" i="19" s="1"/>
  <c r="AZ2045" i="19"/>
  <c r="BD2045" i="19" s="1"/>
  <c r="BB2045" i="19"/>
  <c r="BA2046" i="19"/>
  <c r="BA2047" i="19"/>
  <c r="BB2046" i="19"/>
  <c r="AZ2046" i="19"/>
  <c r="BD2046" i="19" s="1"/>
  <c r="BA2048" i="19"/>
  <c r="BB2047" i="19"/>
  <c r="AZ2047" i="19"/>
  <c r="BD2047" i="19" s="1"/>
  <c r="BA2049" i="19"/>
  <c r="AZ2048" i="19"/>
  <c r="BD2048" i="19" s="1"/>
  <c r="BB2048" i="19"/>
  <c r="BA2050" i="19"/>
  <c r="AZ2049" i="19"/>
  <c r="BD2049" i="19" s="1"/>
  <c r="BB2049" i="19"/>
  <c r="BB2050" i="19"/>
  <c r="BA2051" i="19"/>
  <c r="AZ2050" i="19"/>
  <c r="BD2050" i="19" s="1"/>
  <c r="BA2052" i="19"/>
  <c r="BB2051" i="19"/>
  <c r="AZ2051" i="19"/>
  <c r="BD2051" i="19" s="1"/>
  <c r="AZ2052" i="19"/>
  <c r="BD2052" i="19" s="1"/>
  <c r="BA2053" i="19"/>
  <c r="BB2052" i="19"/>
  <c r="BA2054" i="19"/>
  <c r="BB2053" i="19"/>
  <c r="AZ2053" i="19"/>
  <c r="BD2053" i="19" s="1"/>
  <c r="AZ2054" i="19"/>
  <c r="BD2054" i="19" s="1"/>
  <c r="BB2054" i="19"/>
  <c r="BA2055" i="19"/>
  <c r="BA2056" i="19"/>
  <c r="AZ2055" i="19"/>
  <c r="BD2055" i="19" s="1"/>
  <c r="BB2055" i="19"/>
  <c r="BB2056" i="19"/>
  <c r="AZ2056" i="19"/>
  <c r="BD2056" i="19" s="1"/>
  <c r="BA2057" i="19"/>
  <c r="BB2057" i="19"/>
  <c r="BA2058" i="19"/>
  <c r="AZ2057" i="19"/>
  <c r="BD2057" i="19" s="1"/>
  <c r="BA2059" i="19"/>
  <c r="BB2058" i="19"/>
  <c r="AZ2058" i="19"/>
  <c r="BD2058" i="19" s="1"/>
  <c r="BB2059" i="19"/>
  <c r="AZ2059" i="19"/>
  <c r="BD2059" i="19" s="1"/>
  <c r="BA2060" i="19"/>
  <c r="AZ2060" i="19"/>
  <c r="BD2060" i="19" s="1"/>
  <c r="BB2060" i="19"/>
  <c r="BA2061" i="19"/>
  <c r="AZ2061" i="19"/>
  <c r="BD2061" i="19" s="1"/>
  <c r="BB2061" i="19"/>
  <c r="BA2062" i="19"/>
  <c r="BB2062" i="19"/>
  <c r="BA2063" i="19"/>
  <c r="AZ2062" i="19"/>
  <c r="BD2062" i="19" s="1"/>
  <c r="BA2064" i="19"/>
  <c r="BB2063" i="19"/>
  <c r="AZ2063" i="19"/>
  <c r="BD2063" i="19" s="1"/>
  <c r="BB2064" i="19"/>
  <c r="AZ2064" i="19"/>
  <c r="BD2064" i="19" s="1"/>
  <c r="BA2065" i="19"/>
  <c r="AZ2065" i="19"/>
  <c r="BD2065" i="19" s="1"/>
  <c r="BA2066" i="19"/>
  <c r="BB2065" i="19"/>
  <c r="AZ2066" i="19"/>
  <c r="BD2066" i="19" s="1"/>
  <c r="BB2066" i="19"/>
  <c r="BA2067" i="19"/>
  <c r="BB2067" i="19"/>
  <c r="BA2068" i="19"/>
  <c r="AZ2067" i="19"/>
  <c r="BD2067" i="19" s="1"/>
  <c r="BB2068" i="19"/>
  <c r="AZ2068" i="19"/>
  <c r="BD2068" i="19" s="1"/>
  <c r="BA2069" i="19"/>
  <c r="BA2070" i="19"/>
  <c r="BB2069" i="19"/>
  <c r="AZ2069" i="19"/>
  <c r="BD2069" i="19" s="1"/>
  <c r="AZ2070" i="19"/>
  <c r="BD2070" i="19" s="1"/>
  <c r="BA2071" i="19"/>
  <c r="BB2070" i="19"/>
  <c r="BB2071" i="19"/>
  <c r="BA2072" i="19"/>
  <c r="AZ2071" i="19"/>
  <c r="BD2071" i="19" s="1"/>
  <c r="AZ2072" i="19"/>
  <c r="BD2072" i="19" s="1"/>
  <c r="BB2072" i="19"/>
  <c r="BA2073" i="19"/>
  <c r="BA2074" i="19"/>
  <c r="BB2073" i="19"/>
  <c r="AZ2073" i="19"/>
  <c r="BD2073" i="19" s="1"/>
  <c r="BA2075" i="19"/>
  <c r="AZ2074" i="19"/>
  <c r="BD2074" i="19" s="1"/>
  <c r="BB2074" i="19"/>
  <c r="BB2075" i="19"/>
  <c r="AZ2075" i="19"/>
  <c r="BD2075" i="19" s="1"/>
  <c r="BA2076" i="19"/>
  <c r="BB2076" i="19"/>
  <c r="AZ2076" i="19"/>
  <c r="BD2076" i="19" s="1"/>
  <c r="BA2077" i="19"/>
  <c r="BA2078" i="19"/>
  <c r="BB2077" i="19"/>
  <c r="AZ2077" i="19"/>
  <c r="BD2077" i="19" s="1"/>
  <c r="BB2078" i="19"/>
  <c r="AZ2078" i="19"/>
  <c r="BD2078" i="19" s="1"/>
  <c r="BA2079" i="19"/>
  <c r="BB2079" i="19"/>
  <c r="BA2080" i="19"/>
  <c r="AZ2079" i="19"/>
  <c r="BD2079" i="19" s="1"/>
  <c r="BB2080" i="19"/>
  <c r="BA2081" i="19"/>
  <c r="AZ2080" i="19"/>
  <c r="BD2080" i="19" s="1"/>
  <c r="AZ2081" i="19"/>
  <c r="BD2081" i="19" s="1"/>
  <c r="BA2082" i="19"/>
  <c r="BB2081" i="19"/>
  <c r="BA2083" i="19"/>
  <c r="AZ2082" i="19"/>
  <c r="BD2082" i="19" s="1"/>
  <c r="BB2082" i="19"/>
  <c r="AZ2083" i="19"/>
  <c r="BD2083" i="19" s="1"/>
  <c r="BA2084" i="19"/>
  <c r="BB2083" i="19"/>
  <c r="AZ2084" i="19"/>
  <c r="BD2084" i="19" s="1"/>
  <c r="BB2084" i="19"/>
  <c r="BA2085" i="19"/>
  <c r="BB2085" i="19"/>
  <c r="AZ2085" i="19"/>
  <c r="BD2085" i="19" s="1"/>
  <c r="BA2086" i="19"/>
  <c r="BB2086" i="19"/>
  <c r="AZ2086" i="19"/>
  <c r="BD2086" i="19" s="1"/>
  <c r="BA2087" i="19"/>
  <c r="BA2088" i="19"/>
  <c r="AZ2087" i="19"/>
  <c r="BD2087" i="19" s="1"/>
  <c r="BB2087" i="19"/>
  <c r="AZ2088" i="19"/>
  <c r="BD2088" i="19" s="1"/>
  <c r="BB2088" i="19"/>
  <c r="BA2089" i="19"/>
  <c r="BA2090" i="19"/>
  <c r="AZ2089" i="19"/>
  <c r="BD2089" i="19" s="1"/>
  <c r="BB2089" i="19"/>
  <c r="AZ2090" i="19"/>
  <c r="BD2090" i="19" s="1"/>
  <c r="BB2090" i="19"/>
  <c r="BA2091" i="19"/>
  <c r="BB2091" i="19"/>
  <c r="AZ2091" i="19"/>
  <c r="BD2091" i="19" s="1"/>
  <c r="BA2092" i="19"/>
  <c r="AZ2092" i="19"/>
  <c r="BD2092" i="19" s="1"/>
  <c r="BA2093" i="19"/>
  <c r="BB2092" i="19"/>
  <c r="BB2093" i="19"/>
  <c r="AZ2093" i="19"/>
  <c r="BD2093" i="19" s="1"/>
  <c r="BA2094" i="19"/>
  <c r="AZ2094" i="19"/>
  <c r="BD2094" i="19" s="1"/>
  <c r="BB2094" i="19"/>
  <c r="BA2095" i="19"/>
  <c r="BB2095" i="19"/>
  <c r="BA2096" i="19"/>
  <c r="AZ2095" i="19"/>
  <c r="BD2095" i="19" s="1"/>
  <c r="BB2096" i="19"/>
  <c r="AZ2096" i="19"/>
  <c r="BD2096" i="19" s="1"/>
  <c r="BA2097" i="19"/>
  <c r="AZ2097" i="19"/>
  <c r="BD2097" i="19" s="1"/>
  <c r="BB2097" i="19"/>
  <c r="BA2098" i="19"/>
  <c r="BA2099" i="19"/>
  <c r="AZ2098" i="19"/>
  <c r="BD2098" i="19" s="1"/>
  <c r="BB2098" i="19"/>
  <c r="BB2099" i="19"/>
  <c r="BA2100" i="19"/>
  <c r="AZ2099" i="19"/>
  <c r="BD2099" i="19" s="1"/>
  <c r="AZ2100" i="19"/>
  <c r="BD2100" i="19" s="1"/>
  <c r="BA2101" i="19"/>
  <c r="BB2100" i="19"/>
  <c r="AZ2101" i="19"/>
  <c r="BD2101" i="19" s="1"/>
  <c r="BA2102" i="19"/>
  <c r="BB2101" i="19"/>
  <c r="BA2103" i="19"/>
  <c r="BB2102" i="19"/>
  <c r="AZ2102" i="19"/>
  <c r="BD2102" i="19" s="1"/>
  <c r="BB2103" i="19"/>
  <c r="AZ2103" i="19"/>
  <c r="BD2103" i="19" s="1"/>
  <c r="BA2104" i="19"/>
  <c r="AZ2104" i="19"/>
  <c r="BD2104" i="19" s="1"/>
  <c r="BB2104" i="19"/>
  <c r="BA2105" i="19"/>
  <c r="AZ2105" i="19"/>
  <c r="BD2105" i="19" s="1"/>
  <c r="BB2105" i="19"/>
  <c r="BA2106" i="19"/>
  <c r="AZ2106" i="19"/>
  <c r="BD2106" i="19" s="1"/>
  <c r="BB2106" i="19"/>
  <c r="BA2107" i="19"/>
  <c r="BA2108" i="19"/>
  <c r="AZ2107" i="19"/>
  <c r="BD2107" i="19" s="1"/>
  <c r="BB2107" i="19"/>
  <c r="BB2108" i="19"/>
  <c r="BA2109" i="19"/>
  <c r="AZ2108" i="19"/>
  <c r="BD2108" i="19" s="1"/>
  <c r="AZ2109" i="19"/>
  <c r="BD2109" i="19" s="1"/>
  <c r="BB2109" i="19"/>
  <c r="BA2110" i="19"/>
  <c r="BA2111" i="19"/>
  <c r="AZ2110" i="19"/>
  <c r="BD2110" i="19" s="1"/>
  <c r="BB2110" i="19"/>
  <c r="BA2112" i="19"/>
  <c r="BB2111" i="19"/>
  <c r="AZ2111" i="19"/>
  <c r="BD2111" i="19" s="1"/>
  <c r="BA2113" i="19"/>
  <c r="AZ2112" i="19"/>
  <c r="BD2112" i="19" s="1"/>
  <c r="BB2112" i="19"/>
  <c r="BB2113" i="19"/>
  <c r="AZ2113" i="19"/>
  <c r="BD2113" i="19" s="1"/>
  <c r="BA2114" i="19"/>
  <c r="AZ2114" i="19"/>
  <c r="BD2114" i="19" s="1"/>
  <c r="BB2114" i="19"/>
  <c r="BA2115" i="19"/>
  <c r="BA2116" i="19"/>
  <c r="BB2115" i="19"/>
  <c r="AZ2115" i="19"/>
  <c r="BD2115" i="19" s="1"/>
  <c r="BA2117" i="19"/>
  <c r="BB2116" i="19"/>
  <c r="AZ2116" i="19"/>
  <c r="BD2116" i="19" s="1"/>
  <c r="AZ2117" i="19"/>
  <c r="BD2117" i="19" s="1"/>
  <c r="BB2117" i="19"/>
  <c r="BA2118" i="19"/>
  <c r="AZ2118" i="19"/>
  <c r="BD2118" i="19" s="1"/>
  <c r="BB2118" i="19"/>
  <c r="BA2119" i="19"/>
  <c r="BB2119" i="19"/>
  <c r="AZ2119" i="19"/>
  <c r="BD2119" i="19" s="1"/>
  <c r="BA2120" i="19"/>
  <c r="BB2120" i="19"/>
  <c r="BA2121" i="19"/>
  <c r="AZ2120" i="19"/>
  <c r="BD2120" i="19" s="1"/>
  <c r="BB2121" i="19"/>
  <c r="AZ2121" i="19"/>
  <c r="BD2121" i="19" s="1"/>
  <c r="BA2122" i="19"/>
  <c r="AZ2122" i="19"/>
  <c r="BD2122" i="19" s="1"/>
  <c r="BA2123" i="19"/>
  <c r="BB2122" i="19"/>
  <c r="BA2124" i="19"/>
  <c r="AZ2123" i="19"/>
  <c r="BD2123" i="19" s="1"/>
  <c r="BB2123" i="19"/>
  <c r="AZ2124" i="19"/>
  <c r="BD2124" i="19" s="1"/>
  <c r="BB2124" i="19"/>
  <c r="BA2125" i="19"/>
  <c r="AZ2125" i="19"/>
  <c r="BD2125" i="19" s="1"/>
  <c r="BA2126" i="19"/>
  <c r="BB2125" i="19"/>
  <c r="AZ2126" i="19"/>
  <c r="BD2126" i="19" s="1"/>
  <c r="BB2126" i="19"/>
  <c r="BA2127" i="19"/>
  <c r="BA2128" i="19"/>
  <c r="AZ2127" i="19"/>
  <c r="BD2127" i="19" s="1"/>
  <c r="BB2127" i="19"/>
  <c r="BA2129" i="19"/>
  <c r="AZ2128" i="19"/>
  <c r="BD2128" i="19" s="1"/>
  <c r="BB2128" i="19"/>
  <c r="BA2130" i="19"/>
  <c r="AZ2129" i="19"/>
  <c r="BD2129" i="19" s="1"/>
  <c r="BB2129" i="19"/>
  <c r="BA2131" i="19"/>
  <c r="AZ2130" i="19"/>
  <c r="BD2130" i="19" s="1"/>
  <c r="BB2130" i="19"/>
  <c r="BB2131" i="19"/>
  <c r="AZ2131" i="19"/>
  <c r="BD2131" i="19" s="1"/>
  <c r="BA2132" i="19"/>
  <c r="BB2132" i="19"/>
  <c r="BA2133" i="19"/>
  <c r="AZ2132" i="19"/>
  <c r="BD2132" i="19" s="1"/>
  <c r="AZ2133" i="19"/>
  <c r="BD2133" i="19" s="1"/>
  <c r="BB2133" i="19"/>
  <c r="BA2134" i="19"/>
  <c r="AZ2134" i="19"/>
  <c r="BD2134" i="19" s="1"/>
  <c r="BB2134" i="19"/>
  <c r="BA2135" i="19"/>
  <c r="BB2135" i="19"/>
  <c r="BA2136" i="19"/>
  <c r="AZ2135" i="19"/>
  <c r="BD2135" i="19" s="1"/>
  <c r="BA2137" i="19"/>
  <c r="AZ2136" i="19"/>
  <c r="BD2136" i="19" s="1"/>
  <c r="BB2136" i="19"/>
  <c r="BA2138" i="19"/>
  <c r="AZ2137" i="19"/>
  <c r="BD2137" i="19" s="1"/>
  <c r="BB2137" i="19"/>
  <c r="AZ2138" i="19"/>
  <c r="BD2138" i="19" s="1"/>
  <c r="BA2139" i="19"/>
  <c r="BB2138" i="19"/>
  <c r="AZ2139" i="19"/>
  <c r="BD2139" i="19" s="1"/>
  <c r="BB2139" i="19"/>
  <c r="BA2140" i="19"/>
  <c r="BB2140" i="19"/>
  <c r="BA2141" i="19"/>
  <c r="AZ2140" i="19"/>
  <c r="BD2140" i="19" s="1"/>
  <c r="AZ2141" i="19"/>
  <c r="BD2141" i="19" s="1"/>
  <c r="BB2141" i="19"/>
  <c r="BA2142" i="19"/>
  <c r="BB2142" i="19"/>
  <c r="BA2143" i="19"/>
  <c r="AZ2142" i="19"/>
  <c r="BD2142" i="19" s="1"/>
  <c r="BB2143" i="19"/>
  <c r="BA2144" i="19"/>
  <c r="AZ2143" i="19"/>
  <c r="BD2143" i="19" s="1"/>
  <c r="BB2144" i="19"/>
  <c r="BA2145" i="19"/>
  <c r="AZ2144" i="19"/>
  <c r="BD2144" i="19" s="1"/>
  <c r="AZ2145" i="19"/>
  <c r="BD2145" i="19" s="1"/>
  <c r="BA2146" i="19"/>
  <c r="BB2145" i="19"/>
  <c r="BA2147" i="19"/>
  <c r="BB2146" i="19"/>
  <c r="AZ2146" i="19"/>
  <c r="BD2146" i="19" s="1"/>
  <c r="AZ2147" i="19"/>
  <c r="BD2147" i="19" s="1"/>
  <c r="BA2148" i="19"/>
  <c r="BB2147" i="19"/>
  <c r="AZ2148" i="19"/>
  <c r="BD2148" i="19" s="1"/>
  <c r="BA2149" i="19"/>
  <c r="BB2148" i="19"/>
  <c r="AZ2149" i="19"/>
  <c r="BD2149" i="19" s="1"/>
  <c r="BA2150" i="19"/>
  <c r="BB2149" i="19"/>
  <c r="BA2151" i="19"/>
  <c r="AZ2150" i="19"/>
  <c r="BD2150" i="19" s="1"/>
  <c r="BB2150" i="19"/>
  <c r="BA2152" i="19"/>
  <c r="AZ2151" i="19"/>
  <c r="BD2151" i="19" s="1"/>
  <c r="BB2151" i="19"/>
  <c r="BB2152" i="19"/>
  <c r="BA2153" i="19"/>
  <c r="AZ2152" i="19"/>
  <c r="BD2152" i="19" s="1"/>
  <c r="AZ2153" i="19"/>
  <c r="BD2153" i="19" s="1"/>
  <c r="BB2153" i="19"/>
  <c r="BA2154" i="19"/>
  <c r="AZ2154" i="19"/>
  <c r="BD2154" i="19" s="1"/>
  <c r="BA2155" i="19"/>
  <c r="BB2154" i="19"/>
  <c r="AZ2155" i="19"/>
  <c r="BD2155" i="19" s="1"/>
  <c r="BB2155" i="19"/>
  <c r="BA2156" i="19"/>
  <c r="BB2156" i="19"/>
  <c r="BA2157" i="19"/>
  <c r="AZ2156" i="19"/>
  <c r="BD2156" i="19" s="1"/>
  <c r="BA2158" i="19"/>
  <c r="BB2157" i="19"/>
  <c r="AZ2157" i="19"/>
  <c r="BD2157" i="19" s="1"/>
  <c r="BB2158" i="19"/>
  <c r="AZ2158" i="19"/>
  <c r="BD2158" i="19" s="1"/>
  <c r="BA2159" i="19"/>
  <c r="AZ2159" i="19"/>
  <c r="BD2159" i="19" s="1"/>
  <c r="BA2160" i="19"/>
  <c r="BB2159" i="19"/>
  <c r="BA2161" i="19"/>
  <c r="AZ2160" i="19"/>
  <c r="BD2160" i="19" s="1"/>
  <c r="BB2160" i="19"/>
  <c r="BB2161" i="19"/>
  <c r="BA2162" i="19"/>
  <c r="AZ2161" i="19"/>
  <c r="BD2161" i="19" s="1"/>
  <c r="BA2163" i="19"/>
  <c r="AZ2162" i="19"/>
  <c r="BD2162" i="19" s="1"/>
  <c r="BB2162" i="19"/>
  <c r="BB2163" i="19"/>
  <c r="BA2164" i="19"/>
  <c r="AZ2163" i="19"/>
  <c r="BD2163" i="19" s="1"/>
  <c r="AZ2164" i="19"/>
  <c r="BD2164" i="19" s="1"/>
  <c r="BB2164" i="19"/>
  <c r="BA2165" i="19"/>
  <c r="BB2165" i="19"/>
  <c r="AZ2165" i="19"/>
  <c r="BD2165" i="19" s="1"/>
  <c r="BA2166" i="19"/>
  <c r="BA2167" i="19"/>
  <c r="AZ2166" i="19"/>
  <c r="BD2166" i="19" s="1"/>
  <c r="BB2166" i="19"/>
  <c r="AZ2167" i="19"/>
  <c r="BD2167" i="19" s="1"/>
  <c r="BA2168" i="19"/>
  <c r="BB2167" i="19"/>
  <c r="AZ2168" i="19"/>
  <c r="BD2168" i="19" s="1"/>
  <c r="BB2168" i="19"/>
  <c r="BA2169" i="19"/>
  <c r="AZ2169" i="19"/>
  <c r="BD2169" i="19" s="1"/>
  <c r="BB2169" i="19"/>
  <c r="BA2170" i="19"/>
  <c r="BA2171" i="19"/>
  <c r="BB2170" i="19"/>
  <c r="AZ2170" i="19"/>
  <c r="BD2170" i="19" s="1"/>
  <c r="BB2171" i="19"/>
  <c r="BA2172" i="19"/>
  <c r="AZ2171" i="19"/>
  <c r="BD2171" i="19" s="1"/>
  <c r="AZ2172" i="19"/>
  <c r="BD2172" i="19" s="1"/>
  <c r="BB2172" i="19"/>
  <c r="BA2173" i="19"/>
  <c r="BB2173" i="19"/>
  <c r="BA2174" i="19"/>
  <c r="AZ2173" i="19"/>
  <c r="BD2173" i="19" s="1"/>
  <c r="BA2175" i="19"/>
  <c r="BB2174" i="19"/>
  <c r="AZ2174" i="19"/>
  <c r="BD2174" i="19" s="1"/>
  <c r="AZ2175" i="19"/>
  <c r="BD2175" i="19" s="1"/>
  <c r="BB2175" i="19"/>
  <c r="BA2176" i="19"/>
  <c r="BB2176" i="19"/>
  <c r="BA2177" i="19"/>
  <c r="AZ2176" i="19"/>
  <c r="BD2176" i="19" s="1"/>
  <c r="BB2177" i="19"/>
  <c r="BA2178" i="19"/>
  <c r="AZ2177" i="19"/>
  <c r="BD2177" i="19" s="1"/>
  <c r="BB2178" i="19"/>
  <c r="BA2179" i="19"/>
  <c r="AZ2178" i="19"/>
  <c r="BD2178" i="19" s="1"/>
  <c r="BA2180" i="19"/>
  <c r="BB2179" i="19"/>
  <c r="AZ2179" i="19"/>
  <c r="BD2179" i="19" s="1"/>
  <c r="BB2180" i="19"/>
  <c r="AZ2180" i="19"/>
  <c r="BD2180" i="19" s="1"/>
  <c r="BA2181" i="19"/>
  <c r="AZ2181" i="19"/>
  <c r="BD2181" i="19" s="1"/>
  <c r="BB2181" i="19"/>
  <c r="BA2182" i="19"/>
  <c r="BA2183" i="19"/>
  <c r="BB2182" i="19"/>
  <c r="AZ2182" i="19"/>
  <c r="BD2182" i="19" s="1"/>
  <c r="BA2184" i="19"/>
  <c r="BB2183" i="19"/>
  <c r="AZ2183" i="19"/>
  <c r="BD2183" i="19" s="1"/>
  <c r="BB2184" i="19"/>
  <c r="AZ2184" i="19"/>
  <c r="BD2184" i="19" s="1"/>
  <c r="BA2185" i="19"/>
  <c r="BB2185" i="19"/>
  <c r="AZ2185" i="19"/>
  <c r="BD2185" i="19" s="1"/>
  <c r="BA2186" i="19"/>
  <c r="BA2187" i="19"/>
  <c r="AZ2186" i="19"/>
  <c r="BD2186" i="19" s="1"/>
  <c r="BB2186" i="19"/>
  <c r="BB2187" i="19"/>
  <c r="BA2188" i="19"/>
  <c r="AZ2187" i="19"/>
  <c r="BD2187" i="19" s="1"/>
  <c r="BA2189" i="19"/>
  <c r="AZ2188" i="19"/>
  <c r="BD2188" i="19" s="1"/>
  <c r="BB2188" i="19"/>
  <c r="BB2189" i="19"/>
  <c r="BA2190" i="19"/>
  <c r="AZ2189" i="19"/>
  <c r="BD2189" i="19" s="1"/>
  <c r="BB2190" i="19"/>
  <c r="AZ2190" i="19"/>
  <c r="BD2190" i="19" s="1"/>
  <c r="BA2191" i="19"/>
  <c r="AZ2191" i="19"/>
  <c r="BD2191" i="19" s="1"/>
  <c r="BB2191" i="19"/>
  <c r="BA2192" i="19"/>
  <c r="BB2192" i="19"/>
  <c r="AZ2192" i="19"/>
  <c r="BD2192" i="19" s="1"/>
  <c r="BA2193" i="19"/>
  <c r="BA2194" i="19"/>
  <c r="BB2193" i="19"/>
  <c r="AZ2193" i="19"/>
  <c r="BD2193" i="19" s="1"/>
  <c r="BB2194" i="19"/>
  <c r="BA2195" i="19"/>
  <c r="AZ2194" i="19"/>
  <c r="BD2194" i="19" s="1"/>
  <c r="AZ2195" i="19"/>
  <c r="BD2195" i="19" s="1"/>
  <c r="BB2195" i="19"/>
  <c r="BA2196" i="19"/>
  <c r="BB2196" i="19"/>
  <c r="AZ2196" i="19"/>
  <c r="BD2196" i="19" s="1"/>
  <c r="BA2197" i="19"/>
  <c r="AZ2197" i="19"/>
  <c r="BD2197" i="19" s="1"/>
  <c r="BB2197" i="19"/>
  <c r="BA2198" i="19"/>
  <c r="BB2198" i="19"/>
  <c r="BA2199" i="19"/>
  <c r="AZ2198" i="19"/>
  <c r="BD2198" i="19" s="1"/>
  <c r="AZ2199" i="19"/>
  <c r="BD2199" i="19" s="1"/>
  <c r="BB2199" i="19"/>
  <c r="BA2200" i="19"/>
  <c r="BB2200" i="19"/>
  <c r="AZ2200" i="19"/>
  <c r="BD2200" i="19" s="1"/>
  <c r="BA2201" i="19"/>
  <c r="BB2201" i="19"/>
  <c r="AZ2201" i="19"/>
  <c r="BD2201" i="19" s="1"/>
  <c r="BA2202" i="19"/>
  <c r="BB2202" i="19"/>
  <c r="BA2203" i="19"/>
  <c r="AZ2202" i="19"/>
  <c r="BD2202" i="19" s="1"/>
  <c r="BB2203" i="19"/>
  <c r="AZ2203" i="19"/>
  <c r="BD2203" i="19" s="1"/>
  <c r="BA2204" i="19"/>
  <c r="AZ2204" i="19"/>
  <c r="BD2204" i="19" s="1"/>
  <c r="BB2204" i="19"/>
  <c r="BA2205" i="19"/>
  <c r="AZ2205" i="19"/>
  <c r="BD2205" i="19" s="1"/>
  <c r="BB2205" i="19"/>
  <c r="BA2206" i="19"/>
  <c r="BB2206" i="19"/>
  <c r="BA2207" i="19"/>
  <c r="AZ2206" i="19"/>
  <c r="BD2206" i="19" s="1"/>
  <c r="AZ2207" i="19"/>
  <c r="BD2207" i="19" s="1"/>
  <c r="BA2208" i="19"/>
  <c r="BB2207" i="19"/>
  <c r="BA2209" i="19"/>
  <c r="BB2208" i="19"/>
  <c r="AZ2208" i="19"/>
  <c r="BD2208" i="19" s="1"/>
  <c r="BA2210" i="19"/>
  <c r="BB2209" i="19"/>
  <c r="AZ2209" i="19"/>
  <c r="BD2209" i="19" s="1"/>
  <c r="BA2211" i="19"/>
  <c r="BB2210" i="19"/>
  <c r="AZ2210" i="19"/>
  <c r="BD2210" i="19" s="1"/>
  <c r="BA2212" i="19"/>
  <c r="AZ2211" i="19"/>
  <c r="BD2211" i="19" s="1"/>
  <c r="BB2211" i="19"/>
  <c r="BA2213" i="19"/>
  <c r="AZ2212" i="19"/>
  <c r="BD2212" i="19" s="1"/>
  <c r="BB2212" i="19"/>
  <c r="BB2213" i="19"/>
  <c r="BA2214" i="19"/>
  <c r="AZ2213" i="19"/>
  <c r="BD2213" i="19" s="1"/>
  <c r="BB2214" i="19"/>
  <c r="AZ2214" i="19"/>
  <c r="BD2214" i="19" s="1"/>
  <c r="BA2215" i="19"/>
  <c r="AZ2215" i="19"/>
  <c r="BD2215" i="19" s="1"/>
  <c r="BB2215" i="19"/>
  <c r="BA2216" i="19"/>
  <c r="BB2216" i="19"/>
  <c r="AZ2216" i="19"/>
  <c r="BD2216" i="19" s="1"/>
  <c r="BA2217" i="19"/>
  <c r="BB2217" i="19"/>
  <c r="BA2218" i="19"/>
  <c r="AZ2217" i="19"/>
  <c r="BD2217" i="19" s="1"/>
  <c r="BA2219" i="19"/>
  <c r="BB2218" i="19"/>
  <c r="AZ2218" i="19"/>
  <c r="BD2218" i="19" s="1"/>
  <c r="BB2219" i="19"/>
  <c r="BA2220" i="19"/>
  <c r="AZ2219" i="19"/>
  <c r="BD2219" i="19" s="1"/>
  <c r="AZ2220" i="19"/>
  <c r="BD2220" i="19" s="1"/>
  <c r="BA2221" i="19"/>
  <c r="BB2220" i="19"/>
  <c r="BA2222" i="19"/>
  <c r="AZ2221" i="19"/>
  <c r="BD2221" i="19" s="1"/>
  <c r="BB2221" i="19"/>
  <c r="BB2222" i="19"/>
  <c r="AZ2222" i="19"/>
  <c r="BD2222" i="19" s="1"/>
  <c r="BA2223" i="19"/>
  <c r="BB2223" i="19"/>
  <c r="BA2224" i="19"/>
  <c r="AZ2223" i="19"/>
  <c r="BD2223" i="19" s="1"/>
  <c r="BA2225" i="19"/>
  <c r="AZ2224" i="19"/>
  <c r="BD2224" i="19" s="1"/>
  <c r="BB2224" i="19"/>
  <c r="BB2225" i="19"/>
  <c r="BA2226" i="19"/>
  <c r="AZ2225" i="19"/>
  <c r="BD2225" i="19" s="1"/>
  <c r="AZ2226" i="19"/>
  <c r="BD2226" i="19" s="1"/>
  <c r="BB2226" i="19"/>
  <c r="BA2227" i="19"/>
  <c r="BA2228" i="19"/>
  <c r="BB2227" i="19"/>
  <c r="AZ2227" i="19"/>
  <c r="BD2227" i="19" s="1"/>
  <c r="BA2229" i="19"/>
  <c r="AZ2228" i="19"/>
  <c r="BD2228" i="19" s="1"/>
  <c r="BB2228" i="19"/>
  <c r="BA2230" i="19"/>
  <c r="AZ2229" i="19"/>
  <c r="BD2229" i="19" s="1"/>
  <c r="BB2229" i="19"/>
  <c r="AZ2230" i="19"/>
  <c r="BD2230" i="19" s="1"/>
  <c r="BA2231" i="19"/>
  <c r="BB2230" i="19"/>
  <c r="AZ2231" i="19"/>
  <c r="BD2231" i="19" s="1"/>
  <c r="BB2231" i="19"/>
  <c r="BA2232" i="19"/>
  <c r="BB2232" i="19"/>
  <c r="BA2233" i="19"/>
  <c r="AZ2232" i="19"/>
  <c r="BD2232" i="19" s="1"/>
  <c r="BB2233" i="19"/>
  <c r="AZ2233" i="19"/>
  <c r="BD2233" i="19" s="1"/>
  <c r="BA2234" i="19"/>
  <c r="AZ2234" i="19"/>
  <c r="BD2234" i="19" s="1"/>
  <c r="BA2235" i="19"/>
  <c r="BB2234" i="19"/>
  <c r="BB2235" i="19"/>
  <c r="AZ2235" i="19"/>
  <c r="BD2235" i="19" s="1"/>
  <c r="BA2236" i="19"/>
  <c r="AZ2236" i="19"/>
  <c r="BD2236" i="19" s="1"/>
  <c r="BA2237" i="19"/>
  <c r="BB2236" i="19"/>
  <c r="BB2237" i="19"/>
  <c r="AZ2237" i="19"/>
  <c r="BD2237" i="19" s="1"/>
  <c r="BA2238" i="19"/>
  <c r="BA2239" i="19"/>
  <c r="AZ2238" i="19"/>
  <c r="BD2238" i="19" s="1"/>
  <c r="BB2238" i="19"/>
  <c r="BB2239" i="19"/>
  <c r="BA2240" i="19"/>
  <c r="AZ2239" i="19"/>
  <c r="BD2239" i="19" s="1"/>
  <c r="AZ2240" i="19"/>
  <c r="BD2240" i="19" s="1"/>
  <c r="BA2241" i="19"/>
  <c r="BB2240" i="19"/>
  <c r="BB2241" i="19"/>
  <c r="BA2242" i="19"/>
  <c r="AZ2241" i="19"/>
  <c r="BD2241" i="19" s="1"/>
  <c r="BB2242" i="19"/>
  <c r="BA2243" i="19"/>
  <c r="AZ2242" i="19"/>
  <c r="BD2242" i="19" s="1"/>
  <c r="BA2244" i="19"/>
  <c r="AZ2243" i="19"/>
  <c r="BD2243" i="19" s="1"/>
  <c r="BB2243" i="19"/>
  <c r="BA2245" i="19"/>
  <c r="BB2244" i="19"/>
  <c r="AZ2244" i="19"/>
  <c r="BD2244" i="19" s="1"/>
  <c r="BA2246" i="19"/>
  <c r="AZ2245" i="19"/>
  <c r="BD2245" i="19" s="1"/>
  <c r="BB2245" i="19"/>
  <c r="BB2246" i="19"/>
  <c r="AZ2246" i="19"/>
  <c r="BD2246" i="19" s="1"/>
  <c r="BA2247" i="19"/>
  <c r="BA2248" i="19"/>
  <c r="AZ2247" i="19"/>
  <c r="BD2247" i="19" s="1"/>
  <c r="BB2247" i="19"/>
  <c r="AZ2248" i="19"/>
  <c r="BD2248" i="19" s="1"/>
  <c r="BB2248" i="19"/>
  <c r="BA2249" i="19"/>
  <c r="AZ2249" i="19"/>
  <c r="BD2249" i="19" s="1"/>
  <c r="BA2250" i="19"/>
  <c r="BB2249" i="19"/>
  <c r="AZ2250" i="19"/>
  <c r="BD2250" i="19" s="1"/>
  <c r="BA2251" i="19"/>
  <c r="BB2250" i="19"/>
  <c r="AZ2251" i="19"/>
  <c r="BD2251" i="19" s="1"/>
  <c r="BA2252" i="19"/>
  <c r="BB2251" i="19"/>
  <c r="AZ2252" i="19"/>
  <c r="BD2252" i="19" s="1"/>
  <c r="BA2253" i="19"/>
  <c r="BB2252" i="19"/>
  <c r="BB2253" i="19"/>
  <c r="BA2254" i="19"/>
  <c r="AZ2253" i="19"/>
  <c r="BD2253" i="19" s="1"/>
  <c r="BA2255" i="19"/>
  <c r="AZ2254" i="19"/>
  <c r="BD2254" i="19" s="1"/>
  <c r="BB2254" i="19"/>
  <c r="AZ2255" i="19"/>
  <c r="BD2255" i="19" s="1"/>
  <c r="BB2255" i="19"/>
  <c r="BA2256" i="19"/>
  <c r="AZ2256" i="19"/>
  <c r="BD2256" i="19" s="1"/>
  <c r="BA2257" i="19"/>
  <c r="BB2256" i="19"/>
  <c r="AZ2257" i="19"/>
  <c r="BD2257" i="19" s="1"/>
  <c r="BA2258" i="19"/>
  <c r="BB2257" i="19"/>
  <c r="BA2259" i="19"/>
  <c r="BB2258" i="19"/>
  <c r="AZ2258" i="19"/>
  <c r="BD2258" i="19" s="1"/>
  <c r="AZ2259" i="19"/>
  <c r="BD2259" i="19" s="1"/>
  <c r="BB2259" i="19"/>
  <c r="BA2260" i="19"/>
  <c r="BA2261" i="19"/>
  <c r="AZ2260" i="19"/>
  <c r="BD2260" i="19" s="1"/>
  <c r="BB2260" i="19"/>
  <c r="BB2261" i="19"/>
  <c r="AZ2261" i="19"/>
  <c r="BD2261" i="19" s="1"/>
  <c r="BA2262" i="19"/>
  <c r="AZ2262" i="19"/>
  <c r="BD2262" i="19" s="1"/>
  <c r="BB2262" i="19"/>
  <c r="BA2263" i="19"/>
  <c r="BB2263" i="19"/>
  <c r="BA2264" i="19"/>
  <c r="AZ2263" i="19"/>
  <c r="BD2263" i="19" s="1"/>
  <c r="BB2264" i="19"/>
  <c r="BA2265" i="19"/>
  <c r="AZ2264" i="19"/>
  <c r="BD2264" i="19" s="1"/>
  <c r="AZ2265" i="19"/>
  <c r="BD2265" i="19" s="1"/>
  <c r="BA2266" i="19"/>
  <c r="BB2265" i="19"/>
  <c r="BB2266" i="19"/>
  <c r="AZ2266" i="19"/>
  <c r="BD2266" i="19" s="1"/>
  <c r="BA2267" i="19"/>
  <c r="BA2268" i="19"/>
  <c r="AZ2267" i="19"/>
  <c r="BD2267" i="19" s="1"/>
  <c r="BB2267" i="19"/>
  <c r="AZ2268" i="19"/>
  <c r="BD2268" i="19" s="1"/>
  <c r="BA2269" i="19"/>
  <c r="BB2268" i="19"/>
  <c r="BA2270" i="19"/>
  <c r="BB2269" i="19"/>
  <c r="AZ2269" i="19"/>
  <c r="BD2269" i="19" s="1"/>
  <c r="BB2270" i="19"/>
  <c r="AZ2270" i="19"/>
  <c r="BD2270" i="19" s="1"/>
  <c r="BA2271" i="19"/>
  <c r="BA2272" i="19"/>
  <c r="BB2271" i="19"/>
  <c r="AZ2271" i="19"/>
  <c r="BD2271" i="19" s="1"/>
  <c r="BB2272" i="19"/>
  <c r="AZ2272" i="19"/>
  <c r="BD2272" i="19" s="1"/>
  <c r="BA2273" i="19"/>
  <c r="BA2274" i="19"/>
  <c r="BB2273" i="19"/>
  <c r="AZ2273" i="19"/>
  <c r="BD2273" i="19" s="1"/>
  <c r="AZ2274" i="19"/>
  <c r="BD2274" i="19" s="1"/>
  <c r="BB2274" i="19"/>
  <c r="BA2275" i="19"/>
  <c r="AZ2275" i="19"/>
  <c r="BD2275" i="19" s="1"/>
  <c r="BA2276" i="19"/>
  <c r="BB2275" i="19"/>
  <c r="BB2276" i="19"/>
  <c r="AZ2276" i="19"/>
  <c r="BD2276" i="19" s="1"/>
  <c r="BA2277" i="19"/>
  <c r="BB2277" i="19"/>
  <c r="BA2278" i="19"/>
  <c r="AZ2277" i="19"/>
  <c r="BD2277" i="19" s="1"/>
  <c r="BB2278" i="19"/>
  <c r="AZ2278" i="19"/>
  <c r="BD2278" i="19" s="1"/>
  <c r="BA2279" i="19"/>
  <c r="AZ2279" i="19"/>
  <c r="BD2279" i="19" s="1"/>
  <c r="BB2279" i="19"/>
  <c r="BA2280" i="19"/>
  <c r="BB2280" i="19"/>
  <c r="AZ2280" i="19"/>
  <c r="BD2280" i="19" s="1"/>
  <c r="BA2281" i="19"/>
  <c r="BA2282" i="19"/>
  <c r="BB2281" i="19"/>
  <c r="AZ2281" i="19"/>
  <c r="BD2281" i="19" s="1"/>
  <c r="BA2283" i="19"/>
  <c r="BB2282" i="19"/>
  <c r="AZ2282" i="19"/>
  <c r="BD2282" i="19" s="1"/>
  <c r="BB2283" i="19"/>
  <c r="AZ2283" i="19"/>
  <c r="BD2283" i="19" s="1"/>
  <c r="BA2284" i="19"/>
  <c r="AZ2284" i="19"/>
  <c r="BD2284" i="19" s="1"/>
  <c r="BA2285" i="19"/>
  <c r="BB2284" i="19"/>
  <c r="BB2285" i="19"/>
  <c r="BA2286" i="19"/>
  <c r="AZ2285" i="19"/>
  <c r="BD2285" i="19" s="1"/>
  <c r="BA2287" i="19"/>
  <c r="BB2286" i="19"/>
  <c r="AZ2286" i="19"/>
  <c r="BD2286" i="19" s="1"/>
  <c r="BB2287" i="19"/>
  <c r="AZ2287" i="19"/>
  <c r="BD2287" i="19" s="1"/>
  <c r="BA2288" i="19"/>
  <c r="BB2288" i="19"/>
  <c r="AZ2288" i="19"/>
  <c r="BD2288" i="19" s="1"/>
  <c r="BA2289" i="19"/>
  <c r="BB2289" i="19"/>
  <c r="BA2290" i="19"/>
  <c r="AZ2289" i="19"/>
  <c r="BD2289" i="19" s="1"/>
  <c r="BA2291" i="19"/>
  <c r="AZ2290" i="19"/>
  <c r="BD2290" i="19" s="1"/>
  <c r="BB2290" i="19"/>
  <c r="BA2292" i="19"/>
  <c r="BB2291" i="19"/>
  <c r="AZ2291" i="19"/>
  <c r="BD2291" i="19" s="1"/>
  <c r="BA2293" i="19"/>
  <c r="BB2292" i="19"/>
  <c r="AZ2292" i="19"/>
  <c r="BD2292" i="19" s="1"/>
  <c r="BB2293" i="19"/>
  <c r="AZ2293" i="19"/>
  <c r="BD2293" i="19" s="1"/>
  <c r="BA2294" i="19"/>
  <c r="BB2294" i="19"/>
  <c r="BA2295" i="19"/>
  <c r="AZ2294" i="19"/>
  <c r="BD2294" i="19" s="1"/>
  <c r="BB2295" i="19"/>
  <c r="BA2296" i="19"/>
  <c r="AZ2295" i="19"/>
  <c r="BD2295" i="19" s="1"/>
  <c r="BA2297" i="19"/>
  <c r="AZ2296" i="19"/>
  <c r="BD2296" i="19" s="1"/>
  <c r="BB2296" i="19"/>
  <c r="BB2297" i="19"/>
  <c r="BA2298" i="19"/>
  <c r="AZ2297" i="19"/>
  <c r="BD2297" i="19" s="1"/>
  <c r="BA2299" i="19"/>
  <c r="BB2298" i="19"/>
  <c r="AZ2298" i="19"/>
  <c r="BD2298" i="19" s="1"/>
  <c r="BB2299" i="19"/>
  <c r="BA2300" i="19"/>
  <c r="AZ2299" i="19"/>
  <c r="BD2299" i="19" s="1"/>
  <c r="BB2300" i="19"/>
  <c r="BA2301" i="19"/>
  <c r="AZ2300" i="19"/>
  <c r="BD2300" i="19" s="1"/>
  <c r="BB2301" i="19"/>
  <c r="BA2302" i="19"/>
  <c r="AZ2301" i="19"/>
  <c r="BD2301" i="19" s="1"/>
  <c r="AZ2302" i="19"/>
  <c r="BD2302" i="19" s="1"/>
  <c r="BA2303" i="19"/>
  <c r="BB2302" i="19"/>
  <c r="AZ2303" i="19"/>
  <c r="BD2303" i="19" s="1"/>
  <c r="BB2303" i="19"/>
  <c r="BA2304" i="19"/>
  <c r="BA2305" i="19"/>
  <c r="AZ2304" i="19"/>
  <c r="BD2304" i="19" s="1"/>
  <c r="BB2304" i="19"/>
  <c r="BB2305" i="19"/>
  <c r="BA2306" i="19"/>
  <c r="AZ2305" i="19"/>
  <c r="BD2305" i="19" s="1"/>
  <c r="BA2307" i="19"/>
  <c r="AZ2306" i="19"/>
  <c r="BD2306" i="19" s="1"/>
  <c r="BB2306" i="19"/>
  <c r="BA2308" i="19"/>
  <c r="BB2307" i="19"/>
  <c r="AZ2307" i="19"/>
  <c r="BD2307" i="19" s="1"/>
  <c r="BA2309" i="19"/>
  <c r="AZ2308" i="19"/>
  <c r="BD2308" i="19" s="1"/>
  <c r="BB2308" i="19"/>
  <c r="AZ2309" i="19"/>
  <c r="BD2309" i="19" s="1"/>
  <c r="BA2310" i="19"/>
  <c r="BB2309" i="19"/>
  <c r="BB2310" i="19"/>
  <c r="BA2311" i="19"/>
  <c r="AZ2310" i="19"/>
  <c r="BD2310" i="19" s="1"/>
  <c r="AZ2311" i="19"/>
  <c r="BD2311" i="19" s="1"/>
  <c r="BB2311" i="19"/>
  <c r="BA2312" i="19"/>
  <c r="AZ2312" i="19"/>
  <c r="BD2312" i="19" s="1"/>
  <c r="BA2313" i="19"/>
  <c r="BB2312" i="19"/>
  <c r="BA2314" i="19"/>
  <c r="BB2313" i="19"/>
  <c r="AZ2313" i="19"/>
  <c r="BD2313" i="19" s="1"/>
  <c r="BB2314" i="19"/>
  <c r="BA2315" i="19"/>
  <c r="AZ2314" i="19"/>
  <c r="BD2314" i="19" s="1"/>
  <c r="BA2316" i="19"/>
  <c r="AZ2315" i="19"/>
  <c r="BD2315" i="19" s="1"/>
  <c r="BB2315" i="19"/>
  <c r="BA2317" i="19"/>
  <c r="BB2316" i="19"/>
  <c r="AZ2316" i="19"/>
  <c r="BD2316" i="19" s="1"/>
  <c r="BA2318" i="19"/>
  <c r="BB2317" i="19"/>
  <c r="AZ2317" i="19"/>
  <c r="BD2317" i="19" s="1"/>
  <c r="BB2318" i="19"/>
  <c r="BA2319" i="19"/>
  <c r="AZ2318" i="19"/>
  <c r="BD2318" i="19" s="1"/>
  <c r="AZ2319" i="19"/>
  <c r="BD2319" i="19" s="1"/>
  <c r="BB2319" i="19"/>
  <c r="BA2320" i="19"/>
  <c r="BA2321" i="19"/>
  <c r="BB2320" i="19"/>
  <c r="AZ2320" i="19"/>
  <c r="BD2320" i="19" s="1"/>
  <c r="AZ2321" i="19"/>
  <c r="BD2321" i="19" s="1"/>
  <c r="BA2322" i="19"/>
  <c r="BB2321" i="19"/>
  <c r="AZ2322" i="19"/>
  <c r="BD2322" i="19" s="1"/>
  <c r="BA2323" i="19"/>
  <c r="BB2322" i="19"/>
  <c r="AZ2323" i="19"/>
  <c r="BD2323" i="19" s="1"/>
  <c r="BA2324" i="19"/>
  <c r="BB2323" i="19"/>
  <c r="BB2324" i="19"/>
  <c r="BA2325" i="19"/>
  <c r="AZ2324" i="19"/>
  <c r="BD2324" i="19" s="1"/>
  <c r="BA2326" i="19"/>
  <c r="AZ2325" i="19"/>
  <c r="BD2325" i="19" s="1"/>
  <c r="BB2325" i="19"/>
  <c r="BA2327" i="19"/>
  <c r="BB2326" i="19"/>
  <c r="AZ2326" i="19"/>
  <c r="BD2326" i="19" s="1"/>
  <c r="BA2328" i="19"/>
  <c r="BB2327" i="19"/>
  <c r="AZ2327" i="19"/>
  <c r="BD2327" i="19" s="1"/>
  <c r="BA2329" i="19"/>
  <c r="AZ2328" i="19"/>
  <c r="BD2328" i="19" s="1"/>
  <c r="BB2328" i="19"/>
  <c r="BA2330" i="19"/>
  <c r="AZ2329" i="19"/>
  <c r="BD2329" i="19" s="1"/>
  <c r="BB2329" i="19"/>
  <c r="BA2331" i="19"/>
  <c r="AZ2330" i="19"/>
  <c r="BD2330" i="19" s="1"/>
  <c r="BB2330" i="19"/>
  <c r="BA2332" i="19"/>
  <c r="AZ2331" i="19"/>
  <c r="BD2331" i="19" s="1"/>
  <c r="BB2331" i="19"/>
  <c r="AZ2332" i="19"/>
  <c r="BD2332" i="19" s="1"/>
  <c r="BA2333" i="19"/>
  <c r="BB2332" i="19"/>
  <c r="AZ2333" i="19"/>
  <c r="BD2333" i="19" s="1"/>
  <c r="BA2334" i="19"/>
  <c r="BB2333" i="19"/>
  <c r="BB2334" i="19"/>
  <c r="AZ2334" i="19"/>
  <c r="BD2334" i="19" s="1"/>
  <c r="BA2335" i="19"/>
  <c r="BB2335" i="19"/>
  <c r="AZ2335" i="19"/>
  <c r="BD2335" i="19" s="1"/>
  <c r="BA2336" i="19"/>
  <c r="BA2337" i="19"/>
  <c r="BB2336" i="19"/>
  <c r="AZ2336" i="19"/>
  <c r="BD2336" i="19" s="1"/>
  <c r="BA2338" i="19"/>
  <c r="AZ2337" i="19"/>
  <c r="BD2337" i="19" s="1"/>
  <c r="BB2337" i="19"/>
  <c r="AZ2338" i="19"/>
  <c r="BD2338" i="19" s="1"/>
  <c r="BA2339" i="19"/>
  <c r="BB2338" i="19"/>
  <c r="BA2340" i="19"/>
  <c r="AZ2339" i="19"/>
  <c r="BD2339" i="19" s="1"/>
  <c r="BB2339" i="19"/>
  <c r="BB2340" i="19"/>
  <c r="AZ2340" i="19"/>
  <c r="BD2340" i="19" s="1"/>
  <c r="BA2341" i="19"/>
  <c r="BB2341" i="19"/>
  <c r="BA2342" i="19"/>
  <c r="AZ2341" i="19"/>
  <c r="BD2341" i="19" s="1"/>
  <c r="BA2343" i="19"/>
  <c r="AZ2342" i="19"/>
  <c r="BD2342" i="19" s="1"/>
  <c r="BB2342" i="19"/>
  <c r="AZ2343" i="19"/>
  <c r="BD2343" i="19" s="1"/>
  <c r="BB2343" i="19"/>
  <c r="BA2344" i="19"/>
  <c r="BB2344" i="19"/>
  <c r="AZ2344" i="19"/>
  <c r="BD2344" i="19" s="1"/>
  <c r="BA2345" i="19"/>
  <c r="BB2345" i="19"/>
  <c r="AZ2345" i="19"/>
  <c r="BD2345" i="19" s="1"/>
  <c r="BA2346" i="19"/>
  <c r="BA2347" i="19"/>
  <c r="BB2346" i="19"/>
  <c r="AZ2346" i="19"/>
  <c r="BD2346" i="19" s="1"/>
  <c r="AZ2347" i="19"/>
  <c r="BD2347" i="19" s="1"/>
  <c r="BB2347" i="19"/>
  <c r="BA2348" i="19"/>
  <c r="BB2348" i="19"/>
  <c r="AZ2348" i="19"/>
  <c r="BD2348" i="19" s="1"/>
  <c r="BA2349" i="19"/>
  <c r="BA2350" i="19"/>
  <c r="BB2349" i="19"/>
  <c r="AZ2349" i="19"/>
  <c r="BD2349" i="19" s="1"/>
  <c r="AZ2350" i="19"/>
  <c r="BD2350" i="19" s="1"/>
  <c r="BB2350" i="19"/>
  <c r="BA2351" i="19"/>
  <c r="AZ2351" i="19"/>
  <c r="BD2351" i="19" s="1"/>
  <c r="BB2351" i="19"/>
  <c r="BA2352" i="19"/>
  <c r="BB2352" i="19"/>
  <c r="AZ2352" i="19"/>
  <c r="BD2352" i="19" s="1"/>
  <c r="BA2353" i="19"/>
  <c r="BA2354" i="19"/>
  <c r="AZ2353" i="19"/>
  <c r="BD2353" i="19" s="1"/>
  <c r="BB2353" i="19"/>
  <c r="AZ2354" i="19"/>
  <c r="BD2354" i="19" s="1"/>
  <c r="BA2355" i="19"/>
  <c r="BB2354" i="19"/>
  <c r="AZ2355" i="19"/>
  <c r="BD2355" i="19" s="1"/>
  <c r="BA2356" i="19"/>
  <c r="BB2355" i="19"/>
  <c r="AZ2356" i="19"/>
  <c r="BD2356" i="19" s="1"/>
  <c r="BA2357" i="19"/>
  <c r="BB2356" i="19"/>
  <c r="AZ2357" i="19"/>
  <c r="BD2357" i="19" s="1"/>
  <c r="BB2357" i="19"/>
  <c r="BA2358" i="19"/>
  <c r="BB2358" i="19"/>
  <c r="BA2359" i="19"/>
  <c r="AZ2358" i="19"/>
  <c r="BD2358" i="19" s="1"/>
  <c r="BB2359" i="19"/>
  <c r="BA2360" i="19"/>
  <c r="AZ2359" i="19"/>
  <c r="BD2359" i="19" s="1"/>
  <c r="BB2360" i="19"/>
  <c r="AZ2360" i="19"/>
  <c r="BD2360" i="19" s="1"/>
  <c r="BA2361" i="19"/>
  <c r="AZ2361" i="19"/>
  <c r="BD2361" i="19" s="1"/>
  <c r="BA2362" i="19"/>
  <c r="BB2361" i="19"/>
  <c r="BA2363" i="19"/>
  <c r="AZ2362" i="19"/>
  <c r="BD2362" i="19" s="1"/>
  <c r="BB2362" i="19"/>
  <c r="BA2364" i="19"/>
  <c r="AZ2363" i="19"/>
  <c r="BD2363" i="19" s="1"/>
  <c r="BB2363" i="19"/>
  <c r="BB2364" i="19"/>
  <c r="AZ2364" i="19"/>
  <c r="BD2364" i="19" s="1"/>
  <c r="BA2365" i="19"/>
  <c r="BB2365" i="19"/>
  <c r="BA2366" i="19"/>
  <c r="AZ2365" i="19"/>
  <c r="BD2365" i="19" s="1"/>
  <c r="BB2366" i="19"/>
  <c r="AZ2366" i="19"/>
  <c r="BD2366" i="19" s="1"/>
  <c r="G18" i="19" l="1"/>
  <c r="F18" i="19"/>
  <c r="E18" i="19"/>
  <c r="O18" i="19"/>
  <c r="L19" i="19"/>
  <c r="Q19" i="19" s="1"/>
  <c r="P19" i="19"/>
  <c r="L19" i="11"/>
  <c r="L17" i="19"/>
  <c r="Q17" i="19" s="1"/>
  <c r="P17" i="19"/>
  <c r="L10" i="19"/>
  <c r="Q10" i="19" s="1"/>
  <c r="P10" i="19"/>
  <c r="P6" i="19"/>
  <c r="L6" i="19"/>
  <c r="Q6" i="19" s="1"/>
  <c r="P13" i="19"/>
  <c r="L13" i="19"/>
  <c r="Q13" i="19" s="1"/>
  <c r="P7" i="19"/>
  <c r="L7" i="19"/>
  <c r="Q7" i="19" s="1"/>
  <c r="P11" i="19"/>
  <c r="L11" i="19"/>
  <c r="Q11" i="19" s="1"/>
  <c r="P14" i="19"/>
  <c r="L14" i="19"/>
  <c r="Q14" i="19" s="1"/>
  <c r="L9" i="19"/>
  <c r="Q9" i="19" s="1"/>
  <c r="P9" i="19"/>
  <c r="L12" i="19"/>
  <c r="Q12" i="19" s="1"/>
  <c r="P12" i="19"/>
  <c r="L15" i="19"/>
  <c r="Q15" i="19" s="1"/>
  <c r="P15" i="19"/>
  <c r="P16" i="19"/>
  <c r="L16" i="19"/>
  <c r="Q16" i="19" s="1"/>
  <c r="P8" i="19"/>
  <c r="L8" i="19"/>
  <c r="Q8" i="19" s="1"/>
  <c r="L18" i="11"/>
  <c r="I71" i="14"/>
  <c r="I68" i="14"/>
  <c r="I70" i="14"/>
  <c r="I67" i="14"/>
  <c r="I65" i="14"/>
  <c r="I66" i="14"/>
  <c r="I69" i="14"/>
  <c r="U4" i="16"/>
  <c r="U8" i="16"/>
  <c r="U6" i="16"/>
  <c r="U7" i="16"/>
  <c r="U5" i="16"/>
  <c r="H34" i="12"/>
  <c r="H42" i="12"/>
  <c r="H50" i="12"/>
  <c r="H58" i="12"/>
  <c r="H66" i="12"/>
  <c r="H74" i="12"/>
  <c r="H82" i="12"/>
  <c r="H90" i="12"/>
  <c r="H27" i="12"/>
  <c r="H35" i="12"/>
  <c r="H43" i="12"/>
  <c r="H51" i="12"/>
  <c r="H59" i="12"/>
  <c r="H67" i="12"/>
  <c r="H75" i="12"/>
  <c r="H83" i="12"/>
  <c r="H28" i="12"/>
  <c r="H36" i="12"/>
  <c r="H44" i="12"/>
  <c r="H52" i="12"/>
  <c r="H60" i="12"/>
  <c r="H68" i="12"/>
  <c r="H76" i="12"/>
  <c r="H84" i="12"/>
  <c r="H29" i="12"/>
  <c r="H37" i="12"/>
  <c r="H45" i="12"/>
  <c r="H53" i="12"/>
  <c r="H61" i="12"/>
  <c r="H69" i="12"/>
  <c r="H77" i="12"/>
  <c r="H85" i="12"/>
  <c r="H30" i="12"/>
  <c r="H38" i="12"/>
  <c r="H46" i="12"/>
  <c r="H54" i="12"/>
  <c r="H62" i="12"/>
  <c r="H70" i="12"/>
  <c r="H78" i="12"/>
  <c r="H86" i="12"/>
  <c r="H31" i="12"/>
  <c r="H39" i="12"/>
  <c r="H47" i="12"/>
  <c r="H55" i="12"/>
  <c r="H63" i="12"/>
  <c r="H71" i="12"/>
  <c r="H79" i="12"/>
  <c r="H87" i="12"/>
  <c r="H32" i="12"/>
  <c r="H40" i="12"/>
  <c r="H48" i="12"/>
  <c r="H56" i="12"/>
  <c r="H64" i="12"/>
  <c r="H72" i="12"/>
  <c r="H80" i="12"/>
  <c r="H88" i="12"/>
  <c r="H33" i="12"/>
  <c r="H41" i="12"/>
  <c r="H49" i="12"/>
  <c r="H57" i="12"/>
  <c r="H65" i="12"/>
  <c r="H73" i="12"/>
  <c r="H81" i="12"/>
  <c r="H89" i="12"/>
  <c r="D34" i="12"/>
  <c r="N27" i="12" s="1"/>
  <c r="D42" i="12"/>
  <c r="N35" i="12" s="1"/>
  <c r="D50" i="12"/>
  <c r="N43" i="12" s="1"/>
  <c r="D58" i="12"/>
  <c r="N51" i="12" s="1"/>
  <c r="D66" i="12"/>
  <c r="N59" i="12" s="1"/>
  <c r="D74" i="12"/>
  <c r="N67" i="12" s="1"/>
  <c r="D82" i="12"/>
  <c r="N75" i="12" s="1"/>
  <c r="D90" i="12"/>
  <c r="N83" i="12" s="1"/>
  <c r="D27" i="12"/>
  <c r="N20" i="12" s="1"/>
  <c r="D35" i="12"/>
  <c r="N28" i="12" s="1"/>
  <c r="D43" i="12"/>
  <c r="N36" i="12" s="1"/>
  <c r="D51" i="12"/>
  <c r="N44" i="12" s="1"/>
  <c r="D59" i="12"/>
  <c r="N52" i="12" s="1"/>
  <c r="D67" i="12"/>
  <c r="N60" i="12" s="1"/>
  <c r="D75" i="12"/>
  <c r="N68" i="12" s="1"/>
  <c r="D83" i="12"/>
  <c r="N76" i="12" s="1"/>
  <c r="D28" i="12"/>
  <c r="N21" i="12" s="1"/>
  <c r="D36" i="12"/>
  <c r="N29" i="12" s="1"/>
  <c r="D44" i="12"/>
  <c r="N37" i="12" s="1"/>
  <c r="D52" i="12"/>
  <c r="N45" i="12" s="1"/>
  <c r="D60" i="12"/>
  <c r="N53" i="12" s="1"/>
  <c r="D68" i="12"/>
  <c r="N61" i="12" s="1"/>
  <c r="D76" i="12"/>
  <c r="N69" i="12" s="1"/>
  <c r="D84" i="12"/>
  <c r="N77" i="12" s="1"/>
  <c r="D29" i="12"/>
  <c r="N22" i="12" s="1"/>
  <c r="D37" i="12"/>
  <c r="N30" i="12" s="1"/>
  <c r="D45" i="12"/>
  <c r="N38" i="12" s="1"/>
  <c r="D53" i="12"/>
  <c r="N46" i="12" s="1"/>
  <c r="D61" i="12"/>
  <c r="N54" i="12" s="1"/>
  <c r="D69" i="12"/>
  <c r="N62" i="12" s="1"/>
  <c r="D77" i="12"/>
  <c r="N70" i="12" s="1"/>
  <c r="D85" i="12"/>
  <c r="N78" i="12" s="1"/>
  <c r="D30" i="12"/>
  <c r="N23" i="12" s="1"/>
  <c r="D38" i="12"/>
  <c r="N31" i="12" s="1"/>
  <c r="D46" i="12"/>
  <c r="N39" i="12" s="1"/>
  <c r="D54" i="12"/>
  <c r="N47" i="12" s="1"/>
  <c r="D62" i="12"/>
  <c r="N55" i="12" s="1"/>
  <c r="D70" i="12"/>
  <c r="N63" i="12" s="1"/>
  <c r="D78" i="12"/>
  <c r="N71" i="12" s="1"/>
  <c r="D86" i="12"/>
  <c r="N79" i="12" s="1"/>
  <c r="D31" i="12"/>
  <c r="N24" i="12" s="1"/>
  <c r="D39" i="12"/>
  <c r="N32" i="12" s="1"/>
  <c r="D47" i="12"/>
  <c r="N40" i="12" s="1"/>
  <c r="D55" i="12"/>
  <c r="N48" i="12" s="1"/>
  <c r="D63" i="12"/>
  <c r="N56" i="12" s="1"/>
  <c r="D71" i="12"/>
  <c r="N64" i="12" s="1"/>
  <c r="D79" i="12"/>
  <c r="N72" i="12" s="1"/>
  <c r="D87" i="12"/>
  <c r="N80" i="12" s="1"/>
  <c r="D32" i="12"/>
  <c r="N25" i="12" s="1"/>
  <c r="D40" i="12"/>
  <c r="N33" i="12" s="1"/>
  <c r="D48" i="12"/>
  <c r="N41" i="12" s="1"/>
  <c r="D56" i="12"/>
  <c r="N49" i="12" s="1"/>
  <c r="D64" i="12"/>
  <c r="N57" i="12" s="1"/>
  <c r="D72" i="12"/>
  <c r="N65" i="12" s="1"/>
  <c r="D80" i="12"/>
  <c r="N73" i="12" s="1"/>
  <c r="D88" i="12"/>
  <c r="N81" i="12" s="1"/>
  <c r="D33" i="12"/>
  <c r="N26" i="12" s="1"/>
  <c r="D41" i="12"/>
  <c r="N34" i="12" s="1"/>
  <c r="D49" i="12"/>
  <c r="N42" i="12" s="1"/>
  <c r="D57" i="12"/>
  <c r="N50" i="12" s="1"/>
  <c r="D65" i="12"/>
  <c r="N58" i="12" s="1"/>
  <c r="D73" i="12"/>
  <c r="N66" i="12" s="1"/>
  <c r="D81" i="12"/>
  <c r="N74" i="12" s="1"/>
  <c r="D89" i="12"/>
  <c r="N82" i="12" s="1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52" i="14"/>
  <c r="L53" i="14"/>
  <c r="L54" i="14"/>
  <c r="L55" i="14"/>
  <c r="L56" i="14"/>
  <c r="L57" i="14"/>
  <c r="L58" i="14"/>
  <c r="L59" i="14"/>
  <c r="L60" i="14"/>
  <c r="L61" i="14"/>
  <c r="L62" i="14"/>
  <c r="L63" i="14"/>
  <c r="L64" i="14"/>
  <c r="L65" i="14"/>
  <c r="L66" i="14"/>
  <c r="L67" i="14"/>
  <c r="L68" i="14"/>
  <c r="L69" i="14"/>
  <c r="L70" i="14"/>
  <c r="L71" i="14"/>
  <c r="T7" i="16"/>
  <c r="T6" i="16"/>
  <c r="T8" i="16"/>
  <c r="J5" i="16"/>
  <c r="V8" i="16"/>
  <c r="AW4" i="11"/>
  <c r="AY4" i="11"/>
  <c r="J6" i="16"/>
  <c r="J8" i="16"/>
  <c r="J4" i="16"/>
  <c r="K8" i="16"/>
  <c r="AZ3" i="19"/>
  <c r="BD3" i="19" s="1"/>
  <c r="K5" i="16"/>
  <c r="K6" i="16"/>
  <c r="J7" i="16"/>
  <c r="AY3" i="11"/>
  <c r="V5" i="16"/>
  <c r="AX5" i="11"/>
  <c r="V4" i="16"/>
  <c r="AW5" i="11"/>
  <c r="V6" i="16"/>
  <c r="V7" i="16"/>
  <c r="K18" i="19"/>
  <c r="AY5" i="11"/>
  <c r="BA5" i="11"/>
  <c r="L18" i="19" l="1"/>
  <c r="Q18" i="19" s="1"/>
  <c r="P18" i="19"/>
  <c r="M19" i="11"/>
  <c r="I19" i="11"/>
  <c r="N19" i="11" s="1"/>
  <c r="M18" i="11"/>
  <c r="I18" i="11"/>
  <c r="N18" i="11" s="1"/>
  <c r="E18" i="14"/>
  <c r="E26" i="14"/>
  <c r="E34" i="14"/>
  <c r="E42" i="14"/>
  <c r="E50" i="14"/>
  <c r="E58" i="14"/>
  <c r="E19" i="14"/>
  <c r="E27" i="14"/>
  <c r="E35" i="14"/>
  <c r="E43" i="14"/>
  <c r="E51" i="14"/>
  <c r="E59" i="14"/>
  <c r="E20" i="14"/>
  <c r="E28" i="14"/>
  <c r="E36" i="14"/>
  <c r="E44" i="14"/>
  <c r="E52" i="14"/>
  <c r="E60" i="14"/>
  <c r="E30" i="14"/>
  <c r="E41" i="14"/>
  <c r="E55" i="14"/>
  <c r="E31" i="14"/>
  <c r="E45" i="14"/>
  <c r="E56" i="14"/>
  <c r="E21" i="14"/>
  <c r="E32" i="14"/>
  <c r="E46" i="14"/>
  <c r="E57" i="14"/>
  <c r="E22" i="14"/>
  <c r="E33" i="14"/>
  <c r="E47" i="14"/>
  <c r="E61" i="14"/>
  <c r="E23" i="14"/>
  <c r="E37" i="14"/>
  <c r="E48" i="14"/>
  <c r="E62" i="14"/>
  <c r="E24" i="14"/>
  <c r="E38" i="14"/>
  <c r="E49" i="14"/>
  <c r="E63" i="14"/>
  <c r="E25" i="14"/>
  <c r="E39" i="14"/>
  <c r="E53" i="14"/>
  <c r="E64" i="14"/>
  <c r="E29" i="14"/>
  <c r="E40" i="14"/>
  <c r="E54" i="14"/>
  <c r="T5" i="16"/>
  <c r="W8" i="16"/>
  <c r="W6" i="16"/>
  <c r="W7" i="16"/>
  <c r="T4" i="16"/>
  <c r="H33" i="13" a="1"/>
  <c r="D33" i="13" a="1"/>
  <c r="C22" i="13" a="1"/>
  <c r="G22" i="13" a="1"/>
  <c r="H3" i="13" a="1"/>
  <c r="X8" i="16" l="1"/>
  <c r="Z8" i="16" s="1"/>
  <c r="X6" i="16"/>
  <c r="Z6" i="16" s="1"/>
  <c r="X7" i="16"/>
  <c r="Z7" i="16" s="1"/>
  <c r="N67" i="14"/>
  <c r="N69" i="14"/>
  <c r="D38" i="14"/>
  <c r="M38" i="14"/>
  <c r="D21" i="14"/>
  <c r="M21" i="14"/>
  <c r="M42" i="14"/>
  <c r="D42" i="14"/>
  <c r="D32" i="14"/>
  <c r="M32" i="14"/>
  <c r="D47" i="14"/>
  <c r="M47" i="14"/>
  <c r="M52" i="14"/>
  <c r="D52" i="14"/>
  <c r="D33" i="14"/>
  <c r="M33" i="14"/>
  <c r="D51" i="14"/>
  <c r="M51" i="14"/>
  <c r="D41" i="14"/>
  <c r="M41" i="14"/>
  <c r="D50" i="14"/>
  <c r="M50" i="14"/>
  <c r="D25" i="14"/>
  <c r="M25" i="14"/>
  <c r="D56" i="14"/>
  <c r="M56" i="14"/>
  <c r="M28" i="14"/>
  <c r="D28" i="14"/>
  <c r="D54" i="14"/>
  <c r="M54" i="14"/>
  <c r="D37" i="14"/>
  <c r="M37" i="14"/>
  <c r="M71" i="14"/>
  <c r="D45" i="14"/>
  <c r="M45" i="14"/>
  <c r="M20" i="14"/>
  <c r="D20" i="14"/>
  <c r="D27" i="14"/>
  <c r="M27" i="14"/>
  <c r="D34" i="14"/>
  <c r="M34" i="14"/>
  <c r="D61" i="14"/>
  <c r="M61" i="14"/>
  <c r="M67" i="14"/>
  <c r="D64" i="14"/>
  <c r="M64" i="14"/>
  <c r="M69" i="14"/>
  <c r="M66" i="14"/>
  <c r="M55" i="14"/>
  <c r="D55" i="14"/>
  <c r="D58" i="14"/>
  <c r="M58" i="14"/>
  <c r="M39" i="14"/>
  <c r="D39" i="14"/>
  <c r="D22" i="14"/>
  <c r="M22" i="14"/>
  <c r="M36" i="14"/>
  <c r="D36" i="14"/>
  <c r="D48" i="14"/>
  <c r="M48" i="14"/>
  <c r="D35" i="14"/>
  <c r="M35" i="14"/>
  <c r="M63" i="14"/>
  <c r="D63" i="14"/>
  <c r="M23" i="14"/>
  <c r="D23" i="14"/>
  <c r="D57" i="14"/>
  <c r="M57" i="14"/>
  <c r="D31" i="14"/>
  <c r="M31" i="14"/>
  <c r="D19" i="14"/>
  <c r="M19" i="14"/>
  <c r="D26" i="14"/>
  <c r="M26" i="14"/>
  <c r="M60" i="14"/>
  <c r="D60" i="14"/>
  <c r="D24" i="14"/>
  <c r="M24" i="14"/>
  <c r="D59" i="14"/>
  <c r="M59" i="14"/>
  <c r="D53" i="14"/>
  <c r="M53" i="14"/>
  <c r="M44" i="14"/>
  <c r="D44" i="14"/>
  <c r="D62" i="14"/>
  <c r="M62" i="14"/>
  <c r="M70" i="14"/>
  <c r="D43" i="14"/>
  <c r="M43" i="14"/>
  <c r="M65" i="14"/>
  <c r="D30" i="14"/>
  <c r="M30" i="14"/>
  <c r="D40" i="14"/>
  <c r="M40" i="14"/>
  <c r="D29" i="14"/>
  <c r="M29" i="14"/>
  <c r="D49" i="14"/>
  <c r="M49" i="14"/>
  <c r="D46" i="14"/>
  <c r="M46" i="14"/>
  <c r="M68" i="14"/>
  <c r="D18" i="14"/>
  <c r="M18" i="14"/>
  <c r="O69" i="14"/>
  <c r="O67" i="14"/>
  <c r="H40" i="13"/>
  <c r="J40" i="13" s="1"/>
  <c r="H48" i="13"/>
  <c r="J48" i="13" s="1"/>
  <c r="H56" i="13"/>
  <c r="J56" i="13" s="1"/>
  <c r="H64" i="13"/>
  <c r="J64" i="13" s="1"/>
  <c r="H72" i="13"/>
  <c r="J72" i="13" s="1"/>
  <c r="H33" i="13"/>
  <c r="J33" i="13" s="1"/>
  <c r="H41" i="13"/>
  <c r="J41" i="13" s="1"/>
  <c r="H49" i="13"/>
  <c r="J49" i="13" s="1"/>
  <c r="H57" i="13"/>
  <c r="J57" i="13" s="1"/>
  <c r="H65" i="13"/>
  <c r="J65" i="13" s="1"/>
  <c r="H73" i="13"/>
  <c r="J73" i="13" s="1"/>
  <c r="H34" i="13"/>
  <c r="J34" i="13" s="1"/>
  <c r="H42" i="13"/>
  <c r="J42" i="13" s="1"/>
  <c r="H50" i="13"/>
  <c r="J50" i="13" s="1"/>
  <c r="H58" i="13"/>
  <c r="J58" i="13" s="1"/>
  <c r="H66" i="13"/>
  <c r="J66" i="13" s="1"/>
  <c r="H74" i="13"/>
  <c r="J74" i="13" s="1"/>
  <c r="H35" i="13"/>
  <c r="J35" i="13" s="1"/>
  <c r="H43" i="13"/>
  <c r="J43" i="13" s="1"/>
  <c r="H51" i="13"/>
  <c r="J51" i="13" s="1"/>
  <c r="H59" i="13"/>
  <c r="J59" i="13" s="1"/>
  <c r="H67" i="13"/>
  <c r="J67" i="13" s="1"/>
  <c r="H75" i="13"/>
  <c r="J75" i="13" s="1"/>
  <c r="H36" i="13"/>
  <c r="J36" i="13" s="1"/>
  <c r="H44" i="13"/>
  <c r="J44" i="13" s="1"/>
  <c r="H52" i="13"/>
  <c r="J52" i="13" s="1"/>
  <c r="H60" i="13"/>
  <c r="J60" i="13" s="1"/>
  <c r="H68" i="13"/>
  <c r="J68" i="13" s="1"/>
  <c r="H76" i="13"/>
  <c r="J76" i="13" s="1"/>
  <c r="H37" i="13"/>
  <c r="J37" i="13" s="1"/>
  <c r="H45" i="13"/>
  <c r="J45" i="13" s="1"/>
  <c r="H53" i="13"/>
  <c r="J53" i="13" s="1"/>
  <c r="H61" i="13"/>
  <c r="J61" i="13" s="1"/>
  <c r="H69" i="13"/>
  <c r="J69" i="13" s="1"/>
  <c r="H77" i="13"/>
  <c r="J77" i="13" s="1"/>
  <c r="H38" i="13"/>
  <c r="J38" i="13" s="1"/>
  <c r="H46" i="13"/>
  <c r="J46" i="13" s="1"/>
  <c r="H54" i="13"/>
  <c r="J54" i="13" s="1"/>
  <c r="H62" i="13"/>
  <c r="J62" i="13" s="1"/>
  <c r="H70" i="13"/>
  <c r="J70" i="13" s="1"/>
  <c r="H39" i="13"/>
  <c r="J39" i="13" s="1"/>
  <c r="H47" i="13"/>
  <c r="J47" i="13" s="1"/>
  <c r="H55" i="13"/>
  <c r="J55" i="13" s="1"/>
  <c r="H63" i="13"/>
  <c r="J63" i="13" s="1"/>
  <c r="H71" i="13"/>
  <c r="J71" i="13" s="1"/>
  <c r="D40" i="13"/>
  <c r="D48" i="13"/>
  <c r="D56" i="13"/>
  <c r="D64" i="13"/>
  <c r="D72" i="13"/>
  <c r="D33" i="13"/>
  <c r="D41" i="13"/>
  <c r="D49" i="13"/>
  <c r="D57" i="13"/>
  <c r="D65" i="13"/>
  <c r="D73" i="13"/>
  <c r="D34" i="13"/>
  <c r="D42" i="13"/>
  <c r="D50" i="13"/>
  <c r="D58" i="13"/>
  <c r="D66" i="13"/>
  <c r="D74" i="13"/>
  <c r="D35" i="13"/>
  <c r="D43" i="13"/>
  <c r="D51" i="13"/>
  <c r="D59" i="13"/>
  <c r="D67" i="13"/>
  <c r="D75" i="13"/>
  <c r="D36" i="13"/>
  <c r="D44" i="13"/>
  <c r="D52" i="13"/>
  <c r="D60" i="13"/>
  <c r="D68" i="13"/>
  <c r="D76" i="13"/>
  <c r="D37" i="13"/>
  <c r="D45" i="13"/>
  <c r="D53" i="13"/>
  <c r="D61" i="13"/>
  <c r="D69" i="13"/>
  <c r="D77" i="13"/>
  <c r="D38" i="13"/>
  <c r="D46" i="13"/>
  <c r="D54" i="13"/>
  <c r="D62" i="13"/>
  <c r="D70" i="13"/>
  <c r="D39" i="13"/>
  <c r="D47" i="13"/>
  <c r="D55" i="13"/>
  <c r="D63" i="13"/>
  <c r="D71" i="13"/>
  <c r="G29" i="13"/>
  <c r="J29" i="13" s="1"/>
  <c r="G22" i="13"/>
  <c r="J22" i="13" s="1"/>
  <c r="G23" i="13"/>
  <c r="J23" i="13" s="1"/>
  <c r="G24" i="13"/>
  <c r="J24" i="13" s="1"/>
  <c r="G25" i="13"/>
  <c r="J25" i="13" s="1"/>
  <c r="G26" i="13"/>
  <c r="J26" i="13" s="1"/>
  <c r="G27" i="13"/>
  <c r="J27" i="13" s="1"/>
  <c r="G28" i="13"/>
  <c r="J28" i="13" s="1"/>
  <c r="C29" i="13"/>
  <c r="C22" i="13"/>
  <c r="C23" i="13"/>
  <c r="C24" i="13"/>
  <c r="C25" i="13"/>
  <c r="C26" i="13"/>
  <c r="C27" i="13"/>
  <c r="C28" i="13"/>
  <c r="H10" i="13"/>
  <c r="J10" i="13" s="1"/>
  <c r="H18" i="13"/>
  <c r="J18" i="13" s="1"/>
  <c r="H3" i="13"/>
  <c r="J3" i="13" s="1"/>
  <c r="H11" i="13"/>
  <c r="J11" i="13" s="1"/>
  <c r="H4" i="13"/>
  <c r="J4" i="13" s="1"/>
  <c r="H12" i="13"/>
  <c r="J12" i="13" s="1"/>
  <c r="H5" i="13"/>
  <c r="J5" i="13" s="1"/>
  <c r="H13" i="13"/>
  <c r="J13" i="13" s="1"/>
  <c r="H6" i="13"/>
  <c r="J6" i="13" s="1"/>
  <c r="H14" i="13"/>
  <c r="J14" i="13" s="1"/>
  <c r="H7" i="13"/>
  <c r="J7" i="13" s="1"/>
  <c r="H15" i="13"/>
  <c r="J15" i="13" s="1"/>
  <c r="H8" i="13"/>
  <c r="J8" i="13" s="1"/>
  <c r="H16" i="13"/>
  <c r="J16" i="13" s="1"/>
  <c r="H9" i="13"/>
  <c r="J9" i="13" s="1"/>
  <c r="H17" i="13"/>
  <c r="J17" i="13" s="1"/>
  <c r="L3" i="14"/>
  <c r="M72" i="13"/>
  <c r="M71" i="13"/>
  <c r="M70" i="13"/>
  <c r="M69" i="13"/>
  <c r="M68" i="13"/>
  <c r="M67" i="13"/>
  <c r="M66" i="13"/>
  <c r="M65" i="13"/>
  <c r="M64" i="13"/>
  <c r="M63" i="13"/>
  <c r="M62" i="13"/>
  <c r="M61" i="13"/>
  <c r="M60" i="13"/>
  <c r="M59" i="13"/>
  <c r="M58" i="13"/>
  <c r="M57" i="13"/>
  <c r="M56" i="13"/>
  <c r="M55" i="13"/>
  <c r="M54" i="13"/>
  <c r="M53" i="13"/>
  <c r="M52" i="13"/>
  <c r="M51" i="13"/>
  <c r="M50" i="13"/>
  <c r="M49" i="13"/>
  <c r="M48" i="13"/>
  <c r="M47" i="13"/>
  <c r="M46" i="13"/>
  <c r="M45" i="13"/>
  <c r="M44" i="13"/>
  <c r="M43" i="13"/>
  <c r="M42" i="13"/>
  <c r="M41" i="13"/>
  <c r="M40" i="13"/>
  <c r="M39" i="13"/>
  <c r="M38" i="13"/>
  <c r="M37" i="13"/>
  <c r="M36" i="13"/>
  <c r="M35" i="13"/>
  <c r="M34" i="13"/>
  <c r="M33" i="13"/>
  <c r="M32" i="13"/>
  <c r="M31" i="13"/>
  <c r="M30" i="13"/>
  <c r="M29" i="13"/>
  <c r="M28" i="13"/>
  <c r="M27" i="13"/>
  <c r="M26" i="13"/>
  <c r="M25" i="13"/>
  <c r="M24" i="13"/>
  <c r="M23" i="13"/>
  <c r="M22" i="13"/>
  <c r="M21" i="13"/>
  <c r="M20" i="13"/>
  <c r="M19" i="13"/>
  <c r="M18" i="13"/>
  <c r="M17" i="13"/>
  <c r="M16" i="13"/>
  <c r="M15" i="13"/>
  <c r="M14" i="13"/>
  <c r="M13" i="13"/>
  <c r="M12" i="13"/>
  <c r="M11" i="13"/>
  <c r="M10" i="13"/>
  <c r="M9" i="13"/>
  <c r="M8" i="13"/>
  <c r="M7" i="13"/>
  <c r="M6" i="13"/>
  <c r="M5" i="13"/>
  <c r="M4" i="13"/>
  <c r="M4" i="12"/>
  <c r="W5" i="16"/>
  <c r="W4" i="16"/>
  <c r="D29" i="13"/>
  <c r="D28" i="13"/>
  <c r="D27" i="13"/>
  <c r="D25" i="13"/>
  <c r="D23" i="13"/>
  <c r="D24" i="13"/>
  <c r="D22" i="13"/>
  <c r="D26" i="13"/>
  <c r="B3" i="13" a="1"/>
  <c r="N65" i="14" l="1"/>
  <c r="O65" i="14"/>
  <c r="O71" i="14"/>
  <c r="N71" i="14"/>
  <c r="N70" i="14"/>
  <c r="O70" i="14"/>
  <c r="N68" i="14"/>
  <c r="O68" i="14"/>
  <c r="N66" i="14"/>
  <c r="O66" i="14"/>
  <c r="X5" i="16"/>
  <c r="Z5" i="16" s="1"/>
  <c r="X4" i="16"/>
  <c r="Z4" i="16" s="1"/>
  <c r="B10" i="13"/>
  <c r="C10" i="13" s="1"/>
  <c r="B18" i="13"/>
  <c r="C18" i="13" s="1"/>
  <c r="B3" i="13"/>
  <c r="C3" i="13" s="1"/>
  <c r="B11" i="13"/>
  <c r="C11" i="13" s="1"/>
  <c r="B4" i="13"/>
  <c r="C4" i="13" s="1"/>
  <c r="B12" i="13"/>
  <c r="C12" i="13" s="1"/>
  <c r="B5" i="13"/>
  <c r="C5" i="13" s="1"/>
  <c r="B13" i="13"/>
  <c r="C13" i="13" s="1"/>
  <c r="B6" i="13"/>
  <c r="C6" i="13" s="1"/>
  <c r="B14" i="13"/>
  <c r="C14" i="13" s="1"/>
  <c r="B7" i="13"/>
  <c r="C7" i="13" s="1"/>
  <c r="B15" i="13"/>
  <c r="B8" i="13"/>
  <c r="C8" i="13" s="1"/>
  <c r="B16" i="13"/>
  <c r="B9" i="13"/>
  <c r="C9" i="13" s="1"/>
  <c r="B17" i="13"/>
  <c r="E16" i="14"/>
  <c r="E8" i="14"/>
  <c r="E11" i="14"/>
  <c r="E10" i="14"/>
  <c r="E6" i="14"/>
  <c r="E4" i="14"/>
  <c r="E17" i="14"/>
  <c r="E5" i="14"/>
  <c r="E15" i="14"/>
  <c r="E13" i="14"/>
  <c r="E12" i="14"/>
  <c r="E9" i="14"/>
  <c r="E7" i="14"/>
  <c r="E14" i="14"/>
  <c r="B27" i="13"/>
  <c r="B28" i="13"/>
  <c r="B26" i="13"/>
  <c r="B25" i="13"/>
  <c r="B29" i="13"/>
  <c r="B23" i="13"/>
  <c r="B22" i="13"/>
  <c r="B24" i="13"/>
  <c r="N66" i="13"/>
  <c r="N58" i="13"/>
  <c r="N50" i="13"/>
  <c r="N42" i="13"/>
  <c r="N34" i="13"/>
  <c r="N68" i="13"/>
  <c r="N59" i="13"/>
  <c r="N49" i="13"/>
  <c r="N40" i="13"/>
  <c r="N31" i="13"/>
  <c r="N57" i="13"/>
  <c r="N39" i="13"/>
  <c r="N30" i="13"/>
  <c r="N67" i="13"/>
  <c r="N48" i="13"/>
  <c r="N72" i="13"/>
  <c r="N61" i="13"/>
  <c r="N47" i="13"/>
  <c r="N36" i="13"/>
  <c r="N70" i="13"/>
  <c r="N56" i="13"/>
  <c r="N45" i="13"/>
  <c r="N33" i="13"/>
  <c r="N44" i="13"/>
  <c r="N54" i="13"/>
  <c r="N71" i="13"/>
  <c r="N60" i="13"/>
  <c r="N46" i="13"/>
  <c r="N35" i="13"/>
  <c r="N69" i="13"/>
  <c r="N55" i="13"/>
  <c r="N32" i="13"/>
  <c r="N53" i="13"/>
  <c r="N28" i="13"/>
  <c r="N52" i="13"/>
  <c r="N51" i="13"/>
  <c r="N65" i="13"/>
  <c r="N41" i="13"/>
  <c r="N37" i="13"/>
  <c r="N43" i="13"/>
  <c r="N64" i="13"/>
  <c r="N38" i="13"/>
  <c r="N63" i="13"/>
  <c r="N62" i="13"/>
  <c r="N29" i="13"/>
  <c r="C16" i="12"/>
  <c r="C8" i="12"/>
  <c r="C11" i="12"/>
  <c r="C10" i="12"/>
  <c r="C14" i="12"/>
  <c r="C3" i="12"/>
  <c r="C13" i="12"/>
  <c r="C12" i="12"/>
  <c r="C5" i="12"/>
  <c r="C4" i="12"/>
  <c r="C17" i="12"/>
  <c r="C15" i="12"/>
  <c r="C9" i="12"/>
  <c r="C7" i="12"/>
  <c r="C6" i="12"/>
  <c r="C16" i="13"/>
  <c r="C15" i="13"/>
  <c r="I34" i="14" l="1"/>
  <c r="O34" i="14" s="1"/>
  <c r="N34" i="14"/>
  <c r="N22" i="14"/>
  <c r="I22" i="14"/>
  <c r="O22" i="14" s="1"/>
  <c r="N45" i="14"/>
  <c r="I45" i="14"/>
  <c r="O45" i="14" s="1"/>
  <c r="I40" i="14"/>
  <c r="O40" i="14" s="1"/>
  <c r="N40" i="14"/>
  <c r="N20" i="14"/>
  <c r="I20" i="14"/>
  <c r="O20" i="14" s="1"/>
  <c r="N25" i="14"/>
  <c r="I25" i="14"/>
  <c r="O25" i="14" s="1"/>
  <c r="I61" i="14"/>
  <c r="O61" i="14" s="1"/>
  <c r="N61" i="14"/>
  <c r="I31" i="14"/>
  <c r="O31" i="14" s="1"/>
  <c r="N31" i="14"/>
  <c r="I24" i="14"/>
  <c r="O24" i="14" s="1"/>
  <c r="N24" i="14"/>
  <c r="N51" i="14"/>
  <c r="I51" i="14"/>
  <c r="O51" i="14" s="1"/>
  <c r="N32" i="14"/>
  <c r="I32" i="14"/>
  <c r="O32" i="14" s="1"/>
  <c r="N63" i="14"/>
  <c r="I63" i="14"/>
  <c r="O63" i="14" s="1"/>
  <c r="N43" i="14"/>
  <c r="I43" i="14"/>
  <c r="O43" i="14" s="1"/>
  <c r="N47" i="14"/>
  <c r="I47" i="14"/>
  <c r="O47" i="14" s="1"/>
  <c r="I37" i="14"/>
  <c r="O37" i="14" s="1"/>
  <c r="N37" i="14"/>
  <c r="N52" i="14"/>
  <c r="I52" i="14"/>
  <c r="O52" i="14" s="1"/>
  <c r="I21" i="14"/>
  <c r="O21" i="14" s="1"/>
  <c r="N21" i="14"/>
  <c r="N35" i="14"/>
  <c r="I35" i="14"/>
  <c r="O35" i="14" s="1"/>
  <c r="I62" i="14"/>
  <c r="O62" i="14" s="1"/>
  <c r="N62" i="14"/>
  <c r="N44" i="14"/>
  <c r="I44" i="14"/>
  <c r="O44" i="14" s="1"/>
  <c r="N54" i="14"/>
  <c r="I54" i="14"/>
  <c r="O54" i="14" s="1"/>
  <c r="N27" i="14"/>
  <c r="I27" i="14"/>
  <c r="O27" i="14" s="1"/>
  <c r="N49" i="14"/>
  <c r="I49" i="14"/>
  <c r="O49" i="14" s="1"/>
  <c r="I64" i="14"/>
  <c r="O64" i="14" s="1"/>
  <c r="N64" i="14"/>
  <c r="N23" i="14"/>
  <c r="I23" i="14"/>
  <c r="O23" i="14" s="1"/>
  <c r="N59" i="14"/>
  <c r="I59" i="14"/>
  <c r="O59" i="14" s="1"/>
  <c r="I56" i="14"/>
  <c r="O56" i="14" s="1"/>
  <c r="N56" i="14"/>
  <c r="I30" i="14"/>
  <c r="O30" i="14" s="1"/>
  <c r="N30" i="14"/>
  <c r="N46" i="14"/>
  <c r="I46" i="14"/>
  <c r="O46" i="14" s="1"/>
  <c r="I38" i="14"/>
  <c r="O38" i="14" s="1"/>
  <c r="N38" i="14"/>
  <c r="I48" i="14"/>
  <c r="O48" i="14" s="1"/>
  <c r="N48" i="14"/>
  <c r="N39" i="14"/>
  <c r="I39" i="14"/>
  <c r="O39" i="14" s="1"/>
  <c r="I53" i="14"/>
  <c r="O53" i="14" s="1"/>
  <c r="N53" i="14"/>
  <c r="I18" i="14"/>
  <c r="O18" i="14" s="1"/>
  <c r="N18" i="14"/>
  <c r="I55" i="14"/>
  <c r="O55" i="14" s="1"/>
  <c r="N55" i="14"/>
  <c r="I26" i="14"/>
  <c r="O26" i="14" s="1"/>
  <c r="N26" i="14"/>
  <c r="N57" i="14"/>
  <c r="I57" i="14"/>
  <c r="O57" i="14" s="1"/>
  <c r="N33" i="14"/>
  <c r="I33" i="14"/>
  <c r="O33" i="14" s="1"/>
  <c r="N41" i="14"/>
  <c r="I41" i="14"/>
  <c r="O41" i="14" s="1"/>
  <c r="N29" i="14"/>
  <c r="I29" i="14"/>
  <c r="O29" i="14" s="1"/>
  <c r="N50" i="14"/>
  <c r="I50" i="14"/>
  <c r="O50" i="14" s="1"/>
  <c r="N36" i="14"/>
  <c r="I36" i="14"/>
  <c r="O36" i="14" s="1"/>
  <c r="I28" i="14"/>
  <c r="O28" i="14" s="1"/>
  <c r="N28" i="14"/>
  <c r="I19" i="14"/>
  <c r="O19" i="14" s="1"/>
  <c r="N19" i="14"/>
  <c r="I58" i="14"/>
  <c r="O58" i="14" s="1"/>
  <c r="N58" i="14"/>
  <c r="I60" i="14"/>
  <c r="O60" i="14" s="1"/>
  <c r="N60" i="14"/>
  <c r="I42" i="14"/>
  <c r="O42" i="14" s="1"/>
  <c r="N42" i="14"/>
  <c r="F16" i="13"/>
  <c r="E16" i="13"/>
  <c r="E8" i="13"/>
  <c r="F8" i="13"/>
  <c r="F15" i="13"/>
  <c r="E15" i="13"/>
  <c r="F12" i="13"/>
  <c r="E12" i="13"/>
  <c r="F4" i="13"/>
  <c r="E4" i="13"/>
  <c r="E11" i="13"/>
  <c r="F11" i="13"/>
  <c r="F7" i="13"/>
  <c r="E7" i="13"/>
  <c r="F3" i="13"/>
  <c r="E3" i="13"/>
  <c r="F14" i="13"/>
  <c r="E14" i="13"/>
  <c r="F18" i="13"/>
  <c r="E18" i="13"/>
  <c r="F6" i="13"/>
  <c r="E6" i="13"/>
  <c r="F10" i="13"/>
  <c r="E10" i="13"/>
  <c r="F13" i="13"/>
  <c r="E13" i="13"/>
  <c r="F9" i="13"/>
  <c r="E9" i="13"/>
  <c r="F5" i="13"/>
  <c r="E5" i="13"/>
  <c r="X2" i="16"/>
  <c r="D3" i="14"/>
  <c r="E3" i="14"/>
  <c r="D8" i="14"/>
  <c r="M8" i="14"/>
  <c r="D16" i="14"/>
  <c r="M16" i="14"/>
  <c r="D14" i="14"/>
  <c r="M14" i="14"/>
  <c r="M7" i="14"/>
  <c r="D7" i="14"/>
  <c r="M13" i="14"/>
  <c r="D13" i="14"/>
  <c r="M15" i="14"/>
  <c r="D15" i="14"/>
  <c r="M5" i="14"/>
  <c r="D5" i="14"/>
  <c r="D17" i="14"/>
  <c r="M17" i="14"/>
  <c r="M4" i="14"/>
  <c r="D4" i="14"/>
  <c r="M6" i="14"/>
  <c r="D6" i="14"/>
  <c r="D9" i="14"/>
  <c r="M9" i="14"/>
  <c r="M10" i="14"/>
  <c r="D10" i="14"/>
  <c r="M12" i="14"/>
  <c r="D12" i="14"/>
  <c r="D11" i="14"/>
  <c r="M11" i="14"/>
  <c r="M3" i="14"/>
  <c r="P55" i="13"/>
  <c r="P28" i="13"/>
  <c r="N22" i="13"/>
  <c r="P69" i="13"/>
  <c r="P32" i="13"/>
  <c r="P71" i="13"/>
  <c r="P61" i="13"/>
  <c r="P48" i="13"/>
  <c r="N24" i="13"/>
  <c r="P54" i="13"/>
  <c r="P70" i="13"/>
  <c r="P45" i="13"/>
  <c r="P39" i="13"/>
  <c r="P58" i="13"/>
  <c r="N26" i="13"/>
  <c r="P29" i="13"/>
  <c r="P46" i="13"/>
  <c r="P34" i="13"/>
  <c r="P66" i="13"/>
  <c r="P67" i="13"/>
  <c r="N25" i="13"/>
  <c r="P59" i="13"/>
  <c r="P35" i="13"/>
  <c r="P30" i="13"/>
  <c r="P36" i="13"/>
  <c r="N20" i="13"/>
  <c r="P43" i="13"/>
  <c r="P64" i="13"/>
  <c r="P47" i="13"/>
  <c r="P72" i="13"/>
  <c r="P57" i="13"/>
  <c r="P44" i="13"/>
  <c r="N21" i="13"/>
  <c r="P41" i="13"/>
  <c r="P33" i="13"/>
  <c r="P37" i="13"/>
  <c r="P38" i="13"/>
  <c r="P31" i="13"/>
  <c r="P52" i="13"/>
  <c r="N27" i="13"/>
  <c r="P42" i="13"/>
  <c r="P65" i="13"/>
  <c r="P50" i="13"/>
  <c r="P51" i="13"/>
  <c r="P40" i="13"/>
  <c r="P60" i="13"/>
  <c r="N23" i="13"/>
  <c r="P53" i="13"/>
  <c r="P56" i="13"/>
  <c r="P62" i="13"/>
  <c r="P63" i="13"/>
  <c r="P49" i="13"/>
  <c r="P68" i="13"/>
  <c r="N6" i="13"/>
  <c r="D5" i="13"/>
  <c r="D18" i="13"/>
  <c r="N19" i="13"/>
  <c r="N14" i="13"/>
  <c r="D13" i="13"/>
  <c r="N4" i="13"/>
  <c r="D3" i="13"/>
  <c r="N12" i="13"/>
  <c r="D11" i="13"/>
  <c r="D15" i="13"/>
  <c r="N16" i="13"/>
  <c r="N10" i="13"/>
  <c r="D9" i="13"/>
  <c r="D6" i="13"/>
  <c r="N7" i="13"/>
  <c r="D12" i="13"/>
  <c r="N13" i="13"/>
  <c r="D10" i="13"/>
  <c r="N11" i="13"/>
  <c r="N9" i="13"/>
  <c r="D8" i="13"/>
  <c r="N17" i="13"/>
  <c r="D16" i="13"/>
  <c r="N15" i="13"/>
  <c r="D14" i="13"/>
  <c r="N8" i="13"/>
  <c r="D7" i="13"/>
  <c r="D4" i="13"/>
  <c r="N5" i="13"/>
  <c r="F8" i="12"/>
  <c r="D8" i="12"/>
  <c r="N9" i="12"/>
  <c r="E8" i="12"/>
  <c r="N8" i="12"/>
  <c r="F7" i="12"/>
  <c r="E7" i="12"/>
  <c r="D7" i="12"/>
  <c r="F11" i="12"/>
  <c r="D11" i="12"/>
  <c r="E11" i="12"/>
  <c r="N12" i="12"/>
  <c r="E4" i="12"/>
  <c r="D4" i="12"/>
  <c r="N5" i="12"/>
  <c r="F4" i="12"/>
  <c r="E5" i="12"/>
  <c r="N6" i="12"/>
  <c r="F5" i="12"/>
  <c r="D5" i="12"/>
  <c r="F12" i="12"/>
  <c r="N13" i="12"/>
  <c r="E12" i="12"/>
  <c r="D12" i="12"/>
  <c r="E13" i="12"/>
  <c r="N14" i="12"/>
  <c r="D13" i="12"/>
  <c r="F13" i="12"/>
  <c r="N10" i="12"/>
  <c r="E9" i="12"/>
  <c r="D9" i="12"/>
  <c r="F9" i="12"/>
  <c r="D3" i="12"/>
  <c r="F3" i="12"/>
  <c r="N4" i="12"/>
  <c r="E3" i="12"/>
  <c r="D15" i="12"/>
  <c r="N16" i="12"/>
  <c r="F15" i="12"/>
  <c r="E15" i="12"/>
  <c r="N15" i="12"/>
  <c r="F14" i="12"/>
  <c r="E14" i="12"/>
  <c r="D14" i="12"/>
  <c r="F16" i="12"/>
  <c r="N17" i="12"/>
  <c r="E16" i="12"/>
  <c r="D16" i="12"/>
  <c r="F6" i="12"/>
  <c r="E6" i="12"/>
  <c r="D6" i="12"/>
  <c r="N7" i="12"/>
  <c r="E17" i="12"/>
  <c r="D17" i="12"/>
  <c r="N18" i="12"/>
  <c r="F17" i="12"/>
  <c r="D10" i="12"/>
  <c r="E10" i="12"/>
  <c r="N11" i="12"/>
  <c r="F10" i="12"/>
  <c r="K71" i="11"/>
  <c r="K70" i="11"/>
  <c r="K69" i="11"/>
  <c r="K68" i="11"/>
  <c r="K67" i="11"/>
  <c r="K66" i="11"/>
  <c r="K65" i="11"/>
  <c r="K64" i="11"/>
  <c r="K63" i="11"/>
  <c r="K62" i="11"/>
  <c r="K61" i="11"/>
  <c r="K60" i="11"/>
  <c r="K59" i="11"/>
  <c r="K58" i="11"/>
  <c r="K57" i="11"/>
  <c r="K56" i="11"/>
  <c r="K55" i="11"/>
  <c r="K54" i="11"/>
  <c r="K53" i="11"/>
  <c r="K52" i="11"/>
  <c r="K51" i="11"/>
  <c r="K50" i="11"/>
  <c r="K49" i="11"/>
  <c r="K48" i="11"/>
  <c r="K47" i="11"/>
  <c r="K46" i="11"/>
  <c r="K45" i="11"/>
  <c r="K44" i="11"/>
  <c r="K43" i="11"/>
  <c r="K42" i="11"/>
  <c r="K41" i="11"/>
  <c r="K40" i="11"/>
  <c r="K39" i="11"/>
  <c r="K38" i="11"/>
  <c r="K37" i="11"/>
  <c r="K36" i="11"/>
  <c r="K35" i="11"/>
  <c r="K34" i="11"/>
  <c r="K33" i="11"/>
  <c r="K32" i="11"/>
  <c r="K31" i="11"/>
  <c r="K30" i="11"/>
  <c r="K29" i="11"/>
  <c r="K28" i="11"/>
  <c r="K27" i="11"/>
  <c r="K26" i="11"/>
  <c r="K25" i="11"/>
  <c r="K24" i="11"/>
  <c r="K23" i="11"/>
  <c r="K22" i="11"/>
  <c r="K21" i="11"/>
  <c r="K20" i="11"/>
  <c r="K3" i="11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28" i="2"/>
  <c r="M21" i="2"/>
  <c r="M22" i="2"/>
  <c r="M23" i="2"/>
  <c r="M24" i="2"/>
  <c r="M25" i="2"/>
  <c r="M26" i="2"/>
  <c r="M27" i="2"/>
  <c r="M20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4" i="2"/>
  <c r="H3" i="14"/>
  <c r="H3" i="2" a="1"/>
  <c r="D33" i="2" a="1"/>
  <c r="H33" i="2" a="1"/>
  <c r="C22" i="2" a="1"/>
  <c r="G22" i="2" a="1"/>
  <c r="B3" i="2" a="1"/>
  <c r="N15" i="14" l="1"/>
  <c r="N17" i="14"/>
  <c r="N16" i="14"/>
  <c r="N14" i="14"/>
  <c r="N12" i="14"/>
  <c r="N10" i="14"/>
  <c r="N9" i="14"/>
  <c r="N6" i="14"/>
  <c r="N8" i="14"/>
  <c r="N13" i="14"/>
  <c r="N7" i="14"/>
  <c r="N11" i="14"/>
  <c r="P22" i="13"/>
  <c r="P20" i="13"/>
  <c r="P27" i="13"/>
  <c r="P26" i="13"/>
  <c r="P25" i="13"/>
  <c r="P24" i="13"/>
  <c r="P23" i="13"/>
  <c r="P21" i="13"/>
  <c r="I15" i="14"/>
  <c r="O15" i="14" s="1"/>
  <c r="I16" i="14"/>
  <c r="O16" i="14" s="1"/>
  <c r="I17" i="14"/>
  <c r="O17" i="14" s="1"/>
  <c r="I10" i="14"/>
  <c r="O10" i="14" s="1"/>
  <c r="I13" i="14"/>
  <c r="O13" i="14" s="1"/>
  <c r="I8" i="14"/>
  <c r="O8" i="14" s="1"/>
  <c r="I11" i="14"/>
  <c r="O11" i="14" s="1"/>
  <c r="I9" i="14"/>
  <c r="O9" i="14" s="1"/>
  <c r="I6" i="14"/>
  <c r="O6" i="14" s="1"/>
  <c r="I14" i="14"/>
  <c r="O14" i="14" s="1"/>
  <c r="I12" i="14"/>
  <c r="O12" i="14" s="1"/>
  <c r="I7" i="14"/>
  <c r="O7" i="14" s="1"/>
  <c r="P15" i="13"/>
  <c r="P6" i="13"/>
  <c r="P16" i="13"/>
  <c r="P17" i="13"/>
  <c r="P18" i="13"/>
  <c r="P12" i="13"/>
  <c r="P14" i="13"/>
  <c r="P13" i="13"/>
  <c r="P11" i="13"/>
  <c r="P7" i="13"/>
  <c r="P4" i="13"/>
  <c r="P5" i="13"/>
  <c r="P8" i="13"/>
  <c r="P9" i="13"/>
  <c r="P10" i="13"/>
  <c r="P19" i="13"/>
  <c r="L11" i="11"/>
  <c r="H40" i="2"/>
  <c r="J40" i="2" s="1"/>
  <c r="H48" i="2"/>
  <c r="J48" i="2" s="1"/>
  <c r="H56" i="2"/>
  <c r="J56" i="2" s="1"/>
  <c r="H64" i="2"/>
  <c r="J64" i="2" s="1"/>
  <c r="H72" i="2"/>
  <c r="J72" i="2" s="1"/>
  <c r="H33" i="2"/>
  <c r="J33" i="2" s="1"/>
  <c r="H41" i="2"/>
  <c r="J41" i="2" s="1"/>
  <c r="H49" i="2"/>
  <c r="J49" i="2" s="1"/>
  <c r="H57" i="2"/>
  <c r="J57" i="2" s="1"/>
  <c r="H65" i="2"/>
  <c r="J65" i="2" s="1"/>
  <c r="H73" i="2"/>
  <c r="J73" i="2" s="1"/>
  <c r="H34" i="2"/>
  <c r="J34" i="2" s="1"/>
  <c r="H42" i="2"/>
  <c r="J42" i="2" s="1"/>
  <c r="H50" i="2"/>
  <c r="J50" i="2" s="1"/>
  <c r="H58" i="2"/>
  <c r="J58" i="2" s="1"/>
  <c r="H66" i="2"/>
  <c r="J66" i="2" s="1"/>
  <c r="H74" i="2"/>
  <c r="J74" i="2" s="1"/>
  <c r="H35" i="2"/>
  <c r="J35" i="2" s="1"/>
  <c r="H43" i="2"/>
  <c r="J43" i="2" s="1"/>
  <c r="H51" i="2"/>
  <c r="J51" i="2" s="1"/>
  <c r="H59" i="2"/>
  <c r="J59" i="2" s="1"/>
  <c r="H67" i="2"/>
  <c r="J67" i="2" s="1"/>
  <c r="H75" i="2"/>
  <c r="J75" i="2" s="1"/>
  <c r="H36" i="2"/>
  <c r="J36" i="2" s="1"/>
  <c r="H44" i="2"/>
  <c r="J44" i="2" s="1"/>
  <c r="H52" i="2"/>
  <c r="J52" i="2" s="1"/>
  <c r="H60" i="2"/>
  <c r="J60" i="2" s="1"/>
  <c r="H68" i="2"/>
  <c r="J68" i="2" s="1"/>
  <c r="H76" i="2"/>
  <c r="J76" i="2" s="1"/>
  <c r="H37" i="2"/>
  <c r="J37" i="2" s="1"/>
  <c r="H45" i="2"/>
  <c r="J45" i="2" s="1"/>
  <c r="H53" i="2"/>
  <c r="J53" i="2" s="1"/>
  <c r="H61" i="2"/>
  <c r="J61" i="2" s="1"/>
  <c r="H69" i="2"/>
  <c r="J69" i="2" s="1"/>
  <c r="H77" i="2"/>
  <c r="J77" i="2" s="1"/>
  <c r="H38" i="2"/>
  <c r="J38" i="2" s="1"/>
  <c r="H46" i="2"/>
  <c r="J46" i="2" s="1"/>
  <c r="H54" i="2"/>
  <c r="J54" i="2" s="1"/>
  <c r="H62" i="2"/>
  <c r="J62" i="2" s="1"/>
  <c r="H70" i="2"/>
  <c r="J70" i="2" s="1"/>
  <c r="H39" i="2"/>
  <c r="J39" i="2" s="1"/>
  <c r="H47" i="2"/>
  <c r="J47" i="2" s="1"/>
  <c r="H55" i="2"/>
  <c r="J55" i="2" s="1"/>
  <c r="H63" i="2"/>
  <c r="J63" i="2" s="1"/>
  <c r="H71" i="2"/>
  <c r="J71" i="2" s="1"/>
  <c r="D40" i="2"/>
  <c r="N35" i="2" s="1"/>
  <c r="D48" i="2"/>
  <c r="N43" i="2" s="1"/>
  <c r="D56" i="2"/>
  <c r="N51" i="2" s="1"/>
  <c r="D64" i="2"/>
  <c r="N59" i="2" s="1"/>
  <c r="D72" i="2"/>
  <c r="N67" i="2" s="1"/>
  <c r="D33" i="2"/>
  <c r="N28" i="2" s="1"/>
  <c r="D41" i="2"/>
  <c r="N36" i="2" s="1"/>
  <c r="D49" i="2"/>
  <c r="N44" i="2" s="1"/>
  <c r="D57" i="2"/>
  <c r="N52" i="2" s="1"/>
  <c r="D65" i="2"/>
  <c r="N60" i="2" s="1"/>
  <c r="D73" i="2"/>
  <c r="N68" i="2" s="1"/>
  <c r="D34" i="2"/>
  <c r="N29" i="2" s="1"/>
  <c r="D42" i="2"/>
  <c r="N37" i="2" s="1"/>
  <c r="D50" i="2"/>
  <c r="N45" i="2" s="1"/>
  <c r="D58" i="2"/>
  <c r="N53" i="2" s="1"/>
  <c r="D66" i="2"/>
  <c r="N61" i="2" s="1"/>
  <c r="D74" i="2"/>
  <c r="N69" i="2" s="1"/>
  <c r="D35" i="2"/>
  <c r="N30" i="2" s="1"/>
  <c r="D43" i="2"/>
  <c r="N38" i="2" s="1"/>
  <c r="D51" i="2"/>
  <c r="N46" i="2" s="1"/>
  <c r="D59" i="2"/>
  <c r="N54" i="2" s="1"/>
  <c r="D67" i="2"/>
  <c r="N62" i="2" s="1"/>
  <c r="D75" i="2"/>
  <c r="N70" i="2" s="1"/>
  <c r="D36" i="2"/>
  <c r="N31" i="2" s="1"/>
  <c r="D44" i="2"/>
  <c r="N39" i="2" s="1"/>
  <c r="D52" i="2"/>
  <c r="N47" i="2" s="1"/>
  <c r="D60" i="2"/>
  <c r="N55" i="2" s="1"/>
  <c r="D68" i="2"/>
  <c r="N63" i="2" s="1"/>
  <c r="D76" i="2"/>
  <c r="N71" i="2" s="1"/>
  <c r="D37" i="2"/>
  <c r="N32" i="2" s="1"/>
  <c r="D45" i="2"/>
  <c r="N40" i="2" s="1"/>
  <c r="D53" i="2"/>
  <c r="N48" i="2" s="1"/>
  <c r="D61" i="2"/>
  <c r="N56" i="2" s="1"/>
  <c r="D69" i="2"/>
  <c r="N64" i="2" s="1"/>
  <c r="D77" i="2"/>
  <c r="N72" i="2" s="1"/>
  <c r="D38" i="2"/>
  <c r="N33" i="2" s="1"/>
  <c r="D46" i="2"/>
  <c r="N41" i="2" s="1"/>
  <c r="D54" i="2"/>
  <c r="N49" i="2" s="1"/>
  <c r="D62" i="2"/>
  <c r="N57" i="2" s="1"/>
  <c r="D70" i="2"/>
  <c r="N65" i="2" s="1"/>
  <c r="D39" i="2"/>
  <c r="N34" i="2" s="1"/>
  <c r="D47" i="2"/>
  <c r="N42" i="2" s="1"/>
  <c r="D55" i="2"/>
  <c r="N50" i="2" s="1"/>
  <c r="D63" i="2"/>
  <c r="N58" i="2" s="1"/>
  <c r="D71" i="2"/>
  <c r="N66" i="2" s="1"/>
  <c r="G29" i="2"/>
  <c r="J29" i="2" s="1"/>
  <c r="G22" i="2"/>
  <c r="J22" i="2" s="1"/>
  <c r="G23" i="2"/>
  <c r="J23" i="2" s="1"/>
  <c r="G24" i="2"/>
  <c r="J24" i="2" s="1"/>
  <c r="G25" i="2"/>
  <c r="J25" i="2" s="1"/>
  <c r="G26" i="2"/>
  <c r="J26" i="2" s="1"/>
  <c r="G27" i="2"/>
  <c r="J27" i="2" s="1"/>
  <c r="G28" i="2"/>
  <c r="J28" i="2" s="1"/>
  <c r="C29" i="2"/>
  <c r="B29" i="2" s="1"/>
  <c r="C22" i="2"/>
  <c r="C23" i="2"/>
  <c r="C24" i="2"/>
  <c r="C25" i="2"/>
  <c r="C26" i="2"/>
  <c r="C27" i="2"/>
  <c r="C28" i="2"/>
  <c r="H10" i="2"/>
  <c r="J10" i="2" s="1"/>
  <c r="H18" i="2"/>
  <c r="J18" i="2" s="1"/>
  <c r="H3" i="2"/>
  <c r="J3" i="2" s="1"/>
  <c r="H11" i="2"/>
  <c r="J11" i="2" s="1"/>
  <c r="H4" i="2"/>
  <c r="J4" i="2" s="1"/>
  <c r="H12" i="2"/>
  <c r="J12" i="2" s="1"/>
  <c r="H5" i="2"/>
  <c r="J5" i="2" s="1"/>
  <c r="H13" i="2"/>
  <c r="J13" i="2" s="1"/>
  <c r="H6" i="2"/>
  <c r="J6" i="2" s="1"/>
  <c r="H14" i="2"/>
  <c r="J14" i="2" s="1"/>
  <c r="H7" i="2"/>
  <c r="J7" i="2" s="1"/>
  <c r="H15" i="2"/>
  <c r="J15" i="2" s="1"/>
  <c r="H8" i="2"/>
  <c r="J8" i="2" s="1"/>
  <c r="H16" i="2"/>
  <c r="J16" i="2" s="1"/>
  <c r="H9" i="2"/>
  <c r="J9" i="2" s="1"/>
  <c r="H17" i="2"/>
  <c r="J17" i="2" s="1"/>
  <c r="B10" i="2"/>
  <c r="C10" i="2" s="1"/>
  <c r="B18" i="2"/>
  <c r="B3" i="2"/>
  <c r="C3" i="2" s="1"/>
  <c r="B11" i="2"/>
  <c r="C11" i="2" s="1"/>
  <c r="B4" i="2"/>
  <c r="C4" i="2" s="1"/>
  <c r="B12" i="2"/>
  <c r="C12" i="2" s="1"/>
  <c r="B5" i="2"/>
  <c r="C5" i="2" s="1"/>
  <c r="B13" i="2"/>
  <c r="C13" i="2" s="1"/>
  <c r="B6" i="2"/>
  <c r="C6" i="2" s="1"/>
  <c r="B14" i="2"/>
  <c r="C14" i="2" s="1"/>
  <c r="B7" i="2"/>
  <c r="C7" i="2" s="1"/>
  <c r="B15" i="2"/>
  <c r="B8" i="2"/>
  <c r="C8" i="2" s="1"/>
  <c r="B16" i="2"/>
  <c r="B9" i="2"/>
  <c r="C9" i="2" s="1"/>
  <c r="B17" i="2"/>
  <c r="C16" i="2"/>
  <c r="C15" i="2"/>
  <c r="D24" i="2"/>
  <c r="D29" i="2"/>
  <c r="D22" i="2"/>
  <c r="D27" i="2"/>
  <c r="D25" i="2"/>
  <c r="D23" i="2"/>
  <c r="D26" i="2"/>
  <c r="D28" i="2"/>
  <c r="L40" i="11" l="1"/>
  <c r="L32" i="11"/>
  <c r="L45" i="11"/>
  <c r="L66" i="11"/>
  <c r="L54" i="11"/>
  <c r="L46" i="11"/>
  <c r="L57" i="11"/>
  <c r="L70" i="11"/>
  <c r="L53" i="11"/>
  <c r="L36" i="11"/>
  <c r="L49" i="11"/>
  <c r="L62" i="11"/>
  <c r="L28" i="11"/>
  <c r="L41" i="11"/>
  <c r="L71" i="11"/>
  <c r="L37" i="11"/>
  <c r="L67" i="11"/>
  <c r="L58" i="11"/>
  <c r="L33" i="11"/>
  <c r="L63" i="11"/>
  <c r="L29" i="11"/>
  <c r="L59" i="11"/>
  <c r="L50" i="11"/>
  <c r="L55" i="11"/>
  <c r="L38" i="11"/>
  <c r="L68" i="11"/>
  <c r="L51" i="11"/>
  <c r="L42" i="11"/>
  <c r="L64" i="11"/>
  <c r="L47" i="11"/>
  <c r="L30" i="11"/>
  <c r="L60" i="11"/>
  <c r="L43" i="11"/>
  <c r="L34" i="11"/>
  <c r="L56" i="11"/>
  <c r="L39" i="11"/>
  <c r="L69" i="11"/>
  <c r="L52" i="11"/>
  <c r="L35" i="11"/>
  <c r="L65" i="11"/>
  <c r="L48" i="11"/>
  <c r="L31" i="11"/>
  <c r="L61" i="11"/>
  <c r="L44" i="11"/>
  <c r="B28" i="2"/>
  <c r="L17" i="11"/>
  <c r="L13" i="11"/>
  <c r="L4" i="11"/>
  <c r="L7" i="11"/>
  <c r="F5" i="2"/>
  <c r="E5" i="2"/>
  <c r="F9" i="2"/>
  <c r="E9" i="2"/>
  <c r="F16" i="2"/>
  <c r="E16" i="2"/>
  <c r="F8" i="2"/>
  <c r="E8" i="2"/>
  <c r="F15" i="2"/>
  <c r="E15" i="2"/>
  <c r="E3" i="2"/>
  <c r="F3" i="2"/>
  <c r="F12" i="2"/>
  <c r="E12" i="2"/>
  <c r="E4" i="2"/>
  <c r="F4" i="2"/>
  <c r="F11" i="2"/>
  <c r="E11" i="2"/>
  <c r="F7" i="2"/>
  <c r="E7" i="2"/>
  <c r="F14" i="2"/>
  <c r="E14" i="2"/>
  <c r="C18" i="2"/>
  <c r="F6" i="2"/>
  <c r="E6" i="2"/>
  <c r="F10" i="2"/>
  <c r="E10" i="2"/>
  <c r="F13" i="2"/>
  <c r="E13" i="2"/>
  <c r="L24" i="11"/>
  <c r="L26" i="11"/>
  <c r="L22" i="11"/>
  <c r="L21" i="11"/>
  <c r="L20" i="11"/>
  <c r="L23" i="11"/>
  <c r="L27" i="11"/>
  <c r="L25" i="11"/>
  <c r="L3" i="11"/>
  <c r="N26" i="2"/>
  <c r="N27" i="2"/>
  <c r="N68" i="11"/>
  <c r="N71" i="11"/>
  <c r="N69" i="11"/>
  <c r="N70" i="11"/>
  <c r="P68" i="2"/>
  <c r="P70" i="2"/>
  <c r="P72" i="2"/>
  <c r="P71" i="2"/>
  <c r="P69" i="2"/>
  <c r="AX6" i="11"/>
  <c r="BA6" i="11" s="1"/>
  <c r="I10" i="12"/>
  <c r="I6" i="12"/>
  <c r="I24" i="13"/>
  <c r="Y7" i="16"/>
  <c r="I14" i="13"/>
  <c r="I3" i="13"/>
  <c r="I25" i="13"/>
  <c r="I5" i="12"/>
  <c r="AW6" i="11"/>
  <c r="C17" i="2"/>
  <c r="AY6" i="11"/>
  <c r="I15" i="12"/>
  <c r="I16" i="13"/>
  <c r="AX7" i="11"/>
  <c r="I22" i="13"/>
  <c r="I7" i="12"/>
  <c r="C17" i="13"/>
  <c r="I12" i="13"/>
  <c r="I9" i="13"/>
  <c r="Y6" i="16"/>
  <c r="I14" i="12"/>
  <c r="I8" i="12"/>
  <c r="I5" i="13"/>
  <c r="I13" i="12"/>
  <c r="Y8" i="16"/>
  <c r="I28" i="13"/>
  <c r="I23" i="13"/>
  <c r="I29" i="13"/>
  <c r="I18" i="13"/>
  <c r="AX8" i="11"/>
  <c r="I4" i="13"/>
  <c r="I25" i="12"/>
  <c r="I4" i="12"/>
  <c r="I48" i="12"/>
  <c r="Y5" i="16"/>
  <c r="AW8" i="11"/>
  <c r="I16" i="12"/>
  <c r="I84" i="12"/>
  <c r="I54" i="12"/>
  <c r="I59" i="12"/>
  <c r="I41" i="12"/>
  <c r="I86" i="12"/>
  <c r="I57" i="12"/>
  <c r="I15" i="13"/>
  <c r="I8" i="13"/>
  <c r="I6" i="13"/>
  <c r="I45" i="12"/>
  <c r="I81" i="12"/>
  <c r="Y4" i="16"/>
  <c r="I7" i="13"/>
  <c r="I17" i="12"/>
  <c r="I51" i="12"/>
  <c r="I35" i="12"/>
  <c r="I42" i="12"/>
  <c r="I69" i="12"/>
  <c r="I40" i="12"/>
  <c r="I90" i="12"/>
  <c r="L7" i="16"/>
  <c r="I10" i="13"/>
  <c r="I12" i="12"/>
  <c r="I26" i="13"/>
  <c r="I9" i="12"/>
  <c r="I13" i="13"/>
  <c r="I27" i="13"/>
  <c r="I28" i="12"/>
  <c r="I39" i="12"/>
  <c r="I3" i="12"/>
  <c r="I43" i="12"/>
  <c r="I61" i="12"/>
  <c r="I75" i="12"/>
  <c r="I68" i="12"/>
  <c r="I33" i="12"/>
  <c r="I32" i="12"/>
  <c r="L8" i="16"/>
  <c r="I31" i="13"/>
  <c r="I33" i="13"/>
  <c r="I56" i="13"/>
  <c r="I11" i="13"/>
  <c r="I38" i="13"/>
  <c r="I11" i="12"/>
  <c r="AY7" i="11"/>
  <c r="I34" i="12"/>
  <c r="I52" i="12"/>
  <c r="I78" i="12"/>
  <c r="L6" i="16"/>
  <c r="I59" i="13"/>
  <c r="AX9" i="11"/>
  <c r="I83" i="12"/>
  <c r="I30" i="12"/>
  <c r="I70" i="12"/>
  <c r="I64" i="12"/>
  <c r="I74" i="12"/>
  <c r="I29" i="2"/>
  <c r="I28" i="2"/>
  <c r="I18" i="2"/>
  <c r="AW7" i="11"/>
  <c r="BA7" i="11"/>
  <c r="BA8" i="11"/>
  <c r="I58" i="12"/>
  <c r="I65" i="12"/>
  <c r="I47" i="12"/>
  <c r="I46" i="12"/>
  <c r="I50" i="12"/>
  <c r="I71" i="12"/>
  <c r="I85" i="12"/>
  <c r="I29" i="12"/>
  <c r="I60" i="12"/>
  <c r="I53" i="12"/>
  <c r="I49" i="12"/>
  <c r="I66" i="12"/>
  <c r="I88" i="12"/>
  <c r="I73" i="12"/>
  <c r="I36" i="12"/>
  <c r="I31" i="12"/>
  <c r="I38" i="12"/>
  <c r="I55" i="12"/>
  <c r="I37" i="12"/>
  <c r="I82" i="12"/>
  <c r="I63" i="12"/>
  <c r="I76" i="12"/>
  <c r="I72" i="12"/>
  <c r="I44" i="12"/>
  <c r="I62" i="12"/>
  <c r="I79" i="12"/>
  <c r="I67" i="12"/>
  <c r="I87" i="12"/>
  <c r="I89" i="12"/>
  <c r="I80" i="12"/>
  <c r="I27" i="12"/>
  <c r="I56" i="12"/>
  <c r="I77" i="12"/>
  <c r="I65" i="13"/>
  <c r="I60" i="13"/>
  <c r="I52" i="13"/>
  <c r="I49" i="13"/>
  <c r="I45" i="13"/>
  <c r="I72" i="13"/>
  <c r="I46" i="13"/>
  <c r="I76" i="13"/>
  <c r="I34" i="13"/>
  <c r="I53" i="13"/>
  <c r="I42" i="13"/>
  <c r="I62" i="13"/>
  <c r="I77" i="13"/>
  <c r="I54" i="13"/>
  <c r="I57" i="13"/>
  <c r="I67" i="13"/>
  <c r="I74" i="13"/>
  <c r="I47" i="13"/>
  <c r="I68" i="13"/>
  <c r="I43" i="13"/>
  <c r="I35" i="13"/>
  <c r="I37" i="13"/>
  <c r="I40" i="13"/>
  <c r="I70" i="13"/>
  <c r="I69" i="13"/>
  <c r="I39" i="13"/>
  <c r="I63" i="13"/>
  <c r="I50" i="13"/>
  <c r="I64" i="13"/>
  <c r="I58" i="13"/>
  <c r="I51" i="13"/>
  <c r="I75" i="13"/>
  <c r="I44" i="13"/>
  <c r="I55" i="13"/>
  <c r="I48" i="13"/>
  <c r="I61" i="13"/>
  <c r="I36" i="13"/>
  <c r="I73" i="13"/>
  <c r="I66" i="13"/>
  <c r="I41" i="13"/>
  <c r="I71" i="13"/>
  <c r="AW9" i="11"/>
  <c r="AY9" i="11"/>
  <c r="AX10" i="11"/>
  <c r="BA9" i="11"/>
  <c r="AX11" i="11"/>
  <c r="AY10" i="11"/>
  <c r="AW10" i="11"/>
  <c r="BA10" i="11"/>
  <c r="AX12" i="11"/>
  <c r="AY11" i="11"/>
  <c r="AW11" i="11"/>
  <c r="BA11" i="11"/>
  <c r="AW12" i="11"/>
  <c r="AX13" i="11"/>
  <c r="AY12" i="11"/>
  <c r="BA12" i="11"/>
  <c r="AW13" i="11"/>
  <c r="AX14" i="11"/>
  <c r="AY13" i="11"/>
  <c r="BA13" i="11"/>
  <c r="AW14" i="11"/>
  <c r="AY14" i="11"/>
  <c r="AX15" i="11"/>
  <c r="BA14" i="11"/>
  <c r="AY15" i="11"/>
  <c r="AX16" i="11"/>
  <c r="AW15" i="11"/>
  <c r="BA15" i="11"/>
  <c r="AX17" i="11"/>
  <c r="AY16" i="11"/>
  <c r="AW16" i="11"/>
  <c r="BA16" i="11"/>
  <c r="AW17" i="11"/>
  <c r="AY17" i="11"/>
  <c r="AX18" i="11"/>
  <c r="BA17" i="11"/>
  <c r="AY18" i="11"/>
  <c r="AX19" i="11"/>
  <c r="AW18" i="11"/>
  <c r="BA18" i="11"/>
  <c r="AW19" i="11"/>
  <c r="AY19" i="11"/>
  <c r="AX20" i="11"/>
  <c r="BA19" i="11"/>
  <c r="AW20" i="11"/>
  <c r="AX21" i="11"/>
  <c r="AY20" i="11"/>
  <c r="BA20" i="11"/>
  <c r="AY21" i="11"/>
  <c r="AX22" i="11"/>
  <c r="AW21" i="11"/>
  <c r="BA21" i="11"/>
  <c r="AX23" i="11"/>
  <c r="AY22" i="11"/>
  <c r="AW22" i="11"/>
  <c r="BA22" i="11"/>
  <c r="AX24" i="11"/>
  <c r="AY23" i="11"/>
  <c r="AW23" i="11"/>
  <c r="BA23" i="11"/>
  <c r="AX25" i="11"/>
  <c r="AY24" i="11"/>
  <c r="AW24" i="11"/>
  <c r="BA24" i="11"/>
  <c r="AY25" i="11"/>
  <c r="AX26" i="11"/>
  <c r="AW25" i="11"/>
  <c r="BA25" i="11"/>
  <c r="AY26" i="11"/>
  <c r="AX27" i="11"/>
  <c r="AW26" i="11"/>
  <c r="BA26" i="11"/>
  <c r="AX28" i="11"/>
  <c r="AW27" i="11"/>
  <c r="AY27" i="11"/>
  <c r="BA27" i="11"/>
  <c r="AW28" i="11"/>
  <c r="AX29" i="11"/>
  <c r="AY28" i="11"/>
  <c r="BA28" i="11"/>
  <c r="AW29" i="11"/>
  <c r="AX30" i="11"/>
  <c r="AY29" i="11"/>
  <c r="BA29" i="11"/>
  <c r="AW30" i="11"/>
  <c r="AX31" i="11"/>
  <c r="AY30" i="11"/>
  <c r="BA30" i="11"/>
  <c r="AW31" i="11"/>
  <c r="AY31" i="11"/>
  <c r="AX32" i="11"/>
  <c r="BA31" i="11"/>
  <c r="AY32" i="11"/>
  <c r="AX33" i="11"/>
  <c r="AW32" i="11"/>
  <c r="BA32" i="11"/>
  <c r="AY33" i="11"/>
  <c r="AX34" i="11"/>
  <c r="AW33" i="11"/>
  <c r="BA33" i="11"/>
  <c r="AX35" i="11"/>
  <c r="AW34" i="11"/>
  <c r="AY34" i="11"/>
  <c r="BA34" i="11"/>
  <c r="AY35" i="11"/>
  <c r="AX36" i="11"/>
  <c r="AW35" i="11"/>
  <c r="BA35" i="11"/>
  <c r="AW36" i="11"/>
  <c r="AX37" i="11"/>
  <c r="AY36" i="11"/>
  <c r="BA36" i="11"/>
  <c r="AW37" i="11"/>
  <c r="AX38" i="11"/>
  <c r="AY37" i="11"/>
  <c r="BA37" i="11"/>
  <c r="AW38" i="11"/>
  <c r="AY38" i="11"/>
  <c r="AX39" i="11"/>
  <c r="BA38" i="11"/>
  <c r="AX40" i="11"/>
  <c r="AY39" i="11"/>
  <c r="AW39" i="11"/>
  <c r="BA39" i="11"/>
  <c r="AY40" i="11"/>
  <c r="AW40" i="11"/>
  <c r="AX41" i="11"/>
  <c r="BA40" i="11"/>
  <c r="AW41" i="11"/>
  <c r="AY41" i="11"/>
  <c r="AX42" i="11"/>
  <c r="BA41" i="11"/>
  <c r="AW42" i="11"/>
  <c r="AY42" i="11"/>
  <c r="AX43" i="11"/>
  <c r="BA42" i="11"/>
  <c r="AW43" i="11"/>
  <c r="AX44" i="11"/>
  <c r="AY43" i="11"/>
  <c r="BA43" i="11"/>
  <c r="AY44" i="11"/>
  <c r="AX45" i="11"/>
  <c r="AW44" i="11"/>
  <c r="BA44" i="11"/>
  <c r="AY45" i="11"/>
  <c r="AX46" i="11"/>
  <c r="AW45" i="11"/>
  <c r="BA45" i="11"/>
  <c r="AW46" i="11"/>
  <c r="AX47" i="11"/>
  <c r="AY46" i="11"/>
  <c r="BA46" i="11"/>
  <c r="AX48" i="11"/>
  <c r="AY47" i="11"/>
  <c r="AW47" i="11"/>
  <c r="BA47" i="11"/>
  <c r="AX49" i="11"/>
  <c r="AW48" i="11"/>
  <c r="AY48" i="11"/>
  <c r="BA48" i="11"/>
  <c r="AX50" i="11"/>
  <c r="AY49" i="11"/>
  <c r="AW49" i="11"/>
  <c r="BA49" i="11"/>
  <c r="AY50" i="11"/>
  <c r="AX51" i="11"/>
  <c r="AW50" i="11"/>
  <c r="BA50" i="11"/>
  <c r="AW51" i="11"/>
  <c r="AX52" i="11"/>
  <c r="AY51" i="11"/>
  <c r="BA51" i="11"/>
  <c r="AW52" i="11"/>
  <c r="AX53" i="11"/>
  <c r="AY52" i="11"/>
  <c r="BA52" i="11"/>
  <c r="AW53" i="11"/>
  <c r="AX54" i="11"/>
  <c r="AY53" i="11"/>
  <c r="BA53" i="11"/>
  <c r="AX55" i="11"/>
  <c r="AY54" i="11"/>
  <c r="AW54" i="11"/>
  <c r="BA54" i="11"/>
  <c r="AX56" i="11"/>
  <c r="AY55" i="11"/>
  <c r="AW55" i="11"/>
  <c r="BA55" i="11"/>
  <c r="AX57" i="11"/>
  <c r="AW56" i="11"/>
  <c r="AY56" i="11"/>
  <c r="BA56" i="11"/>
  <c r="AY57" i="11"/>
  <c r="AX58" i="11"/>
  <c r="AW57" i="11"/>
  <c r="BA57" i="11"/>
  <c r="AY58" i="11"/>
  <c r="AX59" i="11"/>
  <c r="AW58" i="11"/>
  <c r="BA58" i="11"/>
  <c r="AX60" i="11"/>
  <c r="AW59" i="11"/>
  <c r="AY59" i="11"/>
  <c r="BA59" i="11"/>
  <c r="AW60" i="11"/>
  <c r="AX61" i="11"/>
  <c r="AY60" i="11"/>
  <c r="BA60" i="11"/>
  <c r="AW61" i="11"/>
  <c r="AX62" i="11"/>
  <c r="AY61" i="11"/>
  <c r="BA61" i="11"/>
  <c r="AW62" i="11"/>
  <c r="AY62" i="11"/>
  <c r="AX63" i="11"/>
  <c r="BA62" i="11"/>
  <c r="AY63" i="11"/>
  <c r="AW63" i="11"/>
  <c r="AX64" i="11"/>
  <c r="BA63" i="11"/>
  <c r="AY64" i="11"/>
  <c r="AX65" i="11"/>
  <c r="AW64" i="11"/>
  <c r="BA64" i="11"/>
  <c r="AW65" i="11"/>
  <c r="AX66" i="11"/>
  <c r="AY65" i="11"/>
  <c r="BA65" i="11"/>
  <c r="AY66" i="11"/>
  <c r="AW66" i="11"/>
  <c r="AX67" i="11"/>
  <c r="BA66" i="11"/>
  <c r="AY67" i="11"/>
  <c r="AW67" i="11"/>
  <c r="AX68" i="11"/>
  <c r="BA67" i="11"/>
  <c r="AW68" i="11"/>
  <c r="AX69" i="11"/>
  <c r="AY68" i="11"/>
  <c r="BA68" i="11"/>
  <c r="AY69" i="11"/>
  <c r="AX70" i="11"/>
  <c r="AW69" i="11"/>
  <c r="BA69" i="11"/>
  <c r="AX71" i="11"/>
  <c r="AW70" i="11"/>
  <c r="AY70" i="11"/>
  <c r="BA70" i="11"/>
  <c r="AX72" i="11"/>
  <c r="AY71" i="11"/>
  <c r="AW71" i="11"/>
  <c r="BA71" i="11"/>
  <c r="AY72" i="11"/>
  <c r="AW72" i="11"/>
  <c r="AX73" i="11"/>
  <c r="BA72" i="11"/>
  <c r="AW73" i="11"/>
  <c r="AY73" i="11"/>
  <c r="AX74" i="11"/>
  <c r="BA73" i="11"/>
  <c r="AW74" i="11"/>
  <c r="AY74" i="11"/>
  <c r="AX75" i="11"/>
  <c r="BA74" i="11"/>
  <c r="AW75" i="11"/>
  <c r="AX76" i="11"/>
  <c r="AY75" i="11"/>
  <c r="BA75" i="11"/>
  <c r="AY76" i="11"/>
  <c r="AX77" i="11"/>
  <c r="AW76" i="11"/>
  <c r="BA76" i="11"/>
  <c r="AY77" i="11"/>
  <c r="AX78" i="11"/>
  <c r="AW77" i="11"/>
  <c r="BA77" i="11"/>
  <c r="AW78" i="11"/>
  <c r="AX79" i="11"/>
  <c r="AY78" i="11"/>
  <c r="BA78" i="11"/>
  <c r="AX80" i="11"/>
  <c r="AY79" i="11"/>
  <c r="AW79" i="11"/>
  <c r="BA79" i="11"/>
  <c r="AX81" i="11"/>
  <c r="AY80" i="11"/>
  <c r="AW80" i="11"/>
  <c r="BA80" i="11"/>
  <c r="AX82" i="11"/>
  <c r="AY81" i="11"/>
  <c r="AW81" i="11"/>
  <c r="BA81" i="11"/>
  <c r="AY82" i="11"/>
  <c r="AX83" i="11"/>
  <c r="AW82" i="11"/>
  <c r="BA82" i="11"/>
  <c r="AW83" i="11"/>
  <c r="AX84" i="11"/>
  <c r="AY83" i="11"/>
  <c r="BA83" i="11"/>
  <c r="AW84" i="11"/>
  <c r="AX85" i="11"/>
  <c r="AY84" i="11"/>
  <c r="BA84" i="11"/>
  <c r="AW85" i="11"/>
  <c r="AX86" i="11"/>
  <c r="AY85" i="11"/>
  <c r="BA85" i="11"/>
  <c r="AX87" i="11"/>
  <c r="AY86" i="11"/>
  <c r="AW86" i="11"/>
  <c r="BA86" i="11"/>
  <c r="AX88" i="11"/>
  <c r="AY87" i="11"/>
  <c r="AW87" i="11"/>
  <c r="BA87" i="11"/>
  <c r="AX89" i="11"/>
  <c r="AY88" i="11"/>
  <c r="AW88" i="11"/>
  <c r="BA88" i="11"/>
  <c r="AY89" i="11"/>
  <c r="AX90" i="11"/>
  <c r="AW89" i="11"/>
  <c r="BA89" i="11"/>
  <c r="AY90" i="11"/>
  <c r="AX91" i="11"/>
  <c r="AW90" i="11"/>
  <c r="BA90" i="11"/>
  <c r="AX92" i="11"/>
  <c r="AW91" i="11"/>
  <c r="AY91" i="11"/>
  <c r="BA91" i="11"/>
  <c r="AW92" i="11"/>
  <c r="AX93" i="11"/>
  <c r="AY92" i="11"/>
  <c r="BA92" i="11"/>
  <c r="AW93" i="11"/>
  <c r="AX94" i="11"/>
  <c r="AY93" i="11"/>
  <c r="BA93" i="11"/>
  <c r="AW94" i="11"/>
  <c r="AY94" i="11"/>
  <c r="AX95" i="11"/>
  <c r="BA94" i="11"/>
  <c r="AY95" i="11"/>
  <c r="AW95" i="11"/>
  <c r="AX96" i="11"/>
  <c r="BA95" i="11"/>
  <c r="AY96" i="11"/>
  <c r="AX97" i="11"/>
  <c r="AW96" i="11"/>
  <c r="BA96" i="11"/>
  <c r="AW97" i="11"/>
  <c r="AX98" i="11"/>
  <c r="AY97" i="11"/>
  <c r="BA97" i="11"/>
  <c r="AY98" i="11"/>
  <c r="AW98" i="11"/>
  <c r="AX99" i="11"/>
  <c r="BA98" i="11"/>
  <c r="AY99" i="11"/>
  <c r="AW99" i="11"/>
  <c r="AX100" i="11"/>
  <c r="BA99" i="11"/>
  <c r="AW100" i="11"/>
  <c r="AX101" i="11"/>
  <c r="AY100" i="11"/>
  <c r="BA100" i="11"/>
  <c r="AY101" i="11"/>
  <c r="AX102" i="11"/>
  <c r="AW101" i="11"/>
  <c r="BA101" i="11"/>
  <c r="AX103" i="11"/>
  <c r="AW102" i="11"/>
  <c r="AY102" i="11"/>
  <c r="BA102" i="11"/>
  <c r="AW104" i="11"/>
  <c r="AY103" i="11"/>
  <c r="AW103" i="11"/>
  <c r="BA103" i="11"/>
  <c r="AX104" i="11"/>
  <c r="AV104" i="11"/>
  <c r="AW105" i="11"/>
  <c r="AZ104" i="11"/>
  <c r="AV105" i="11"/>
  <c r="AX105" i="11"/>
  <c r="AW106" i="11"/>
  <c r="AZ105" i="11"/>
  <c r="AV106" i="11"/>
  <c r="AX106" i="11"/>
  <c r="AW107" i="11"/>
  <c r="AZ106" i="11"/>
  <c r="AX107" i="11"/>
  <c r="AX108" i="11"/>
  <c r="AV107" i="11"/>
  <c r="AZ107" i="11"/>
  <c r="AY108" i="11"/>
  <c r="AX109" i="11"/>
  <c r="AW108" i="11"/>
  <c r="BA108" i="11"/>
  <c r="AY109" i="11"/>
  <c r="AX110" i="11"/>
  <c r="AW109" i="11"/>
  <c r="BA109" i="11"/>
  <c r="AY110" i="11"/>
  <c r="AW110" i="11"/>
  <c r="AX111" i="11"/>
  <c r="BA110" i="11"/>
  <c r="AX112" i="11"/>
  <c r="AY111" i="11"/>
  <c r="AW111" i="11"/>
  <c r="BA111" i="11"/>
  <c r="AX113" i="11"/>
  <c r="AY112" i="11"/>
  <c r="AW112" i="11"/>
  <c r="BA112" i="11"/>
  <c r="AX114" i="11"/>
  <c r="AY113" i="11"/>
  <c r="AW113" i="11"/>
  <c r="BA113" i="11"/>
  <c r="AY114" i="11"/>
  <c r="AX115" i="11"/>
  <c r="AW114" i="11"/>
  <c r="BA114" i="11"/>
  <c r="AY115" i="11"/>
  <c r="AX116" i="11"/>
  <c r="AW115" i="11"/>
  <c r="BA115" i="11"/>
  <c r="AW116" i="11"/>
  <c r="AX117" i="11"/>
  <c r="AY116" i="11"/>
  <c r="BA116" i="11"/>
  <c r="AW117" i="11"/>
  <c r="AX118" i="11"/>
  <c r="AY117" i="11"/>
  <c r="BA117" i="11"/>
  <c r="AX119" i="11"/>
  <c r="AW118" i="11"/>
  <c r="AY118" i="11"/>
  <c r="BA118" i="11"/>
  <c r="AX120" i="11"/>
  <c r="AY119" i="11"/>
  <c r="AW119" i="11"/>
  <c r="BA119" i="11"/>
  <c r="AX121" i="11"/>
  <c r="AY120" i="11"/>
  <c r="AW120" i="11"/>
  <c r="BA120" i="11"/>
  <c r="AW121" i="11"/>
  <c r="AX122" i="11"/>
  <c r="AY121" i="11"/>
  <c r="BA121" i="11"/>
  <c r="AY122" i="11"/>
  <c r="AX123" i="11"/>
  <c r="AW122" i="11"/>
  <c r="BA122" i="11"/>
  <c r="AW123" i="11"/>
  <c r="AX124" i="11"/>
  <c r="AY123" i="11"/>
  <c r="BA123" i="11"/>
  <c r="AW124" i="11"/>
  <c r="AX125" i="11"/>
  <c r="AY124" i="11"/>
  <c r="BA124" i="11"/>
  <c r="AW125" i="11"/>
  <c r="AX126" i="11"/>
  <c r="AY125" i="11"/>
  <c r="BA125" i="11"/>
  <c r="AW126" i="11"/>
  <c r="AY126" i="11"/>
  <c r="AX127" i="11"/>
  <c r="BA126" i="11"/>
  <c r="AY127" i="11"/>
  <c r="AW127" i="11"/>
  <c r="AX128" i="11"/>
  <c r="BA127" i="11"/>
  <c r="AX129" i="11"/>
  <c r="AW128" i="11"/>
  <c r="AY128" i="11"/>
  <c r="BA128" i="11"/>
  <c r="AY129" i="11"/>
  <c r="AX130" i="11"/>
  <c r="AW129" i="11"/>
  <c r="BA129" i="11"/>
  <c r="AY130" i="11"/>
  <c r="AW130" i="11"/>
  <c r="AX131" i="11"/>
  <c r="BA130" i="11"/>
  <c r="AY131" i="11"/>
  <c r="AX132" i="11"/>
  <c r="AW131" i="11"/>
  <c r="BA131" i="11"/>
  <c r="AW132" i="11"/>
  <c r="AX133" i="11"/>
  <c r="AY132" i="11"/>
  <c r="BA132" i="11"/>
  <c r="AY133" i="11"/>
  <c r="AX134" i="11"/>
  <c r="AW133" i="11"/>
  <c r="BA133" i="11"/>
  <c r="AX135" i="11"/>
  <c r="AW134" i="11"/>
  <c r="AY134" i="11"/>
  <c r="BA134" i="11"/>
  <c r="AX136" i="11"/>
  <c r="AY135" i="11"/>
  <c r="AW135" i="11"/>
  <c r="BA135" i="11"/>
  <c r="AY136" i="11"/>
  <c r="AW136" i="11"/>
  <c r="AX137" i="11"/>
  <c r="BA136" i="11"/>
  <c r="AW137" i="11"/>
  <c r="AX138" i="11"/>
  <c r="AY137" i="11"/>
  <c r="BA137" i="11"/>
  <c r="AW138" i="11"/>
  <c r="AY138" i="11"/>
  <c r="AX139" i="11"/>
  <c r="BA138" i="11"/>
  <c r="AW139" i="11"/>
  <c r="AX140" i="11"/>
  <c r="AY139" i="11"/>
  <c r="BA139" i="11"/>
  <c r="AY140" i="11"/>
  <c r="AX141" i="11"/>
  <c r="AW140" i="11"/>
  <c r="BA140" i="11"/>
  <c r="AY141" i="11"/>
  <c r="AX142" i="11"/>
  <c r="AW141" i="11"/>
  <c r="BA141" i="11"/>
  <c r="AY142" i="11"/>
  <c r="AW142" i="11"/>
  <c r="AX143" i="11"/>
  <c r="BA142" i="11"/>
  <c r="AX144" i="11"/>
  <c r="AY143" i="11"/>
  <c r="AW143" i="11"/>
  <c r="BA143" i="11"/>
  <c r="AX145" i="11"/>
  <c r="AY144" i="11"/>
  <c r="AW144" i="11"/>
  <c r="BA144" i="11"/>
  <c r="AX146" i="11"/>
  <c r="AY145" i="11"/>
  <c r="AW145" i="11"/>
  <c r="BA145" i="11"/>
  <c r="AX147" i="11"/>
  <c r="AW146" i="11"/>
  <c r="AY146" i="11"/>
  <c r="BA146" i="11"/>
  <c r="AW147" i="11"/>
  <c r="AX148" i="11"/>
  <c r="AY147" i="11"/>
  <c r="BA147" i="11"/>
  <c r="AW148" i="11"/>
  <c r="AX149" i="11"/>
  <c r="AY148" i="11"/>
  <c r="BA148" i="11"/>
  <c r="AW149" i="11"/>
  <c r="AX150" i="11"/>
  <c r="AY149" i="11"/>
  <c r="BA149" i="11"/>
  <c r="AX151" i="11"/>
  <c r="AY150" i="11"/>
  <c r="AW150" i="11"/>
  <c r="BA150" i="11"/>
  <c r="AY151" i="11"/>
  <c r="AX152" i="11"/>
  <c r="AW151" i="11"/>
  <c r="BA151" i="11"/>
  <c r="AX153" i="11"/>
  <c r="AW152" i="11"/>
  <c r="AY152" i="11"/>
  <c r="BA152" i="11"/>
  <c r="AY153" i="11"/>
  <c r="AX154" i="11"/>
  <c r="AW153" i="11"/>
  <c r="BA153" i="11"/>
  <c r="AY154" i="11"/>
  <c r="AX155" i="11"/>
  <c r="AW154" i="11"/>
  <c r="BA154" i="11"/>
  <c r="AY155" i="11"/>
  <c r="AW155" i="11"/>
  <c r="AX156" i="11"/>
  <c r="BA155" i="11"/>
  <c r="AY156" i="11"/>
  <c r="AX157" i="11"/>
  <c r="AW156" i="11"/>
  <c r="BA156" i="11"/>
  <c r="AY157" i="11"/>
  <c r="AX158" i="11"/>
  <c r="AW157" i="11"/>
  <c r="BA157" i="11"/>
  <c r="AY158" i="11"/>
  <c r="AX159" i="11"/>
  <c r="AW158" i="11"/>
  <c r="BA158" i="11"/>
  <c r="AY159" i="11"/>
  <c r="AW159" i="11"/>
  <c r="AX160" i="11"/>
  <c r="BA159" i="11"/>
  <c r="AX161" i="11"/>
  <c r="AY160" i="11"/>
  <c r="AW160" i="11"/>
  <c r="BA160" i="11"/>
  <c r="AW161" i="11"/>
  <c r="AX162" i="11"/>
  <c r="AY161" i="11"/>
  <c r="BA161" i="11"/>
  <c r="AW162" i="11"/>
  <c r="AY162" i="11"/>
  <c r="AX163" i="11"/>
  <c r="BA162" i="11"/>
  <c r="AY163" i="11"/>
  <c r="AW163" i="11"/>
  <c r="AX164" i="11"/>
  <c r="BA163" i="11"/>
  <c r="AW164" i="11"/>
  <c r="AX165" i="11"/>
  <c r="AY164" i="11"/>
  <c r="BA164" i="11"/>
  <c r="AY165" i="11"/>
  <c r="AX166" i="11"/>
  <c r="AW165" i="11"/>
  <c r="BA165" i="11"/>
  <c r="AW166" i="11"/>
  <c r="AY166" i="11"/>
  <c r="AX167" i="11"/>
  <c r="BA166" i="11"/>
  <c r="AX168" i="11"/>
  <c r="AW167" i="11"/>
  <c r="AY167" i="11"/>
  <c r="BA167" i="11"/>
  <c r="AY168" i="11"/>
  <c r="AW168" i="11"/>
  <c r="AX169" i="11"/>
  <c r="BA168" i="11"/>
  <c r="AY169" i="11"/>
  <c r="AX170" i="11"/>
  <c r="AW169" i="11"/>
  <c r="BA169" i="11"/>
  <c r="AY170" i="11"/>
  <c r="AW170" i="11"/>
  <c r="AX171" i="11"/>
  <c r="BA170" i="11"/>
  <c r="AX172" i="11"/>
  <c r="AW171" i="11"/>
  <c r="AY171" i="11"/>
  <c r="BA171" i="11"/>
  <c r="AW172" i="11"/>
  <c r="AX173" i="11"/>
  <c r="AY172" i="11"/>
  <c r="BA172" i="11"/>
  <c r="AY173" i="11"/>
  <c r="AX174" i="11"/>
  <c r="AW173" i="11"/>
  <c r="BA173" i="11"/>
  <c r="AY174" i="11"/>
  <c r="AX175" i="11"/>
  <c r="AW174" i="11"/>
  <c r="BA174" i="11"/>
  <c r="AX176" i="11"/>
  <c r="AY175" i="11"/>
  <c r="AW175" i="11"/>
  <c r="BA175" i="11"/>
  <c r="AX177" i="11"/>
  <c r="AY176" i="11"/>
  <c r="AW176" i="11"/>
  <c r="BA176" i="11"/>
  <c r="AY177" i="11"/>
  <c r="AW177" i="11"/>
  <c r="AX178" i="11"/>
  <c r="BA177" i="11"/>
  <c r="AW178" i="11"/>
  <c r="AX179" i="11"/>
  <c r="AY178" i="11"/>
  <c r="BA178" i="11"/>
  <c r="AW179" i="11"/>
  <c r="AY179" i="11"/>
  <c r="AX180" i="11"/>
  <c r="BA179" i="11"/>
  <c r="AW180" i="11"/>
  <c r="AX181" i="11"/>
  <c r="AY180" i="11"/>
  <c r="BA180" i="11"/>
  <c r="AY181" i="11"/>
  <c r="AX182" i="11"/>
  <c r="AW181" i="11"/>
  <c r="BA181" i="11"/>
  <c r="AX183" i="11"/>
  <c r="AW182" i="11"/>
  <c r="AY182" i="11"/>
  <c r="BA182" i="11"/>
  <c r="AX184" i="11"/>
  <c r="AW183" i="11"/>
  <c r="AY183" i="11"/>
  <c r="BA183" i="11"/>
  <c r="AX185" i="11"/>
  <c r="AY184" i="11"/>
  <c r="AW184" i="11"/>
  <c r="BA184" i="11"/>
  <c r="AW185" i="11"/>
  <c r="AX186" i="11"/>
  <c r="AY185" i="11"/>
  <c r="BA185" i="11"/>
  <c r="AW186" i="11"/>
  <c r="AX187" i="11"/>
  <c r="AY186" i="11"/>
  <c r="BA186" i="11"/>
  <c r="AW187" i="11"/>
  <c r="AX188" i="11"/>
  <c r="AY187" i="11"/>
  <c r="BA187" i="11"/>
  <c r="AY188" i="11"/>
  <c r="AW188" i="11"/>
  <c r="AX189" i="11"/>
  <c r="BA188" i="11"/>
  <c r="AY189" i="11"/>
  <c r="AX190" i="11"/>
  <c r="AW189" i="11"/>
  <c r="BA189" i="11"/>
  <c r="AW190" i="11"/>
  <c r="AY190" i="11"/>
  <c r="AX191" i="11"/>
  <c r="BA190" i="11"/>
  <c r="AY191" i="11"/>
  <c r="AX192" i="11"/>
  <c r="AW191" i="11"/>
  <c r="BA191" i="11"/>
  <c r="AX193" i="11"/>
  <c r="AY192" i="11"/>
  <c r="AW192" i="11"/>
  <c r="BA192" i="11"/>
  <c r="AW193" i="11"/>
  <c r="AX194" i="11"/>
  <c r="AY193" i="11"/>
  <c r="BA193" i="11"/>
  <c r="AW194" i="11"/>
  <c r="AY194" i="11"/>
  <c r="AX195" i="11"/>
  <c r="BA194" i="11"/>
  <c r="AW195" i="11"/>
  <c r="AX196" i="11"/>
  <c r="AY195" i="11"/>
  <c r="BA195" i="11"/>
  <c r="AW196" i="11"/>
  <c r="AX197" i="11"/>
  <c r="AY196" i="11"/>
  <c r="BA196" i="11"/>
  <c r="AX198" i="11"/>
  <c r="AW197" i="11"/>
  <c r="AY197" i="11"/>
  <c r="BA197" i="11"/>
  <c r="AW198" i="11"/>
  <c r="AY198" i="11"/>
  <c r="AX199" i="11"/>
  <c r="BA198" i="11"/>
  <c r="AX200" i="11"/>
  <c r="AY199" i="11"/>
  <c r="AW199" i="11"/>
  <c r="BA199" i="11"/>
  <c r="AY200" i="11"/>
  <c r="AX201" i="11"/>
  <c r="AW200" i="11"/>
  <c r="BA200" i="11"/>
  <c r="AW201" i="11"/>
  <c r="AX202" i="11"/>
  <c r="AY201" i="11"/>
  <c r="BA201" i="11"/>
  <c r="AX203" i="11"/>
  <c r="AY202" i="11"/>
  <c r="AW202" i="11"/>
  <c r="BA202" i="11"/>
  <c r="AW203" i="11"/>
  <c r="AY203" i="11"/>
  <c r="AX204" i="11"/>
  <c r="BA203" i="11"/>
  <c r="AW204" i="11"/>
  <c r="AX205" i="11"/>
  <c r="AY204" i="11"/>
  <c r="BA204" i="11"/>
  <c r="AX206" i="11"/>
  <c r="AW205" i="11"/>
  <c r="AY205" i="11"/>
  <c r="BA205" i="11"/>
  <c r="AW206" i="11"/>
  <c r="AY206" i="11"/>
  <c r="AX207" i="11"/>
  <c r="BA206" i="11"/>
  <c r="AX208" i="11"/>
  <c r="AW207" i="11"/>
  <c r="AY207" i="11"/>
  <c r="BA207" i="11"/>
  <c r="AW208" i="11"/>
  <c r="AX209" i="11"/>
  <c r="AY208" i="11"/>
  <c r="BA208" i="11"/>
  <c r="AW209" i="11"/>
  <c r="AX210" i="11"/>
  <c r="AY209" i="11"/>
  <c r="BA209" i="11"/>
  <c r="AX211" i="11"/>
  <c r="AY210" i="11"/>
  <c r="AW210" i="11"/>
  <c r="BA210" i="11"/>
  <c r="AW211" i="11"/>
  <c r="AY211" i="11"/>
  <c r="AX212" i="11"/>
  <c r="BA211" i="11"/>
  <c r="AY212" i="11"/>
  <c r="AX213" i="11"/>
  <c r="AW212" i="11"/>
  <c r="BA212" i="11"/>
  <c r="AX214" i="11"/>
  <c r="AW213" i="11"/>
  <c r="AY213" i="11"/>
  <c r="BA213" i="11"/>
  <c r="AX215" i="11"/>
  <c r="AW214" i="11"/>
  <c r="AY214" i="11"/>
  <c r="BA214" i="11"/>
  <c r="AW215" i="11"/>
  <c r="AX216" i="11"/>
  <c r="AY215" i="11"/>
  <c r="BA215" i="11"/>
  <c r="AW216" i="11"/>
  <c r="AX217" i="11"/>
  <c r="AY216" i="11"/>
  <c r="BA216" i="11"/>
  <c r="AW217" i="11"/>
  <c r="AX218" i="11"/>
  <c r="AY217" i="11"/>
  <c r="BA217" i="11"/>
  <c r="AX219" i="11"/>
  <c r="AY218" i="11"/>
  <c r="AW218" i="11"/>
  <c r="BA218" i="11"/>
  <c r="AY219" i="11"/>
  <c r="AW219" i="11"/>
  <c r="AX220" i="11"/>
  <c r="BA219" i="11"/>
  <c r="AY220" i="11"/>
  <c r="AW220" i="11"/>
  <c r="AX221" i="11"/>
  <c r="BA220" i="11"/>
  <c r="AX222" i="11"/>
  <c r="AW221" i="11"/>
  <c r="AY221" i="11"/>
  <c r="BA221" i="11"/>
  <c r="AW222" i="11"/>
  <c r="AY222" i="11"/>
  <c r="AX223" i="11"/>
  <c r="BA222" i="11"/>
  <c r="AY223" i="11"/>
  <c r="AX224" i="11"/>
  <c r="AW223" i="11"/>
  <c r="BA223" i="11"/>
  <c r="AW224" i="11"/>
  <c r="AY224" i="11"/>
  <c r="AX225" i="11"/>
  <c r="BA224" i="11"/>
  <c r="AY225" i="11"/>
  <c r="AX226" i="11"/>
  <c r="AW225" i="11"/>
  <c r="BA225" i="11"/>
  <c r="AW226" i="11"/>
  <c r="AX227" i="11"/>
  <c r="AY226" i="11"/>
  <c r="BA226" i="11"/>
  <c r="AY227" i="11"/>
  <c r="AW227" i="11"/>
  <c r="AX228" i="11"/>
  <c r="BA227" i="11"/>
  <c r="AW228" i="11"/>
  <c r="AY228" i="11"/>
  <c r="AX229" i="11"/>
  <c r="BA228" i="11"/>
  <c r="AW229" i="11"/>
  <c r="AX230" i="11"/>
  <c r="AY229" i="11"/>
  <c r="BA229" i="11"/>
  <c r="AY230" i="11"/>
  <c r="AX231" i="11"/>
  <c r="AW230" i="11"/>
  <c r="BA230" i="11"/>
  <c r="AW231" i="11"/>
  <c r="AY231" i="11"/>
  <c r="AX232" i="11"/>
  <c r="BA231" i="11"/>
  <c r="AW232" i="11"/>
  <c r="AY232" i="11"/>
  <c r="AX233" i="11"/>
  <c r="BA232" i="11"/>
  <c r="AW233" i="11"/>
  <c r="AX234" i="11"/>
  <c r="AY233" i="11"/>
  <c r="BA233" i="11"/>
  <c r="AY234" i="11"/>
  <c r="AX235" i="11"/>
  <c r="AW234" i="11"/>
  <c r="BA234" i="11"/>
  <c r="AX236" i="11"/>
  <c r="AW235" i="11"/>
  <c r="AY235" i="11"/>
  <c r="BA235" i="11"/>
  <c r="AY236" i="11"/>
  <c r="AW236" i="11"/>
  <c r="AX237" i="11"/>
  <c r="BA236" i="11"/>
  <c r="AW237" i="11"/>
  <c r="AX238" i="11"/>
  <c r="AY237" i="11"/>
  <c r="BA237" i="11"/>
  <c r="AY238" i="11"/>
  <c r="AW238" i="11"/>
  <c r="AX239" i="11"/>
  <c r="BA238" i="11"/>
  <c r="AX240" i="11"/>
  <c r="AW239" i="11"/>
  <c r="AY239" i="11"/>
  <c r="BA239" i="11"/>
  <c r="AX241" i="11"/>
  <c r="AW240" i="11"/>
  <c r="AY240" i="11"/>
  <c r="BA240" i="11"/>
  <c r="AX242" i="11"/>
  <c r="AW241" i="11"/>
  <c r="AY241" i="11"/>
  <c r="BA241" i="11"/>
  <c r="AY242" i="11"/>
  <c r="AX243" i="11"/>
  <c r="AW242" i="11"/>
  <c r="BA242" i="11"/>
  <c r="AY243" i="11"/>
  <c r="AW243" i="11"/>
  <c r="AX244" i="11"/>
  <c r="BA243" i="11"/>
  <c r="AY244" i="11"/>
  <c r="AX245" i="11"/>
  <c r="AW244" i="11"/>
  <c r="BA244" i="11"/>
  <c r="AX246" i="11"/>
  <c r="AW245" i="11"/>
  <c r="AY245" i="11"/>
  <c r="BA245" i="11"/>
  <c r="AW246" i="11"/>
  <c r="AX247" i="11"/>
  <c r="AY246" i="11"/>
  <c r="BA246" i="11"/>
  <c r="AW247" i="11"/>
  <c r="AX248" i="11"/>
  <c r="AY247" i="11"/>
  <c r="BA247" i="11"/>
  <c r="AW248" i="11"/>
  <c r="AX249" i="11"/>
  <c r="AY248" i="11"/>
  <c r="BA248" i="11"/>
  <c r="AX250" i="11"/>
  <c r="AW249" i="11"/>
  <c r="AY249" i="11"/>
  <c r="BA249" i="11"/>
  <c r="AY250" i="11"/>
  <c r="AX251" i="11"/>
  <c r="AW250" i="11"/>
  <c r="BA250" i="11"/>
  <c r="AY251" i="11"/>
  <c r="AX252" i="11"/>
  <c r="AW251" i="11"/>
  <c r="BA251" i="11"/>
  <c r="AY252" i="11"/>
  <c r="AW252" i="11"/>
  <c r="AX253" i="11"/>
  <c r="BA252" i="11"/>
  <c r="AW253" i="11"/>
  <c r="AX254" i="11"/>
  <c r="AY253" i="11"/>
  <c r="BA253" i="11"/>
  <c r="AW254" i="11"/>
  <c r="AY254" i="11"/>
  <c r="AX255" i="11"/>
  <c r="BA254" i="11"/>
  <c r="AW255" i="11"/>
  <c r="AX256" i="11"/>
  <c r="AY255" i="11"/>
  <c r="BA255" i="11"/>
  <c r="AY256" i="11"/>
  <c r="AX257" i="11"/>
  <c r="AW256" i="11"/>
  <c r="BA256" i="11"/>
  <c r="AX258" i="11"/>
  <c r="AY257" i="11"/>
  <c r="AW257" i="11"/>
  <c r="BA257" i="11"/>
  <c r="AW258" i="11"/>
  <c r="AX259" i="11"/>
  <c r="AY258" i="11"/>
  <c r="BA258" i="11"/>
  <c r="AY259" i="11"/>
  <c r="AW259" i="11"/>
  <c r="AX260" i="11"/>
  <c r="BA259" i="11"/>
  <c r="AY260" i="11"/>
  <c r="AW260" i="11"/>
  <c r="AX261" i="11"/>
  <c r="BA260" i="11"/>
  <c r="AW261" i="11"/>
  <c r="AX262" i="11"/>
  <c r="AY261" i="11"/>
  <c r="BA261" i="11"/>
  <c r="AY262" i="11"/>
  <c r="AW262" i="11"/>
  <c r="AX263" i="11"/>
  <c r="BA262" i="11"/>
  <c r="AX264" i="11"/>
  <c r="AW263" i="11"/>
  <c r="AY263" i="11"/>
  <c r="BA263" i="11"/>
  <c r="AY264" i="11"/>
  <c r="AX265" i="11"/>
  <c r="AW264" i="11"/>
  <c r="BA264" i="11"/>
  <c r="AX266" i="11"/>
  <c r="AW265" i="11"/>
  <c r="AY265" i="11"/>
  <c r="BA265" i="11"/>
  <c r="AW266" i="11"/>
  <c r="AX267" i="11"/>
  <c r="AY266" i="11"/>
  <c r="BA266" i="11"/>
  <c r="AW267" i="11"/>
  <c r="AX268" i="11"/>
  <c r="AY267" i="11"/>
  <c r="BA267" i="11"/>
  <c r="AY268" i="11"/>
  <c r="AW268" i="11"/>
  <c r="AX269" i="11"/>
  <c r="BA268" i="11"/>
  <c r="AW269" i="11"/>
  <c r="AX270" i="11"/>
  <c r="AY269" i="11"/>
  <c r="BA269" i="11"/>
  <c r="AY270" i="11"/>
  <c r="AW270" i="11"/>
  <c r="AX271" i="11"/>
  <c r="BA270" i="11"/>
  <c r="AX272" i="11"/>
  <c r="AY271" i="11"/>
  <c r="AW271" i="11"/>
  <c r="BA271" i="11"/>
  <c r="AW272" i="11"/>
  <c r="AX273" i="11"/>
  <c r="AY272" i="11"/>
  <c r="BA272" i="11"/>
  <c r="AX274" i="11"/>
  <c r="AY273" i="11"/>
  <c r="AW273" i="11"/>
  <c r="BA273" i="11"/>
  <c r="AW274" i="11"/>
  <c r="AX275" i="11"/>
  <c r="AY274" i="11"/>
  <c r="BA274" i="11"/>
  <c r="AW275" i="11"/>
  <c r="AX276" i="11"/>
  <c r="AY275" i="11"/>
  <c r="BA275" i="11"/>
  <c r="AY276" i="11"/>
  <c r="AX277" i="11"/>
  <c r="AW276" i="11"/>
  <c r="BA276" i="11"/>
  <c r="AX278" i="11"/>
  <c r="AW277" i="11"/>
  <c r="AY277" i="11"/>
  <c r="BA277" i="11"/>
  <c r="AY278" i="11"/>
  <c r="AW278" i="11"/>
  <c r="AX279" i="11"/>
  <c r="BA278" i="11"/>
  <c r="AY279" i="11"/>
  <c r="AX280" i="11"/>
  <c r="AW279" i="11"/>
  <c r="BA279" i="11"/>
  <c r="AW280" i="11"/>
  <c r="AX281" i="11"/>
  <c r="AY280" i="11"/>
  <c r="BA280" i="11"/>
  <c r="AX282" i="11"/>
  <c r="AY281" i="11"/>
  <c r="AW281" i="11"/>
  <c r="BA281" i="11"/>
  <c r="AY282" i="11"/>
  <c r="AX283" i="11"/>
  <c r="AW282" i="11"/>
  <c r="BA282" i="11"/>
  <c r="AW283" i="11"/>
  <c r="AY283" i="11"/>
  <c r="AX284" i="11"/>
  <c r="BA283" i="11"/>
  <c r="AY284" i="11"/>
  <c r="AX285" i="11"/>
  <c r="AW284" i="11"/>
  <c r="BA284" i="11"/>
  <c r="AX286" i="11"/>
  <c r="AY285" i="11"/>
  <c r="AW285" i="11"/>
  <c r="BA285" i="11"/>
  <c r="AW286" i="11"/>
  <c r="AX287" i="11"/>
  <c r="AY286" i="11"/>
  <c r="BA286" i="11"/>
  <c r="AW287" i="11"/>
  <c r="AY287" i="11"/>
  <c r="AX288" i="11"/>
  <c r="BA287" i="11"/>
  <c r="AW288" i="11"/>
  <c r="AX289" i="11"/>
  <c r="AY288" i="11"/>
  <c r="BA288" i="11"/>
  <c r="AX290" i="11"/>
  <c r="AY289" i="11"/>
  <c r="AW289" i="11"/>
  <c r="BA289" i="11"/>
  <c r="AX291" i="11"/>
  <c r="AY290" i="11"/>
  <c r="AW290" i="11"/>
  <c r="BA290" i="11"/>
  <c r="AX292" i="11"/>
  <c r="AW291" i="11"/>
  <c r="AY291" i="11"/>
  <c r="BA291" i="11"/>
  <c r="AY292" i="11"/>
  <c r="AW292" i="11"/>
  <c r="AX293" i="11"/>
  <c r="BA292" i="11"/>
  <c r="AX294" i="11"/>
  <c r="AW293" i="11"/>
  <c r="AY293" i="11"/>
  <c r="BA293" i="11"/>
  <c r="AY294" i="11"/>
  <c r="AW294" i="11"/>
  <c r="AX295" i="11"/>
  <c r="BA294" i="11"/>
  <c r="AY295" i="11"/>
  <c r="AW295" i="11"/>
  <c r="AX296" i="11"/>
  <c r="BA295" i="11"/>
  <c r="AW296" i="11"/>
  <c r="AX297" i="11"/>
  <c r="AY296" i="11"/>
  <c r="BA296" i="11"/>
  <c r="AX298" i="11"/>
  <c r="AY297" i="11"/>
  <c r="AW297" i="11"/>
  <c r="BA297" i="11"/>
  <c r="AX299" i="11"/>
  <c r="AY298" i="11"/>
  <c r="AW298" i="11"/>
  <c r="BA298" i="11"/>
  <c r="AW299" i="11"/>
  <c r="AX300" i="11"/>
  <c r="AY299" i="11"/>
  <c r="BA299" i="11"/>
  <c r="AY300" i="11"/>
  <c r="AW300" i="11"/>
  <c r="AX301" i="11"/>
  <c r="BA300" i="11"/>
  <c r="AW301" i="11"/>
  <c r="AY301" i="11"/>
  <c r="AX302" i="11"/>
  <c r="BA301" i="11"/>
  <c r="AW302" i="11"/>
  <c r="AX303" i="11"/>
  <c r="AY302" i="11"/>
  <c r="BA302" i="11"/>
  <c r="AW303" i="11"/>
  <c r="AY303" i="11"/>
  <c r="AX304" i="11"/>
  <c r="BA303" i="11"/>
  <c r="AW304" i="11"/>
  <c r="AX305" i="11"/>
  <c r="AY304" i="11"/>
  <c r="BA304" i="11"/>
  <c r="AX306" i="11"/>
  <c r="AY305" i="11"/>
  <c r="AW305" i="11"/>
  <c r="BA305" i="11"/>
  <c r="AY306" i="11"/>
  <c r="AW306" i="11"/>
  <c r="AX307" i="11"/>
  <c r="BA306" i="11"/>
  <c r="AW307" i="11"/>
  <c r="AX308" i="11"/>
  <c r="AY307" i="11"/>
  <c r="BA307" i="11"/>
  <c r="AW308" i="11"/>
  <c r="AX309" i="11"/>
  <c r="AY308" i="11"/>
  <c r="BA308" i="11"/>
  <c r="AW309" i="11"/>
  <c r="AY309" i="11"/>
  <c r="AX310" i="11"/>
  <c r="BA309" i="11"/>
  <c r="AW310" i="11"/>
  <c r="AY310" i="11"/>
  <c r="AX311" i="11"/>
  <c r="BA310" i="11"/>
  <c r="AY311" i="11"/>
  <c r="AX312" i="11"/>
  <c r="AW311" i="11"/>
  <c r="BA311" i="11"/>
  <c r="AX313" i="11"/>
  <c r="AW312" i="11"/>
  <c r="AY312" i="11"/>
  <c r="BA312" i="11"/>
  <c r="AY313" i="11"/>
  <c r="AX314" i="11"/>
  <c r="AW313" i="11"/>
  <c r="BA313" i="11"/>
  <c r="AX315" i="11"/>
  <c r="AY314" i="11"/>
  <c r="AW314" i="11"/>
  <c r="BA314" i="11"/>
  <c r="AX316" i="11"/>
  <c r="AY315" i="11"/>
  <c r="AW315" i="11"/>
  <c r="BA315" i="11"/>
  <c r="AY316" i="11"/>
  <c r="AW316" i="11"/>
  <c r="AX317" i="11"/>
  <c r="BA316" i="11"/>
  <c r="AY317" i="11"/>
  <c r="AX318" i="11"/>
  <c r="AW317" i="11"/>
  <c r="BA317" i="11"/>
  <c r="AW318" i="11"/>
  <c r="AX319" i="11"/>
  <c r="AY318" i="11"/>
  <c r="BA318" i="11"/>
  <c r="AY319" i="11"/>
  <c r="AW319" i="11"/>
  <c r="AX320" i="11"/>
  <c r="BA319" i="11"/>
  <c r="AY320" i="11"/>
  <c r="AX321" i="11"/>
  <c r="AW320" i="11"/>
  <c r="BA320" i="11"/>
  <c r="AX322" i="11"/>
  <c r="AW321" i="11"/>
  <c r="AY321" i="11"/>
  <c r="BA321" i="11"/>
  <c r="AW322" i="11"/>
  <c r="AX323" i="11"/>
  <c r="AY322" i="11"/>
  <c r="BA322" i="11"/>
  <c r="AW323" i="11"/>
  <c r="AX324" i="11"/>
  <c r="AY323" i="11"/>
  <c r="BA323" i="11"/>
  <c r="AY324" i="11"/>
  <c r="AX325" i="11"/>
  <c r="AW324" i="11"/>
  <c r="BA324" i="11"/>
  <c r="AY325" i="11"/>
  <c r="AX326" i="11"/>
  <c r="AW325" i="11"/>
  <c r="BA325" i="11"/>
  <c r="AW326" i="11"/>
  <c r="AX327" i="11"/>
  <c r="AY326" i="11"/>
  <c r="BA326" i="11"/>
  <c r="AY327" i="11"/>
  <c r="AW327" i="11"/>
  <c r="AX328" i="11"/>
  <c r="BA327" i="11"/>
  <c r="AW328" i="11"/>
  <c r="AY328" i="11"/>
  <c r="AX329" i="11"/>
  <c r="BA328" i="11"/>
  <c r="AX330" i="11"/>
  <c r="AY329" i="11"/>
  <c r="AW329" i="11"/>
  <c r="BA329" i="11"/>
  <c r="AY330" i="11"/>
  <c r="AW330" i="11"/>
  <c r="AX331" i="11"/>
  <c r="BA330" i="11"/>
  <c r="AY331" i="11"/>
  <c r="AW331" i="11"/>
  <c r="AX332" i="11"/>
  <c r="BA331" i="11"/>
  <c r="AY332" i="11"/>
  <c r="AX333" i="11"/>
  <c r="AW332" i="11"/>
  <c r="BA332" i="11"/>
  <c r="AW333" i="11"/>
  <c r="AY333" i="11"/>
  <c r="AX334" i="11"/>
  <c r="BA333" i="11"/>
  <c r="AW334" i="11"/>
  <c r="AX335" i="11"/>
  <c r="AY334" i="11"/>
  <c r="BA334" i="11"/>
  <c r="AY335" i="11"/>
  <c r="AW335" i="11"/>
  <c r="AX336" i="11"/>
  <c r="BA335" i="11"/>
  <c r="AX337" i="11"/>
  <c r="AW336" i="11"/>
  <c r="AY336" i="11"/>
  <c r="BA336" i="11"/>
  <c r="AY337" i="11"/>
  <c r="AX338" i="11"/>
  <c r="AW337" i="11"/>
  <c r="BA337" i="11"/>
  <c r="AW338" i="11"/>
  <c r="AX339" i="11"/>
  <c r="AY338" i="11"/>
  <c r="BA338" i="11"/>
  <c r="AY339" i="11"/>
  <c r="AX340" i="11"/>
  <c r="AW339" i="11"/>
  <c r="BA339" i="11"/>
  <c r="AX341" i="11"/>
  <c r="AW340" i="11"/>
  <c r="AY340" i="11"/>
  <c r="BA340" i="11"/>
  <c r="AX342" i="11"/>
  <c r="AW341" i="11"/>
  <c r="AY341" i="11"/>
  <c r="BA341" i="11"/>
  <c r="AX343" i="11"/>
  <c r="AY342" i="11"/>
  <c r="AW342" i="11"/>
  <c r="BA342" i="11"/>
  <c r="AX344" i="11"/>
  <c r="AY343" i="11"/>
  <c r="AW343" i="11"/>
  <c r="BA343" i="11"/>
  <c r="AW344" i="11"/>
  <c r="AX345" i="11"/>
  <c r="AY344" i="11"/>
  <c r="BA344" i="11"/>
  <c r="AY345" i="11"/>
  <c r="AX346" i="11"/>
  <c r="AW345" i="11"/>
  <c r="BA345" i="11"/>
  <c r="AX347" i="11"/>
  <c r="AY346" i="11"/>
  <c r="AW346" i="11"/>
  <c r="BA346" i="11"/>
  <c r="AW347" i="11"/>
  <c r="AX348" i="11"/>
  <c r="AY347" i="11"/>
  <c r="BA347" i="11"/>
  <c r="AY348" i="11"/>
  <c r="AX349" i="11"/>
  <c r="AW348" i="11"/>
  <c r="BA348" i="11"/>
  <c r="AY349" i="11"/>
  <c r="AX350" i="11"/>
  <c r="AW349" i="11"/>
  <c r="BA349" i="11"/>
  <c r="AW350" i="11"/>
  <c r="AY350" i="11"/>
  <c r="AX351" i="11"/>
  <c r="BA350" i="11"/>
  <c r="AW351" i="11"/>
  <c r="AY351" i="11"/>
  <c r="AX352" i="11"/>
  <c r="BA351" i="11"/>
  <c r="AY352" i="11"/>
  <c r="AX353" i="11"/>
  <c r="AW352" i="11"/>
  <c r="BA352" i="11"/>
  <c r="AW353" i="11"/>
  <c r="AX354" i="11"/>
  <c r="AY353" i="11"/>
  <c r="BA353" i="11"/>
  <c r="AW354" i="11"/>
  <c r="AX355" i="11"/>
  <c r="AY354" i="11"/>
  <c r="BA354" i="11"/>
  <c r="AY355" i="11"/>
  <c r="AW355" i="11"/>
  <c r="AX356" i="11"/>
  <c r="BA355" i="11"/>
  <c r="AY356" i="11"/>
  <c r="AW356" i="11"/>
  <c r="AX357" i="11"/>
  <c r="BA356" i="11"/>
  <c r="AW357" i="11"/>
  <c r="AX358" i="11"/>
  <c r="AY357" i="11"/>
  <c r="BA357" i="11"/>
  <c r="AX359" i="11"/>
  <c r="AW358" i="11"/>
  <c r="AY358" i="11"/>
  <c r="BA358" i="11"/>
  <c r="AW359" i="11"/>
  <c r="AY359" i="11"/>
  <c r="AX360" i="11"/>
  <c r="BA359" i="11"/>
  <c r="AX361" i="11"/>
  <c r="AW360" i="11"/>
  <c r="AY360" i="11"/>
  <c r="BA360" i="11"/>
  <c r="AW361" i="11"/>
  <c r="AX362" i="11"/>
  <c r="AY361" i="11"/>
  <c r="BA361" i="11"/>
  <c r="AW362" i="11"/>
  <c r="AX363" i="11"/>
  <c r="AY362" i="11"/>
  <c r="BA362" i="11"/>
  <c r="AX364" i="11"/>
  <c r="AW363" i="11"/>
  <c r="AY363" i="11"/>
  <c r="BA363" i="11"/>
  <c r="AX365" i="11"/>
  <c r="AY364" i="11"/>
  <c r="AW364" i="11"/>
  <c r="BA364" i="11"/>
  <c r="AX366" i="11"/>
  <c r="AW365" i="11"/>
  <c r="AY365" i="11"/>
  <c r="BA365" i="11"/>
  <c r="AW366" i="11"/>
  <c r="AY366" i="11"/>
  <c r="AX367" i="11"/>
  <c r="BA366" i="11"/>
  <c r="AY367" i="11"/>
  <c r="AX368" i="11"/>
  <c r="AW367" i="11"/>
  <c r="BA367" i="11"/>
  <c r="AY368" i="11"/>
  <c r="AX369" i="11"/>
  <c r="AW368" i="11"/>
  <c r="BA368" i="11"/>
  <c r="AY369" i="11"/>
  <c r="AX370" i="11"/>
  <c r="AW369" i="11"/>
  <c r="BA369" i="11"/>
  <c r="AW370" i="11"/>
  <c r="AX371" i="11"/>
  <c r="AY370" i="11"/>
  <c r="BA370" i="11"/>
  <c r="AY371" i="11"/>
  <c r="AX372" i="11"/>
  <c r="AW371" i="11"/>
  <c r="BA371" i="11"/>
  <c r="AW372" i="11"/>
  <c r="AX373" i="11"/>
  <c r="AY372" i="11"/>
  <c r="BA372" i="11"/>
  <c r="AY373" i="11"/>
  <c r="AW373" i="11"/>
  <c r="AX374" i="11"/>
  <c r="BA373" i="11"/>
  <c r="AY374" i="11"/>
  <c r="AW374" i="11"/>
  <c r="AX375" i="11"/>
  <c r="BA374" i="11"/>
  <c r="AW375" i="11"/>
  <c r="AY375" i="11"/>
  <c r="AX376" i="11"/>
  <c r="BA375" i="11"/>
  <c r="AW376" i="11"/>
  <c r="AY376" i="11"/>
  <c r="AX377" i="11"/>
  <c r="BA376" i="11"/>
  <c r="AW377" i="11"/>
  <c r="AX378" i="11"/>
  <c r="AY377" i="11"/>
  <c r="BA377" i="11"/>
  <c r="AW378" i="11"/>
  <c r="AY378" i="11"/>
  <c r="AX379" i="11"/>
  <c r="BA378" i="11"/>
  <c r="AX380" i="11"/>
  <c r="AW379" i="11"/>
  <c r="AY379" i="11"/>
  <c r="BA379" i="11"/>
  <c r="AY380" i="11"/>
  <c r="AX381" i="11"/>
  <c r="AW380" i="11"/>
  <c r="BA380" i="11"/>
  <c r="AY381" i="11"/>
  <c r="AX382" i="11"/>
  <c r="AW381" i="11"/>
  <c r="BA381" i="11"/>
  <c r="AW382" i="11"/>
  <c r="AX383" i="11"/>
  <c r="AY382" i="11"/>
  <c r="BA382" i="11"/>
  <c r="AX384" i="11"/>
  <c r="AY383" i="11"/>
  <c r="AW383" i="11"/>
  <c r="BA383" i="11"/>
  <c r="AY384" i="11"/>
  <c r="AW384" i="11"/>
  <c r="AX385" i="11"/>
  <c r="BA384" i="11"/>
  <c r="AX386" i="11"/>
  <c r="AW385" i="11"/>
  <c r="AY385" i="11"/>
  <c r="BA385" i="11"/>
  <c r="AX387" i="11"/>
  <c r="AY386" i="11"/>
  <c r="AW386" i="11"/>
  <c r="BA386" i="11"/>
  <c r="AW387" i="11"/>
  <c r="AX388" i="11"/>
  <c r="AY387" i="11"/>
  <c r="BA387" i="11"/>
  <c r="AY388" i="11"/>
  <c r="AX389" i="11"/>
  <c r="AW388" i="11"/>
  <c r="BA388" i="11"/>
  <c r="AW389" i="11"/>
  <c r="AX390" i="11"/>
  <c r="AY389" i="11"/>
  <c r="BA389" i="11"/>
  <c r="AW390" i="11"/>
  <c r="AX391" i="11"/>
  <c r="AY390" i="11"/>
  <c r="BA390" i="11"/>
  <c r="AY391" i="11"/>
  <c r="AX392" i="11"/>
  <c r="AW391" i="11"/>
  <c r="BA391" i="11"/>
  <c r="AW392" i="11"/>
  <c r="AY392" i="11"/>
  <c r="AX393" i="11"/>
  <c r="BA392" i="11"/>
  <c r="AX394" i="11"/>
  <c r="AY393" i="11"/>
  <c r="AW393" i="11"/>
  <c r="BA393" i="11"/>
  <c r="AW394" i="11"/>
  <c r="AX395" i="11"/>
  <c r="AY394" i="11"/>
  <c r="BA394" i="11"/>
  <c r="AY395" i="11"/>
  <c r="AX396" i="11"/>
  <c r="AW395" i="11"/>
  <c r="BA395" i="11"/>
  <c r="AY396" i="11"/>
  <c r="AX397" i="11"/>
  <c r="AW396" i="11"/>
  <c r="BA396" i="11"/>
  <c r="AY397" i="11"/>
  <c r="AW397" i="11"/>
  <c r="AX398" i="11"/>
  <c r="BA397" i="11"/>
  <c r="AW398" i="11"/>
  <c r="AY398" i="11"/>
  <c r="AX399" i="11"/>
  <c r="BA398" i="11"/>
  <c r="AW399" i="11"/>
  <c r="AX400" i="11"/>
  <c r="AY399" i="11"/>
  <c r="BA399" i="11"/>
  <c r="AW400" i="11"/>
  <c r="AX401" i="11"/>
  <c r="AY400" i="11"/>
  <c r="BA400" i="11"/>
  <c r="AW401" i="11"/>
  <c r="AY401" i="11"/>
  <c r="AX402" i="11"/>
  <c r="BA401" i="11"/>
  <c r="AX403" i="11"/>
  <c r="AW402" i="11"/>
  <c r="AY402" i="11"/>
  <c r="BA402" i="11"/>
  <c r="AW403" i="11"/>
  <c r="AX404" i="11"/>
  <c r="AY403" i="11"/>
  <c r="BA403" i="11"/>
  <c r="AW404" i="11"/>
  <c r="AX405" i="11"/>
  <c r="AY404" i="11"/>
  <c r="BA404" i="11"/>
  <c r="AX406" i="11"/>
  <c r="AW405" i="11"/>
  <c r="AY405" i="11"/>
  <c r="BA405" i="11"/>
  <c r="AY406" i="11"/>
  <c r="AW406" i="11"/>
  <c r="AX407" i="11"/>
  <c r="BA406" i="11"/>
  <c r="AW407" i="11"/>
  <c r="AY407" i="11"/>
  <c r="AX408" i="11"/>
  <c r="BA407" i="11"/>
  <c r="AX409" i="11"/>
  <c r="AW408" i="11"/>
  <c r="AY408" i="11"/>
  <c r="BA408" i="11"/>
  <c r="AW409" i="11"/>
  <c r="AX410" i="11"/>
  <c r="AY409" i="11"/>
  <c r="BA409" i="11"/>
  <c r="AY410" i="11"/>
  <c r="AX411" i="11"/>
  <c r="AW410" i="11"/>
  <c r="BA410" i="11"/>
  <c r="AW411" i="11"/>
  <c r="AX412" i="11"/>
  <c r="AY411" i="11"/>
  <c r="BA411" i="11"/>
  <c r="AY412" i="11"/>
  <c r="AX413" i="11"/>
  <c r="AW412" i="11"/>
  <c r="BA412" i="11"/>
  <c r="AY413" i="11"/>
  <c r="AX414" i="11"/>
  <c r="AW413" i="11"/>
  <c r="BA413" i="11"/>
  <c r="AW414" i="11"/>
  <c r="AX415" i="11"/>
  <c r="AY414" i="11"/>
  <c r="BA414" i="11"/>
  <c r="AW415" i="11"/>
  <c r="AX416" i="11"/>
  <c r="AY415" i="11"/>
  <c r="BA415" i="11"/>
  <c r="AY416" i="11"/>
  <c r="AW416" i="11"/>
  <c r="AX417" i="11"/>
  <c r="BA416" i="11"/>
  <c r="AW417" i="11"/>
  <c r="AX418" i="11"/>
  <c r="AY417" i="11"/>
  <c r="BA417" i="11"/>
  <c r="AY418" i="11"/>
  <c r="AX419" i="11"/>
  <c r="AW418" i="11"/>
  <c r="BA418" i="11"/>
  <c r="AY419" i="11"/>
  <c r="AX420" i="11"/>
  <c r="AW419" i="11"/>
  <c r="BA419" i="11"/>
  <c r="AY420" i="11"/>
  <c r="AX421" i="11"/>
  <c r="AW420" i="11"/>
  <c r="BA420" i="11"/>
  <c r="AW421" i="11"/>
  <c r="AX422" i="11"/>
  <c r="AY421" i="11"/>
  <c r="BA421" i="11"/>
  <c r="AY422" i="11"/>
  <c r="AW422" i="11"/>
  <c r="AX423" i="11"/>
  <c r="BA422" i="11"/>
  <c r="AX424" i="11"/>
  <c r="AW423" i="11"/>
  <c r="AY423" i="11"/>
  <c r="BA423" i="11"/>
  <c r="AX425" i="11"/>
  <c r="AW424" i="11"/>
  <c r="AY424" i="11"/>
  <c r="BA424" i="11"/>
  <c r="AY425" i="11"/>
  <c r="AW425" i="11"/>
  <c r="AX426" i="11"/>
  <c r="BA425" i="11"/>
  <c r="AY426" i="11"/>
  <c r="AX427" i="11"/>
  <c r="AW426" i="11"/>
  <c r="BA426" i="11"/>
  <c r="AX428" i="11"/>
  <c r="AY427" i="11"/>
  <c r="AW427" i="11"/>
  <c r="BA427" i="11"/>
  <c r="AW428" i="11"/>
  <c r="AX429" i="11"/>
  <c r="AY428" i="11"/>
  <c r="BA428" i="11"/>
  <c r="AX430" i="11"/>
  <c r="AY429" i="11"/>
  <c r="AW429" i="11"/>
  <c r="BA429" i="11"/>
  <c r="AY430" i="11"/>
  <c r="AX431" i="11"/>
  <c r="AW430" i="11"/>
  <c r="BA430" i="11"/>
  <c r="AY431" i="11"/>
  <c r="AX432" i="11"/>
  <c r="AW431" i="11"/>
  <c r="BA431" i="11"/>
  <c r="AW432" i="11"/>
  <c r="AY432" i="11"/>
  <c r="AX433" i="11"/>
  <c r="BA432" i="11"/>
  <c r="AW433" i="11"/>
  <c r="AY433" i="11"/>
  <c r="AX434" i="11"/>
  <c r="BA433" i="11"/>
  <c r="AX435" i="11"/>
  <c r="AW434" i="11"/>
  <c r="AY434" i="11"/>
  <c r="BA434" i="11"/>
  <c r="AW435" i="11"/>
  <c r="AY435" i="11"/>
  <c r="AX436" i="11"/>
  <c r="BA435" i="11"/>
  <c r="AX437" i="11"/>
  <c r="AY436" i="11"/>
  <c r="AW436" i="11"/>
  <c r="BA436" i="11"/>
  <c r="AX438" i="11"/>
  <c r="AY437" i="11"/>
  <c r="AW437" i="11"/>
  <c r="BA437" i="11"/>
  <c r="AX439" i="11"/>
  <c r="AW438" i="11"/>
  <c r="AY438" i="11"/>
  <c r="BA438" i="11"/>
  <c r="AX440" i="11"/>
  <c r="AY439" i="11"/>
  <c r="AW439" i="11"/>
  <c r="BA439" i="11"/>
  <c r="AY440" i="11"/>
  <c r="AW440" i="11"/>
  <c r="AX441" i="11"/>
  <c r="BA440" i="11"/>
  <c r="AW441" i="11"/>
  <c r="AX442" i="11"/>
  <c r="AY441" i="11"/>
  <c r="BA441" i="11"/>
  <c r="AY442" i="11"/>
  <c r="AX443" i="11"/>
  <c r="AW442" i="11"/>
  <c r="BA442" i="11"/>
  <c r="AW443" i="11"/>
  <c r="AX444" i="11"/>
  <c r="AY443" i="11"/>
  <c r="BA443" i="11"/>
  <c r="AW444" i="11"/>
  <c r="AX445" i="11"/>
  <c r="AY444" i="11"/>
  <c r="BA444" i="11"/>
  <c r="AY445" i="11"/>
  <c r="AW445" i="11"/>
  <c r="AX446" i="11"/>
  <c r="BA445" i="11"/>
  <c r="AW446" i="11"/>
  <c r="AX447" i="11"/>
  <c r="AY446" i="11"/>
  <c r="BA446" i="11"/>
  <c r="AW447" i="11"/>
  <c r="AX448" i="11"/>
  <c r="AY447" i="11"/>
  <c r="BA447" i="11"/>
  <c r="AW448" i="11"/>
  <c r="AY448" i="11"/>
  <c r="AX449" i="11"/>
  <c r="BA448" i="11"/>
  <c r="AY449" i="11"/>
  <c r="AW449" i="11"/>
  <c r="AX450" i="11"/>
  <c r="BA449" i="11"/>
  <c r="AW450" i="11"/>
  <c r="AX451" i="11"/>
  <c r="AY450" i="11"/>
  <c r="BA450" i="11"/>
  <c r="AW451" i="11"/>
  <c r="AX452" i="11"/>
  <c r="AY451" i="11"/>
  <c r="BA451" i="11"/>
  <c r="AW452" i="11"/>
  <c r="AX453" i="11"/>
  <c r="AY452" i="11"/>
  <c r="BA452" i="11"/>
  <c r="AW453" i="11"/>
  <c r="AY453" i="11"/>
  <c r="AX454" i="11"/>
  <c r="BA453" i="11"/>
  <c r="AX455" i="11"/>
  <c r="AW454" i="11"/>
  <c r="AY454" i="11"/>
  <c r="BA454" i="11"/>
  <c r="AX456" i="11"/>
  <c r="AW455" i="11"/>
  <c r="AY455" i="11"/>
  <c r="BA455" i="11"/>
  <c r="AY456" i="11"/>
  <c r="AX457" i="11"/>
  <c r="AW456" i="11"/>
  <c r="BA456" i="11"/>
  <c r="AW457" i="11"/>
  <c r="AY457" i="11"/>
  <c r="AX458" i="11"/>
  <c r="BA457" i="11"/>
  <c r="AY458" i="11"/>
  <c r="AX459" i="11"/>
  <c r="AW458" i="11"/>
  <c r="BA458" i="11"/>
  <c r="AW459" i="11"/>
  <c r="AX460" i="11"/>
  <c r="AY459" i="11"/>
  <c r="BA459" i="11"/>
  <c r="AW460" i="11"/>
  <c r="AX461" i="11"/>
  <c r="AY460" i="11"/>
  <c r="BA460" i="11"/>
  <c r="AW461" i="11"/>
  <c r="AX462" i="11"/>
  <c r="AY461" i="11"/>
  <c r="BA461" i="11"/>
  <c r="AY462" i="11"/>
  <c r="AW462" i="11"/>
  <c r="AX463" i="11"/>
  <c r="BA462" i="11"/>
  <c r="AW463" i="11"/>
  <c r="AX464" i="11"/>
  <c r="AY463" i="11"/>
  <c r="BA463" i="11"/>
  <c r="AY464" i="11"/>
  <c r="AX465" i="11"/>
  <c r="AW464" i="11"/>
  <c r="BA464" i="11"/>
  <c r="AW465" i="11"/>
  <c r="AX466" i="11"/>
  <c r="AY465" i="11"/>
  <c r="BA465" i="11"/>
  <c r="AX467" i="11"/>
  <c r="AW466" i="11"/>
  <c r="AY466" i="11"/>
  <c r="BA466" i="11"/>
  <c r="AX468" i="11"/>
  <c r="AW467" i="11"/>
  <c r="AY467" i="11"/>
  <c r="BA467" i="11"/>
  <c r="AX469" i="11"/>
  <c r="AY468" i="11"/>
  <c r="AW468" i="11"/>
  <c r="BA468" i="11"/>
  <c r="AW469" i="11"/>
  <c r="AX470" i="11"/>
  <c r="AY469" i="11"/>
  <c r="BA469" i="11"/>
  <c r="AW470" i="11"/>
  <c r="AX471" i="11"/>
  <c r="AY470" i="11"/>
  <c r="BA470" i="11"/>
  <c r="AX472" i="11"/>
  <c r="AY471" i="11"/>
  <c r="AW471" i="11"/>
  <c r="BA471" i="11"/>
  <c r="AX473" i="11"/>
  <c r="AY472" i="11"/>
  <c r="AW472" i="11"/>
  <c r="BA472" i="11"/>
  <c r="AW473" i="11"/>
  <c r="AX474" i="11"/>
  <c r="AY473" i="11"/>
  <c r="BA473" i="11"/>
  <c r="AX475" i="11"/>
  <c r="AW474" i="11"/>
  <c r="AY474" i="11"/>
  <c r="BA474" i="11"/>
  <c r="AW475" i="11"/>
  <c r="AX476" i="11"/>
  <c r="AY475" i="11"/>
  <c r="BA475" i="11"/>
  <c r="AW476" i="11"/>
  <c r="AY476" i="11"/>
  <c r="AX477" i="11"/>
  <c r="BA476" i="11"/>
  <c r="AW477" i="11"/>
  <c r="AX478" i="11"/>
  <c r="AY477" i="11"/>
  <c r="BA477" i="11"/>
  <c r="AY478" i="11"/>
  <c r="AW478" i="11"/>
  <c r="AX479" i="11"/>
  <c r="BA478" i="11"/>
  <c r="AX480" i="11"/>
  <c r="AW479" i="11"/>
  <c r="AY479" i="11"/>
  <c r="BA479" i="11"/>
  <c r="AX481" i="11"/>
  <c r="AY480" i="11"/>
  <c r="AW480" i="11"/>
  <c r="BA480" i="11"/>
  <c r="AY481" i="11"/>
  <c r="AW481" i="11"/>
  <c r="AX482" i="11"/>
  <c r="BA481" i="11"/>
  <c r="AX483" i="11"/>
  <c r="AW482" i="11"/>
  <c r="AY482" i="11"/>
  <c r="BA482" i="11"/>
  <c r="AW483" i="11"/>
  <c r="AY483" i="11"/>
  <c r="AX484" i="11"/>
  <c r="BA483" i="11"/>
  <c r="AW484" i="11"/>
  <c r="AX485" i="11"/>
  <c r="AY484" i="11"/>
  <c r="BA484" i="11"/>
  <c r="AX486" i="11"/>
  <c r="AW485" i="11"/>
  <c r="AY485" i="11"/>
  <c r="BA485" i="11"/>
  <c r="AY486" i="11"/>
  <c r="AW486" i="11"/>
  <c r="AX487" i="11"/>
  <c r="BA486" i="11"/>
  <c r="AX488" i="11"/>
  <c r="AW487" i="11"/>
  <c r="AY487" i="11"/>
  <c r="BA487" i="11"/>
  <c r="AX489" i="11"/>
  <c r="AY488" i="11"/>
  <c r="AW488" i="11"/>
  <c r="BA488" i="11"/>
  <c r="AX490" i="11"/>
  <c r="AW489" i="11"/>
  <c r="AY489" i="11"/>
  <c r="BA489" i="11"/>
  <c r="AY490" i="11"/>
  <c r="AX491" i="11"/>
  <c r="AW490" i="11"/>
  <c r="BA490" i="11"/>
  <c r="AX492" i="11"/>
  <c r="AW491" i="11"/>
  <c r="AY491" i="11"/>
  <c r="BA491" i="11"/>
  <c r="AW492" i="11"/>
  <c r="AX493" i="11"/>
  <c r="AY492" i="11"/>
  <c r="BA492" i="11"/>
  <c r="AX494" i="11"/>
  <c r="AY493" i="11"/>
  <c r="AW493" i="11"/>
  <c r="BA493" i="11"/>
  <c r="AY494" i="11"/>
  <c r="AW494" i="11"/>
  <c r="AX495" i="11"/>
  <c r="BA494" i="11"/>
  <c r="AY495" i="11"/>
  <c r="AX496" i="11"/>
  <c r="AW495" i="11"/>
  <c r="BA495" i="11"/>
  <c r="AY496" i="11"/>
  <c r="AW496" i="11"/>
  <c r="AX497" i="11"/>
  <c r="BA496" i="11"/>
  <c r="AX498" i="11"/>
  <c r="AY497" i="11"/>
  <c r="AW497" i="11"/>
  <c r="BA497" i="11"/>
  <c r="AW498" i="11"/>
  <c r="AY498" i="11"/>
  <c r="AX499" i="11"/>
  <c r="BA498" i="11"/>
  <c r="AX500" i="11"/>
  <c r="AW499" i="11"/>
  <c r="AY499" i="11"/>
  <c r="BA499" i="11"/>
  <c r="AX501" i="11"/>
  <c r="AY500" i="11"/>
  <c r="AW500" i="11"/>
  <c r="BA500" i="11"/>
  <c r="AX502" i="11"/>
  <c r="AY501" i="11"/>
  <c r="AW501" i="11"/>
  <c r="BA501" i="11"/>
  <c r="AX503" i="11"/>
  <c r="AW502" i="11"/>
  <c r="AY502" i="11"/>
  <c r="BA502" i="11"/>
  <c r="AY503" i="11"/>
  <c r="AX504" i="11"/>
  <c r="AW503" i="11"/>
  <c r="BA503" i="11"/>
  <c r="AY504" i="11"/>
  <c r="AX505" i="11"/>
  <c r="AW504" i="11"/>
  <c r="BA504" i="11"/>
  <c r="AW505" i="11"/>
  <c r="AX506" i="11"/>
  <c r="AY505" i="11"/>
  <c r="BA505" i="11"/>
  <c r="AX507" i="11"/>
  <c r="AY506" i="11"/>
  <c r="AW506" i="11"/>
  <c r="BA506" i="11"/>
  <c r="AY507" i="11"/>
  <c r="AX508" i="11"/>
  <c r="AW507" i="11"/>
  <c r="BA507" i="11"/>
  <c r="AY508" i="11"/>
  <c r="AW508" i="11"/>
  <c r="AX509" i="11"/>
  <c r="BA508" i="11"/>
  <c r="AW509" i="11"/>
  <c r="AY509" i="11"/>
  <c r="AX510" i="11"/>
  <c r="BA509" i="11"/>
  <c r="AW510" i="11"/>
  <c r="AY510" i="11"/>
  <c r="AX511" i="11"/>
  <c r="BA510" i="11"/>
  <c r="AX512" i="11"/>
  <c r="AW511" i="11"/>
  <c r="AY511" i="11"/>
  <c r="BA511" i="11"/>
  <c r="AX513" i="11"/>
  <c r="AW512" i="11"/>
  <c r="AY512" i="11"/>
  <c r="BA512" i="11"/>
  <c r="AY513" i="11"/>
  <c r="AW513" i="11"/>
  <c r="AX514" i="11"/>
  <c r="BA513" i="11"/>
  <c r="AW514" i="11"/>
  <c r="AX515" i="11"/>
  <c r="AY514" i="11"/>
  <c r="BA514" i="11"/>
  <c r="AY515" i="11"/>
  <c r="AX516" i="11"/>
  <c r="AW515" i="11"/>
  <c r="BA515" i="11"/>
  <c r="AW516" i="11"/>
  <c r="AX517" i="11"/>
  <c r="AY516" i="11"/>
  <c r="BA516" i="11"/>
  <c r="AW517" i="11"/>
  <c r="AX518" i="11"/>
  <c r="AY517" i="11"/>
  <c r="BA517" i="11"/>
  <c r="AX519" i="11"/>
  <c r="AW518" i="11"/>
  <c r="AY518" i="11"/>
  <c r="BA518" i="11"/>
  <c r="AY519" i="11"/>
  <c r="AW519" i="11"/>
  <c r="AX520" i="11"/>
  <c r="BA519" i="11"/>
  <c r="AY520" i="11"/>
  <c r="AX521" i="11"/>
  <c r="AW520" i="11"/>
  <c r="BA520" i="11"/>
  <c r="AW521" i="11"/>
  <c r="AX522" i="11"/>
  <c r="AY521" i="11"/>
  <c r="BA521" i="11"/>
  <c r="AX523" i="11"/>
  <c r="AY522" i="11"/>
  <c r="AW522" i="11"/>
  <c r="BA522" i="11"/>
  <c r="AW523" i="11"/>
  <c r="AY523" i="11"/>
  <c r="AX524" i="11"/>
  <c r="BA523" i="11"/>
  <c r="AW524" i="11"/>
  <c r="AX525" i="11"/>
  <c r="AY524" i="11"/>
  <c r="BA524" i="11"/>
  <c r="AW525" i="11"/>
  <c r="AX526" i="11"/>
  <c r="AY525" i="11"/>
  <c r="BA525" i="11"/>
  <c r="AY526" i="11"/>
  <c r="AX527" i="11"/>
  <c r="AW526" i="11"/>
  <c r="BA526" i="11"/>
  <c r="AX528" i="11"/>
  <c r="AW527" i="11"/>
  <c r="AY527" i="11"/>
  <c r="BA527" i="11"/>
  <c r="AW528" i="11"/>
  <c r="AX529" i="11"/>
  <c r="AY528" i="11"/>
  <c r="BA528" i="11"/>
  <c r="AX530" i="11"/>
  <c r="AY529" i="11"/>
  <c r="AW529" i="11"/>
  <c r="BA529" i="11"/>
  <c r="AW530" i="11"/>
  <c r="AX531" i="11"/>
  <c r="AY530" i="11"/>
  <c r="BA530" i="11"/>
  <c r="AW531" i="11"/>
  <c r="AY531" i="11"/>
  <c r="AX532" i="11"/>
  <c r="BA531" i="11"/>
  <c r="AX533" i="11"/>
  <c r="AY532" i="11"/>
  <c r="AW532" i="11"/>
  <c r="BA532" i="11"/>
  <c r="AW533" i="11"/>
  <c r="AX534" i="11"/>
  <c r="AY533" i="11"/>
  <c r="BA533" i="11"/>
  <c r="AY534" i="11"/>
  <c r="AX535" i="11"/>
  <c r="AW534" i="11"/>
  <c r="BA534" i="11"/>
  <c r="AY535" i="11"/>
  <c r="AW535" i="11"/>
  <c r="AX536" i="11"/>
  <c r="BA535" i="11"/>
  <c r="AW536" i="11"/>
  <c r="AY536" i="11"/>
  <c r="AX537" i="11"/>
  <c r="BA536" i="11"/>
  <c r="AY537" i="11"/>
  <c r="AX538" i="11"/>
  <c r="AW537" i="11"/>
  <c r="BA537" i="11"/>
  <c r="AY538" i="11"/>
  <c r="AX539" i="11"/>
  <c r="AW538" i="11"/>
  <c r="BA538" i="11"/>
  <c r="AY539" i="11"/>
  <c r="AX540" i="11"/>
  <c r="AW539" i="11"/>
  <c r="BA539" i="11"/>
  <c r="AX541" i="11"/>
  <c r="AY540" i="11"/>
  <c r="AW540" i="11"/>
  <c r="BA540" i="11"/>
  <c r="AW541" i="11"/>
  <c r="AY541" i="11"/>
  <c r="AX542" i="11"/>
  <c r="BA541" i="11"/>
  <c r="AW542" i="11"/>
  <c r="AX543" i="11"/>
  <c r="AY542" i="11"/>
  <c r="BA542" i="11"/>
  <c r="AY543" i="11"/>
  <c r="AW543" i="11"/>
  <c r="AX544" i="11"/>
  <c r="BA543" i="11"/>
  <c r="AX545" i="11"/>
  <c r="AW544" i="11"/>
  <c r="AY544" i="11"/>
  <c r="BA544" i="11"/>
  <c r="AW545" i="11"/>
  <c r="AY545" i="11"/>
  <c r="AX546" i="11"/>
  <c r="BA545" i="11"/>
  <c r="AX547" i="11"/>
  <c r="AW546" i="11"/>
  <c r="AY546" i="11"/>
  <c r="BA546" i="11"/>
  <c r="AX548" i="11"/>
  <c r="AY547" i="11"/>
  <c r="AW547" i="11"/>
  <c r="BA547" i="11"/>
  <c r="AY548" i="11"/>
  <c r="AX549" i="11"/>
  <c r="AW548" i="11"/>
  <c r="BA548" i="11"/>
  <c r="AX550" i="11"/>
  <c r="AW549" i="11"/>
  <c r="AY549" i="11"/>
  <c r="BA549" i="11"/>
  <c r="AX551" i="11"/>
  <c r="AW550" i="11"/>
  <c r="AY550" i="11"/>
  <c r="BA550" i="11"/>
  <c r="AY551" i="11"/>
  <c r="AW551" i="11"/>
  <c r="AX552" i="11"/>
  <c r="BA551" i="11"/>
  <c r="AW552" i="11"/>
  <c r="AY552" i="11"/>
  <c r="AX553" i="11"/>
  <c r="BA552" i="11"/>
  <c r="AW553" i="11"/>
  <c r="AY553" i="11"/>
  <c r="AX554" i="11"/>
  <c r="BA553" i="11"/>
  <c r="AX555" i="11"/>
  <c r="AY554" i="11"/>
  <c r="AW554" i="11"/>
  <c r="BA554" i="11"/>
  <c r="AW555" i="11"/>
  <c r="AX556" i="11"/>
  <c r="AY555" i="11"/>
  <c r="BA555" i="11"/>
  <c r="AW556" i="11"/>
  <c r="AY556" i="11"/>
  <c r="AX557" i="11"/>
  <c r="BA556" i="11"/>
  <c r="AY557" i="11"/>
  <c r="AW557" i="11"/>
  <c r="AX558" i="11"/>
  <c r="BA557" i="11"/>
  <c r="AW558" i="11"/>
  <c r="AX559" i="11"/>
  <c r="AY558" i="11"/>
  <c r="BA558" i="11"/>
  <c r="AY559" i="11"/>
  <c r="AW559" i="11"/>
  <c r="AX560" i="11"/>
  <c r="BA559" i="11"/>
  <c r="AY560" i="11"/>
  <c r="AX561" i="11"/>
  <c r="AW560" i="11"/>
  <c r="BA560" i="11"/>
  <c r="AX562" i="11"/>
  <c r="AW561" i="11"/>
  <c r="AY561" i="11"/>
  <c r="BA561" i="11"/>
  <c r="AY562" i="11"/>
  <c r="AX563" i="11"/>
  <c r="AW562" i="11"/>
  <c r="BA562" i="11"/>
  <c r="AY563" i="11"/>
  <c r="AX564" i="11"/>
  <c r="AW563" i="11"/>
  <c r="BA563" i="11"/>
  <c r="AW564" i="11"/>
  <c r="AY564" i="11"/>
  <c r="AX565" i="11"/>
  <c r="BA564" i="11"/>
  <c r="AX566" i="11"/>
  <c r="AY565" i="11"/>
  <c r="AW565" i="11"/>
  <c r="BA565" i="11"/>
  <c r="AW566" i="11"/>
  <c r="AX567" i="11"/>
  <c r="AY566" i="11"/>
  <c r="BA566" i="11"/>
  <c r="AX568" i="11"/>
  <c r="AW567" i="11"/>
  <c r="AY567" i="11"/>
  <c r="BA567" i="11"/>
  <c r="AW568" i="11"/>
  <c r="AX569" i="11"/>
  <c r="AY568" i="11"/>
  <c r="BA568" i="11"/>
  <c r="AW569" i="11"/>
  <c r="AY569" i="11"/>
  <c r="AX570" i="11"/>
  <c r="BA569" i="11"/>
  <c r="AY570" i="11"/>
  <c r="AW570" i="11"/>
  <c r="AX571" i="11"/>
  <c r="BA570" i="11"/>
  <c r="AY571" i="11"/>
  <c r="AX572" i="11"/>
  <c r="AW571" i="11"/>
  <c r="BA571" i="11"/>
  <c r="AX573" i="11"/>
  <c r="AY572" i="11"/>
  <c r="AW572" i="11"/>
  <c r="BA572" i="11"/>
  <c r="AW573" i="11"/>
  <c r="AY573" i="11"/>
  <c r="AX574" i="11"/>
  <c r="BA573" i="11"/>
  <c r="AW574" i="11"/>
  <c r="AX575" i="11"/>
  <c r="AY574" i="11"/>
  <c r="BA574" i="11"/>
  <c r="AY575" i="11"/>
  <c r="AW575" i="11"/>
  <c r="AX576" i="11"/>
  <c r="BA575" i="11"/>
  <c r="AY576" i="11"/>
  <c r="AW576" i="11"/>
  <c r="AX577" i="11"/>
  <c r="BA576" i="11"/>
  <c r="AW577" i="11"/>
  <c r="AY577" i="11"/>
  <c r="AX578" i="11"/>
  <c r="BA577" i="11"/>
  <c r="AY578" i="11"/>
  <c r="AX579" i="11"/>
  <c r="AW578" i="11"/>
  <c r="BA578" i="11"/>
  <c r="AY579" i="11"/>
  <c r="AW579" i="11"/>
  <c r="AX580" i="11"/>
  <c r="BA579" i="11"/>
  <c r="AY580" i="11"/>
  <c r="AX581" i="11"/>
  <c r="AW580" i="11"/>
  <c r="BA580" i="11"/>
  <c r="AW581" i="11"/>
  <c r="AX582" i="11"/>
  <c r="AY581" i="11"/>
  <c r="BA581" i="11"/>
  <c r="AX583" i="11"/>
  <c r="AW582" i="11"/>
  <c r="AY582" i="11"/>
  <c r="BA582" i="11"/>
  <c r="AW583" i="11"/>
  <c r="AX584" i="11"/>
  <c r="AY583" i="11"/>
  <c r="BA583" i="11"/>
  <c r="AW584" i="11"/>
  <c r="AY584" i="11"/>
  <c r="AX585" i="11"/>
  <c r="BA584" i="11"/>
  <c r="AY585" i="11"/>
  <c r="AW585" i="11"/>
  <c r="AX586" i="11"/>
  <c r="BA585" i="11"/>
  <c r="AX587" i="11"/>
  <c r="AY586" i="11"/>
  <c r="AW586" i="11"/>
  <c r="BA586" i="11"/>
  <c r="AX588" i="11"/>
  <c r="AW587" i="11"/>
  <c r="AY587" i="11"/>
  <c r="BA587" i="11"/>
  <c r="AW588" i="11"/>
  <c r="AY588" i="11"/>
  <c r="AX589" i="11"/>
  <c r="BA588" i="11"/>
  <c r="AW589" i="11"/>
  <c r="AX590" i="11"/>
  <c r="AY589" i="11"/>
  <c r="BA589" i="11"/>
  <c r="AW590" i="11"/>
  <c r="AX591" i="11"/>
  <c r="AY590" i="11"/>
  <c r="BA590" i="11"/>
  <c r="AW591" i="11"/>
  <c r="AY591" i="11"/>
  <c r="AX592" i="11"/>
  <c r="BA591" i="11"/>
  <c r="AX593" i="11"/>
  <c r="AW592" i="11"/>
  <c r="AY592" i="11"/>
  <c r="BA592" i="11"/>
  <c r="AW593" i="11"/>
  <c r="AY593" i="11"/>
  <c r="AX594" i="11"/>
  <c r="BA593" i="11"/>
  <c r="AY594" i="11"/>
  <c r="AX595" i="11"/>
  <c r="AW594" i="11"/>
  <c r="BA594" i="11"/>
  <c r="AW595" i="11"/>
  <c r="AY595" i="11"/>
  <c r="AX596" i="11"/>
  <c r="BA595" i="11"/>
  <c r="AX597" i="11"/>
  <c r="AW596" i="11"/>
  <c r="AY596" i="11"/>
  <c r="BA596" i="11"/>
  <c r="AX598" i="11"/>
  <c r="AW597" i="11"/>
  <c r="AY597" i="11"/>
  <c r="BA597" i="11"/>
  <c r="AW598" i="11"/>
  <c r="AY598" i="11"/>
  <c r="AX599" i="11"/>
  <c r="BA598" i="11"/>
  <c r="AW599" i="11"/>
  <c r="AY599" i="11"/>
  <c r="AX600" i="11"/>
  <c r="BA599" i="11"/>
  <c r="AW600" i="11"/>
  <c r="AX601" i="11"/>
  <c r="AY600" i="11"/>
  <c r="BA600" i="11"/>
  <c r="AW601" i="11"/>
  <c r="AY601" i="11"/>
  <c r="AX602" i="11"/>
  <c r="BA601" i="11"/>
  <c r="AW602" i="11"/>
  <c r="AX603" i="11"/>
  <c r="AY602" i="11"/>
  <c r="BA602" i="11"/>
  <c r="AW603" i="11"/>
  <c r="AX604" i="11"/>
  <c r="AY603" i="11"/>
  <c r="BA603" i="11"/>
  <c r="AX605" i="11"/>
  <c r="AW604" i="11"/>
  <c r="AY604" i="11"/>
  <c r="BA604" i="11"/>
  <c r="AW605" i="11"/>
  <c r="AY605" i="11"/>
  <c r="AX606" i="11"/>
  <c r="BA605" i="11"/>
  <c r="AY606" i="11"/>
  <c r="AX607" i="11"/>
  <c r="AW606" i="11"/>
  <c r="BA606" i="11"/>
  <c r="AY607" i="11"/>
  <c r="AW607" i="11"/>
  <c r="AX608" i="11"/>
  <c r="BA607" i="11"/>
  <c r="AW608" i="11"/>
  <c r="AX609" i="11"/>
  <c r="AY608" i="11"/>
  <c r="BA608" i="11"/>
  <c r="AW609" i="11"/>
  <c r="AY609" i="11"/>
  <c r="AX610" i="11"/>
  <c r="BA609" i="11"/>
  <c r="AX611" i="11"/>
  <c r="AW610" i="11"/>
  <c r="AY610" i="11"/>
  <c r="BA610" i="11"/>
  <c r="AY611" i="11"/>
  <c r="AX612" i="11"/>
  <c r="AW611" i="11"/>
  <c r="BA611" i="11"/>
  <c r="AY612" i="11"/>
  <c r="AX613" i="11"/>
  <c r="AW612" i="11"/>
  <c r="BA612" i="11"/>
  <c r="AX614" i="11"/>
  <c r="AW613" i="11"/>
  <c r="AY613" i="11"/>
  <c r="BA613" i="11"/>
  <c r="AW614" i="11"/>
  <c r="AX615" i="11"/>
  <c r="AY614" i="11"/>
  <c r="BA614" i="11"/>
  <c r="AY615" i="11"/>
  <c r="AW615" i="11"/>
  <c r="AX616" i="11"/>
  <c r="BA615" i="11"/>
  <c r="AW616" i="11"/>
  <c r="AY616" i="11"/>
  <c r="AX617" i="11"/>
  <c r="BA616" i="11"/>
  <c r="AW617" i="11"/>
  <c r="AY617" i="11"/>
  <c r="AX618" i="11"/>
  <c r="BA617" i="11"/>
  <c r="AY618" i="11"/>
  <c r="AW618" i="11"/>
  <c r="AX619" i="11"/>
  <c r="BA618" i="11"/>
  <c r="AX620" i="11"/>
  <c r="AY619" i="11"/>
  <c r="AW619" i="11"/>
  <c r="BA619" i="11"/>
  <c r="AW620" i="11"/>
  <c r="AY620" i="11"/>
  <c r="AX621" i="11"/>
  <c r="BA620" i="11"/>
  <c r="AY621" i="11"/>
  <c r="AW621" i="11"/>
  <c r="AX622" i="11"/>
  <c r="BA621" i="11"/>
  <c r="AX623" i="11"/>
  <c r="AY622" i="11"/>
  <c r="AW622" i="11"/>
  <c r="BA622" i="11"/>
  <c r="AY623" i="11"/>
  <c r="AW623" i="11"/>
  <c r="AX624" i="11"/>
  <c r="BA623" i="11"/>
  <c r="AW624" i="11"/>
  <c r="AX625" i="11"/>
  <c r="AY624" i="11"/>
  <c r="BA624" i="11"/>
  <c r="AX626" i="11"/>
  <c r="AW625" i="11"/>
  <c r="AY625" i="11"/>
  <c r="BA625" i="11"/>
  <c r="AY626" i="11"/>
  <c r="AX627" i="11"/>
  <c r="AW626" i="11"/>
  <c r="BA626" i="11"/>
  <c r="AW627" i="11"/>
  <c r="AX628" i="11"/>
  <c r="AY627" i="11"/>
  <c r="BA627" i="11"/>
  <c r="AY628" i="11"/>
  <c r="AW628" i="11"/>
  <c r="AX629" i="11"/>
  <c r="BA628" i="11"/>
  <c r="AY629" i="11"/>
  <c r="AX630" i="11"/>
  <c r="AW629" i="11"/>
  <c r="BA629" i="11"/>
  <c r="AY630" i="11"/>
  <c r="AX631" i="11"/>
  <c r="AW630" i="11"/>
  <c r="BA630" i="11"/>
  <c r="AW631" i="11"/>
  <c r="AX632" i="11"/>
  <c r="AY631" i="11"/>
  <c r="BA631" i="11"/>
  <c r="AW632" i="11"/>
  <c r="AX633" i="11"/>
  <c r="AY632" i="11"/>
  <c r="BA632" i="11"/>
  <c r="AW633" i="11"/>
  <c r="AX634" i="11"/>
  <c r="AY633" i="11"/>
  <c r="BA633" i="11"/>
  <c r="AY634" i="11"/>
  <c r="AW634" i="11"/>
  <c r="AX635" i="11"/>
  <c r="BA634" i="11"/>
  <c r="AX636" i="11"/>
  <c r="AY635" i="11"/>
  <c r="AW635" i="11"/>
  <c r="BA635" i="11"/>
  <c r="AY636" i="11"/>
  <c r="AW636" i="11"/>
  <c r="AX637" i="11"/>
  <c r="BA636" i="11"/>
  <c r="AW637" i="11"/>
  <c r="AX638" i="11"/>
  <c r="AY637" i="11"/>
  <c r="BA637" i="11"/>
  <c r="AY638" i="11"/>
  <c r="AX639" i="11"/>
  <c r="AW638" i="11"/>
  <c r="BA638" i="11"/>
  <c r="AX640" i="11"/>
  <c r="AY639" i="11"/>
  <c r="AW639" i="11"/>
  <c r="BA639" i="11"/>
  <c r="AX641" i="11"/>
  <c r="AY640" i="11"/>
  <c r="AW640" i="11"/>
  <c r="BA640" i="11"/>
  <c r="AW641" i="11"/>
  <c r="AX642" i="11"/>
  <c r="AY641" i="11"/>
  <c r="BA641" i="11"/>
  <c r="AX643" i="11"/>
  <c r="AW642" i="11"/>
  <c r="AY642" i="11"/>
  <c r="BA642" i="11"/>
  <c r="AX644" i="11"/>
  <c r="AW643" i="11"/>
  <c r="AY643" i="11"/>
  <c r="BA643" i="11"/>
  <c r="AY644" i="11"/>
  <c r="AX645" i="11"/>
  <c r="AW644" i="11"/>
  <c r="BA644" i="11"/>
  <c r="AW645" i="11"/>
  <c r="AY645" i="11"/>
  <c r="AX646" i="11"/>
  <c r="BA645" i="11"/>
  <c r="AX647" i="11"/>
  <c r="AY646" i="11"/>
  <c r="AW646" i="11"/>
  <c r="BA646" i="11"/>
  <c r="AX648" i="11"/>
  <c r="AW647" i="11"/>
  <c r="AY647" i="11"/>
  <c r="BA647" i="11"/>
  <c r="AX649" i="11"/>
  <c r="AY648" i="11"/>
  <c r="AW648" i="11"/>
  <c r="BA648" i="11"/>
  <c r="AY649" i="11"/>
  <c r="AW649" i="11"/>
  <c r="AX650" i="11"/>
  <c r="BA649" i="11"/>
  <c r="AX651" i="11"/>
  <c r="AW650" i="11"/>
  <c r="AY650" i="11"/>
  <c r="BA650" i="11"/>
  <c r="AW651" i="11"/>
  <c r="AX652" i="11"/>
  <c r="AY651" i="11"/>
  <c r="BA651" i="11"/>
  <c r="AY652" i="11"/>
  <c r="AX653" i="11"/>
  <c r="AW652" i="11"/>
  <c r="BA652" i="11"/>
  <c r="AX654" i="11"/>
  <c r="AW653" i="11"/>
  <c r="AY653" i="11"/>
  <c r="BA653" i="11"/>
  <c r="AW654" i="11"/>
  <c r="AY654" i="11"/>
  <c r="AX655" i="11"/>
  <c r="BA654" i="11"/>
  <c r="AX656" i="11"/>
  <c r="AY655" i="11"/>
  <c r="AW655" i="11"/>
  <c r="BA655" i="11"/>
  <c r="AX657" i="11"/>
  <c r="AY656" i="11"/>
  <c r="AW656" i="11"/>
  <c r="BA656" i="11"/>
  <c r="AX658" i="11"/>
  <c r="AW657" i="11"/>
  <c r="AY657" i="11"/>
  <c r="BA657" i="11"/>
  <c r="AY658" i="11"/>
  <c r="AW658" i="11"/>
  <c r="AX659" i="11"/>
  <c r="BA658" i="11"/>
  <c r="AW659" i="11"/>
  <c r="AX660" i="11"/>
  <c r="AY659" i="11"/>
  <c r="BA659" i="11"/>
  <c r="AY660" i="11"/>
  <c r="AW660" i="11"/>
  <c r="AX661" i="11"/>
  <c r="BA660" i="11"/>
  <c r="AW661" i="11"/>
  <c r="AX662" i="11"/>
  <c r="AY661" i="11"/>
  <c r="BA661" i="11"/>
  <c r="AW662" i="11"/>
  <c r="AX663" i="11"/>
  <c r="AY662" i="11"/>
  <c r="BA662" i="11"/>
  <c r="AX664" i="11"/>
  <c r="AW663" i="11"/>
  <c r="AY663" i="11"/>
  <c r="BA663" i="11"/>
  <c r="AW664" i="11"/>
  <c r="AY664" i="11"/>
  <c r="AX665" i="11"/>
  <c r="BA664" i="11"/>
  <c r="AY665" i="11"/>
  <c r="AW665" i="11"/>
  <c r="AX666" i="11"/>
  <c r="BA665" i="11"/>
  <c r="AX667" i="11"/>
  <c r="AW666" i="11"/>
  <c r="AY666" i="11"/>
  <c r="BA666" i="11"/>
  <c r="AX668" i="11"/>
  <c r="AW667" i="11"/>
  <c r="AY667" i="11"/>
  <c r="BA667" i="11"/>
  <c r="AX669" i="11"/>
  <c r="AW668" i="11"/>
  <c r="AY668" i="11"/>
  <c r="BA668" i="11"/>
  <c r="AX670" i="11"/>
  <c r="AY669" i="11"/>
  <c r="AW669" i="11"/>
  <c r="BA669" i="11"/>
  <c r="AY670" i="11"/>
  <c r="AW670" i="11"/>
  <c r="AX671" i="11"/>
  <c r="BA670" i="11"/>
  <c r="AW671" i="11"/>
  <c r="AY671" i="11"/>
  <c r="AX672" i="11"/>
  <c r="BA671" i="11"/>
  <c r="AX673" i="11"/>
  <c r="AW672" i="11"/>
  <c r="AY672" i="11"/>
  <c r="BA672" i="11"/>
  <c r="AW673" i="11"/>
  <c r="AY673" i="11"/>
  <c r="AX674" i="11"/>
  <c r="BA673" i="11"/>
  <c r="AX675" i="11"/>
  <c r="AW674" i="11"/>
  <c r="AY674" i="11"/>
  <c r="BA674" i="11"/>
  <c r="AY675" i="11"/>
  <c r="AW675" i="11"/>
  <c r="AX676" i="11"/>
  <c r="BA675" i="11"/>
  <c r="AY676" i="11"/>
  <c r="AX677" i="11"/>
  <c r="AW676" i="11"/>
  <c r="BA676" i="11"/>
  <c r="AW677" i="11"/>
  <c r="AX678" i="11"/>
  <c r="AY677" i="11"/>
  <c r="BA677" i="11"/>
  <c r="AY678" i="11"/>
  <c r="AW678" i="11"/>
  <c r="AX679" i="11"/>
  <c r="BA678" i="11"/>
  <c r="AX680" i="11"/>
  <c r="AY679" i="11"/>
  <c r="AW679" i="11"/>
  <c r="BA679" i="11"/>
  <c r="AX681" i="11"/>
  <c r="AW680" i="11"/>
  <c r="AY680" i="11"/>
  <c r="BA680" i="11"/>
  <c r="AY681" i="11"/>
  <c r="AW681" i="11"/>
  <c r="AX682" i="11"/>
  <c r="BA681" i="11"/>
  <c r="AX683" i="11"/>
  <c r="AW682" i="11"/>
  <c r="AY682" i="11"/>
  <c r="BA682" i="11"/>
  <c r="AX684" i="11"/>
  <c r="AW683" i="11"/>
  <c r="AY683" i="11"/>
  <c r="BA683" i="11"/>
  <c r="AW684" i="11"/>
  <c r="AX685" i="11"/>
  <c r="AY684" i="11"/>
  <c r="BA684" i="11"/>
  <c r="AY685" i="11"/>
  <c r="AW685" i="11"/>
  <c r="AX686" i="11"/>
  <c r="BA685" i="11"/>
  <c r="AY686" i="11"/>
  <c r="AW686" i="11"/>
  <c r="AX687" i="11"/>
  <c r="BA686" i="11"/>
  <c r="AX688" i="11"/>
  <c r="AW687" i="11"/>
  <c r="AY687" i="11"/>
  <c r="BA687" i="11"/>
  <c r="AW688" i="11"/>
  <c r="AY688" i="11"/>
  <c r="AX689" i="11"/>
  <c r="BA688" i="11"/>
  <c r="AX690" i="11"/>
  <c r="AY689" i="11"/>
  <c r="AW689" i="11"/>
  <c r="BA689" i="11"/>
  <c r="AW690" i="11"/>
  <c r="AX691" i="11"/>
  <c r="AY690" i="11"/>
  <c r="BA690" i="11"/>
  <c r="AW691" i="11"/>
  <c r="AX692" i="11"/>
  <c r="AY691" i="11"/>
  <c r="BA691" i="11"/>
  <c r="AW692" i="11"/>
  <c r="AX693" i="11"/>
  <c r="AY692" i="11"/>
  <c r="BA692" i="11"/>
  <c r="AY693" i="11"/>
  <c r="AX694" i="11"/>
  <c r="AW693" i="11"/>
  <c r="BA693" i="11"/>
  <c r="AW694" i="11"/>
  <c r="AX695" i="11"/>
  <c r="AY694" i="11"/>
  <c r="BA694" i="11"/>
  <c r="AW695" i="11"/>
  <c r="AX696" i="11"/>
  <c r="AY695" i="11"/>
  <c r="BA695" i="11"/>
  <c r="AW696" i="11"/>
  <c r="AX697" i="11"/>
  <c r="AY696" i="11"/>
  <c r="BA696" i="11"/>
  <c r="AW697" i="11"/>
  <c r="AY697" i="11"/>
  <c r="AX698" i="11"/>
  <c r="BA697" i="11"/>
  <c r="AY698" i="11"/>
  <c r="AX699" i="11"/>
  <c r="AW698" i="11"/>
  <c r="BA698" i="11"/>
  <c r="AX700" i="11"/>
  <c r="AY699" i="11"/>
  <c r="AW699" i="11"/>
  <c r="BA699" i="11"/>
  <c r="AY700" i="11"/>
  <c r="AX701" i="11"/>
  <c r="AW700" i="11"/>
  <c r="BA700" i="11"/>
  <c r="AW701" i="11"/>
  <c r="AY701" i="11"/>
  <c r="AX702" i="11"/>
  <c r="BA701" i="11"/>
  <c r="AX703" i="11"/>
  <c r="AY702" i="11"/>
  <c r="AW702" i="11"/>
  <c r="BA702" i="11"/>
  <c r="AW703" i="11"/>
  <c r="AX704" i="11"/>
  <c r="AY703" i="11"/>
  <c r="BA703" i="11"/>
  <c r="AY704" i="11"/>
  <c r="AW704" i="11"/>
  <c r="AX705" i="11"/>
  <c r="BA704" i="11"/>
  <c r="AY705" i="11"/>
  <c r="AW705" i="11"/>
  <c r="AX706" i="11"/>
  <c r="BA705" i="11"/>
  <c r="AX707" i="11"/>
  <c r="AY706" i="11"/>
  <c r="AW706" i="11"/>
  <c r="BA706" i="11"/>
  <c r="AW707" i="11"/>
  <c r="AX708" i="11"/>
  <c r="AY707" i="11"/>
  <c r="BA707" i="11"/>
  <c r="AX709" i="11"/>
  <c r="AW708" i="11"/>
  <c r="AY708" i="11"/>
  <c r="BA708" i="11"/>
  <c r="AY709" i="11"/>
  <c r="AW709" i="11"/>
  <c r="AX710" i="11"/>
  <c r="BA709" i="11"/>
  <c r="AX711" i="11"/>
  <c r="AW710" i="11"/>
  <c r="AY710" i="11"/>
  <c r="BA710" i="11"/>
  <c r="AW711" i="11"/>
  <c r="AX712" i="11"/>
  <c r="AY711" i="11"/>
  <c r="BA711" i="11"/>
  <c r="AY712" i="11"/>
  <c r="AX713" i="11"/>
  <c r="AW712" i="11"/>
  <c r="BA712" i="11"/>
  <c r="AW713" i="11"/>
  <c r="AX714" i="11"/>
  <c r="AY713" i="11"/>
  <c r="BA713" i="11"/>
  <c r="AW714" i="11"/>
  <c r="AY714" i="11"/>
  <c r="AX715" i="11"/>
  <c r="BA714" i="11"/>
  <c r="AX716" i="11"/>
  <c r="AY715" i="11"/>
  <c r="AW715" i="11"/>
  <c r="BA715" i="11"/>
  <c r="AW716" i="11"/>
  <c r="AY716" i="11"/>
  <c r="AX717" i="11"/>
  <c r="BA716" i="11"/>
  <c r="AW717" i="11"/>
  <c r="AY717" i="11"/>
  <c r="AX718" i="11"/>
  <c r="BA717" i="11"/>
  <c r="AY718" i="11"/>
  <c r="AX719" i="11"/>
  <c r="AW718" i="11"/>
  <c r="BA718" i="11"/>
  <c r="AY719" i="11"/>
  <c r="AX720" i="11"/>
  <c r="AW719" i="11"/>
  <c r="BA719" i="11"/>
  <c r="AW720" i="11"/>
  <c r="AX721" i="11"/>
  <c r="AY720" i="11"/>
  <c r="BA720" i="11"/>
  <c r="AX722" i="11"/>
  <c r="AW721" i="11"/>
  <c r="AY721" i="11"/>
  <c r="BA721" i="11"/>
  <c r="AX723" i="11"/>
  <c r="AY722" i="11"/>
  <c r="AW722" i="11"/>
  <c r="BA722" i="11"/>
  <c r="AY723" i="11"/>
  <c r="AX724" i="11"/>
  <c r="AW723" i="11"/>
  <c r="BA723" i="11"/>
  <c r="AX725" i="11"/>
  <c r="AY724" i="11"/>
  <c r="AW724" i="11"/>
  <c r="BA724" i="11"/>
  <c r="AX726" i="11"/>
  <c r="AW725" i="11"/>
  <c r="AY725" i="11"/>
  <c r="BA725" i="11"/>
  <c r="AY726" i="11"/>
  <c r="AW726" i="11"/>
  <c r="AX727" i="11"/>
  <c r="BA726" i="11"/>
  <c r="AY727" i="11"/>
  <c r="AW727" i="11"/>
  <c r="AX728" i="11"/>
  <c r="BA727" i="11"/>
  <c r="AW728" i="11"/>
  <c r="AX729" i="11"/>
  <c r="AY728" i="11"/>
  <c r="BA728" i="11"/>
  <c r="AY729" i="11"/>
  <c r="AW729" i="11"/>
  <c r="AX730" i="11"/>
  <c r="BA729" i="11"/>
  <c r="AX731" i="11"/>
  <c r="AY730" i="11"/>
  <c r="AW730" i="11"/>
  <c r="BA730" i="11"/>
  <c r="AX732" i="11"/>
  <c r="AY731" i="11"/>
  <c r="AW731" i="11"/>
  <c r="BA731" i="11"/>
  <c r="AW732" i="11"/>
  <c r="AY732" i="11"/>
  <c r="AX733" i="11"/>
  <c r="BA732" i="11"/>
  <c r="AX734" i="11"/>
  <c r="AY733" i="11"/>
  <c r="AW733" i="11"/>
  <c r="BA733" i="11"/>
  <c r="AY734" i="11"/>
  <c r="AX735" i="11"/>
  <c r="AW734" i="11"/>
  <c r="BA734" i="11"/>
  <c r="AW735" i="11"/>
  <c r="AX736" i="11"/>
  <c r="AY735" i="11"/>
  <c r="BA735" i="11"/>
  <c r="AY736" i="11"/>
  <c r="AX737" i="11"/>
  <c r="AW736" i="11"/>
  <c r="BA736" i="11"/>
  <c r="AY737" i="11"/>
  <c r="AW737" i="11"/>
  <c r="AX738" i="11"/>
  <c r="BA737" i="11"/>
  <c r="AX739" i="11"/>
  <c r="AW738" i="11"/>
  <c r="AY738" i="11"/>
  <c r="BA738" i="11"/>
  <c r="AX740" i="11"/>
  <c r="AW739" i="11"/>
  <c r="AY739" i="11"/>
  <c r="BA739" i="11"/>
  <c r="AX741" i="11"/>
  <c r="AY740" i="11"/>
  <c r="AW740" i="11"/>
  <c r="BA740" i="11"/>
  <c r="AW741" i="11"/>
  <c r="AX742" i="11"/>
  <c r="AY741" i="11"/>
  <c r="BA741" i="11"/>
  <c r="AX743" i="11"/>
  <c r="AY742" i="11"/>
  <c r="AW742" i="11"/>
  <c r="BA742" i="11"/>
  <c r="AY743" i="11"/>
  <c r="AW743" i="11"/>
  <c r="AX744" i="11"/>
  <c r="BA743" i="11"/>
  <c r="AX745" i="11"/>
  <c r="AW744" i="11"/>
  <c r="AY744" i="11"/>
  <c r="BA744" i="11"/>
  <c r="AX746" i="11"/>
  <c r="AW745" i="11"/>
  <c r="AY745" i="11"/>
  <c r="BA745" i="11"/>
  <c r="AX747" i="11"/>
  <c r="AW746" i="11"/>
  <c r="AY746" i="11"/>
  <c r="BA746" i="11"/>
  <c r="AY747" i="11"/>
  <c r="AW747" i="11"/>
  <c r="AX748" i="11"/>
  <c r="BA747" i="11"/>
  <c r="AX749" i="11"/>
  <c r="AW748" i="11"/>
  <c r="AY748" i="11"/>
  <c r="BA748" i="11"/>
  <c r="AY749" i="11"/>
  <c r="AW749" i="11"/>
  <c r="AX750" i="11"/>
  <c r="BA749" i="11"/>
  <c r="AY750" i="11"/>
  <c r="AW750" i="11"/>
  <c r="AX751" i="11"/>
  <c r="BA750" i="11"/>
  <c r="AW751" i="11"/>
  <c r="AX752" i="11"/>
  <c r="AY751" i="11"/>
  <c r="BA751" i="11"/>
  <c r="AW752" i="11"/>
  <c r="AY752" i="11"/>
  <c r="AX753" i="11"/>
  <c r="BA752" i="11"/>
  <c r="AX754" i="11"/>
  <c r="AY753" i="11"/>
  <c r="AW753" i="11"/>
  <c r="BA753" i="11"/>
  <c r="AX755" i="11"/>
  <c r="AW754" i="11"/>
  <c r="AY754" i="11"/>
  <c r="BA754" i="11"/>
  <c r="AW755" i="11"/>
  <c r="AX756" i="11"/>
  <c r="AY755" i="11"/>
  <c r="BA755" i="11"/>
  <c r="AW756" i="11"/>
  <c r="AX757" i="11"/>
  <c r="AY756" i="11"/>
  <c r="BA756" i="11"/>
  <c r="AY757" i="11"/>
  <c r="AX758" i="11"/>
  <c r="AW757" i="11"/>
  <c r="BA757" i="11"/>
  <c r="AW758" i="11"/>
  <c r="AX759" i="11"/>
  <c r="AY758" i="11"/>
  <c r="BA758" i="11"/>
  <c r="AX760" i="11"/>
  <c r="AY759" i="11"/>
  <c r="AW759" i="11"/>
  <c r="BA759" i="11"/>
  <c r="AX761" i="11"/>
  <c r="AY760" i="11"/>
  <c r="AW760" i="11"/>
  <c r="BA760" i="11"/>
  <c r="AX762" i="11"/>
  <c r="AY761" i="11"/>
  <c r="AW761" i="11"/>
  <c r="BA761" i="11"/>
  <c r="AW762" i="11"/>
  <c r="AY762" i="11"/>
  <c r="AX763" i="11"/>
  <c r="BA762" i="11"/>
  <c r="AY763" i="11"/>
  <c r="AX764" i="11"/>
  <c r="AW763" i="11"/>
  <c r="BA763" i="11"/>
  <c r="AX765" i="11"/>
  <c r="AW764" i="11"/>
  <c r="AY764" i="11"/>
  <c r="BA764" i="11"/>
  <c r="AW765" i="11"/>
  <c r="AX766" i="11"/>
  <c r="AY765" i="11"/>
  <c r="BA765" i="11"/>
  <c r="AX767" i="11"/>
  <c r="AY766" i="11"/>
  <c r="AW766" i="11"/>
  <c r="BA766" i="11"/>
  <c r="AY767" i="11"/>
  <c r="AX768" i="11"/>
  <c r="AW767" i="11"/>
  <c r="BA767" i="11"/>
  <c r="AX769" i="11"/>
  <c r="AW768" i="11"/>
  <c r="AY768" i="11"/>
  <c r="BA768" i="11"/>
  <c r="AX770" i="11"/>
  <c r="AW769" i="11"/>
  <c r="AY769" i="11"/>
  <c r="BA769" i="11"/>
  <c r="AW770" i="11"/>
  <c r="AY770" i="11"/>
  <c r="AX771" i="11"/>
  <c r="BA770" i="11"/>
  <c r="AW771" i="11"/>
  <c r="AX772" i="11"/>
  <c r="AY771" i="11"/>
  <c r="BA771" i="11"/>
  <c r="AY772" i="11"/>
  <c r="AX773" i="11"/>
  <c r="AW772" i="11"/>
  <c r="BA772" i="11"/>
  <c r="AY773" i="11"/>
  <c r="AW773" i="11"/>
  <c r="AX774" i="11"/>
  <c r="BA773" i="11"/>
  <c r="AY774" i="11"/>
  <c r="AX775" i="11"/>
  <c r="AW774" i="11"/>
  <c r="BA774" i="11"/>
  <c r="AX776" i="11"/>
  <c r="AW775" i="11"/>
  <c r="AY775" i="11"/>
  <c r="BA775" i="11"/>
  <c r="AW776" i="11"/>
  <c r="AX777" i="11"/>
  <c r="AY776" i="11"/>
  <c r="BA776" i="11"/>
  <c r="AX778" i="11"/>
  <c r="AW777" i="11"/>
  <c r="AY777" i="11"/>
  <c r="BA777" i="11"/>
  <c r="AY778" i="11"/>
  <c r="AW778" i="11"/>
  <c r="AX779" i="11"/>
  <c r="BA778" i="11"/>
  <c r="AW779" i="11"/>
  <c r="AY779" i="11"/>
  <c r="AX780" i="11"/>
  <c r="BA779" i="11"/>
  <c r="AW780" i="11"/>
  <c r="AX781" i="11"/>
  <c r="AY780" i="11"/>
  <c r="BA780" i="11"/>
  <c r="AW781" i="11"/>
  <c r="AY781" i="11"/>
  <c r="AX782" i="11"/>
  <c r="BA781" i="11"/>
  <c r="AX783" i="11"/>
  <c r="AY782" i="11"/>
  <c r="AW782" i="11"/>
  <c r="BA782" i="11"/>
  <c r="AY783" i="11"/>
  <c r="AW783" i="11"/>
  <c r="AX784" i="11"/>
  <c r="BA783" i="11"/>
  <c r="AW784" i="11"/>
  <c r="AX785" i="11"/>
  <c r="AY784" i="11"/>
  <c r="BA784" i="11"/>
  <c r="AX786" i="11"/>
  <c r="AY785" i="11"/>
  <c r="AW785" i="11"/>
  <c r="BA785" i="11"/>
  <c r="AW786" i="11"/>
  <c r="AX787" i="11"/>
  <c r="AY786" i="11"/>
  <c r="BA786" i="11"/>
  <c r="AW787" i="11"/>
  <c r="AY787" i="11"/>
  <c r="AX788" i="11"/>
  <c r="BA787" i="11"/>
  <c r="AW788" i="11"/>
  <c r="AY788" i="11"/>
  <c r="AX789" i="11"/>
  <c r="BA788" i="11"/>
  <c r="AX790" i="11"/>
  <c r="AY789" i="11"/>
  <c r="AW789" i="11"/>
  <c r="BA789" i="11"/>
  <c r="AX791" i="11"/>
  <c r="AY790" i="11"/>
  <c r="AW790" i="11"/>
  <c r="BA790" i="11"/>
  <c r="AW791" i="11"/>
  <c r="AY791" i="11"/>
  <c r="AX792" i="11"/>
  <c r="BA791" i="11"/>
  <c r="AX793" i="11"/>
  <c r="AW792" i="11"/>
  <c r="AY792" i="11"/>
  <c r="BA792" i="11"/>
  <c r="AW793" i="11"/>
  <c r="AX794" i="11"/>
  <c r="AY793" i="11"/>
  <c r="BA793" i="11"/>
  <c r="AW794" i="11"/>
  <c r="AY794" i="11"/>
  <c r="AX795" i="11"/>
  <c r="BA794" i="11"/>
  <c r="AY795" i="11"/>
  <c r="AX796" i="11"/>
  <c r="AW795" i="11"/>
  <c r="BA795" i="11"/>
  <c r="AW796" i="11"/>
  <c r="AX797" i="11"/>
  <c r="AY796" i="11"/>
  <c r="BA796" i="11"/>
  <c r="AY797" i="11"/>
  <c r="AW797" i="11"/>
  <c r="AX798" i="11"/>
  <c r="BA797" i="11"/>
  <c r="AW798" i="11"/>
  <c r="AY798" i="11"/>
  <c r="AX799" i="11"/>
  <c r="BA798" i="11"/>
  <c r="AY799" i="11"/>
  <c r="AX800" i="11"/>
  <c r="AW799" i="11"/>
  <c r="BA799" i="11"/>
  <c r="AW800" i="11"/>
  <c r="AY800" i="11"/>
  <c r="AX801" i="11"/>
  <c r="BA800" i="11"/>
  <c r="AY801" i="11"/>
  <c r="AW801" i="11"/>
  <c r="AX802" i="11"/>
  <c r="BA801" i="11"/>
  <c r="AW802" i="11"/>
  <c r="AY802" i="11"/>
  <c r="AX803" i="11"/>
  <c r="BA802" i="11"/>
  <c r="AW803" i="11"/>
  <c r="AX804" i="11"/>
  <c r="AY803" i="11"/>
  <c r="BA803" i="11"/>
  <c r="AW804" i="11"/>
  <c r="AY804" i="11"/>
  <c r="AX805" i="11"/>
  <c r="BA804" i="11"/>
  <c r="AW805" i="11"/>
  <c r="AY805" i="11"/>
  <c r="AX806" i="11"/>
  <c r="BA805" i="11"/>
  <c r="AW806" i="11"/>
  <c r="AY806" i="11"/>
  <c r="AX807" i="11"/>
  <c r="BA806" i="11"/>
  <c r="AW807" i="11"/>
  <c r="AY807" i="11"/>
  <c r="AX808" i="11"/>
  <c r="BA807" i="11"/>
  <c r="AX809" i="11"/>
  <c r="AY808" i="11"/>
  <c r="AW808" i="11"/>
  <c r="BA808" i="11"/>
  <c r="AX810" i="11"/>
  <c r="AY809" i="11"/>
  <c r="AW809" i="11"/>
  <c r="BA809" i="11"/>
  <c r="AX811" i="11"/>
  <c r="AW810" i="11"/>
  <c r="AY810" i="11"/>
  <c r="BA810" i="11"/>
  <c r="AX812" i="11"/>
  <c r="AW811" i="11"/>
  <c r="AY811" i="11"/>
  <c r="BA811" i="11"/>
  <c r="AX813" i="11"/>
  <c r="AY812" i="11"/>
  <c r="AW812" i="11"/>
  <c r="BA812" i="11"/>
  <c r="AY813" i="11"/>
  <c r="AW813" i="11"/>
  <c r="AX814" i="11"/>
  <c r="BA813" i="11"/>
  <c r="AX815" i="11"/>
  <c r="AY814" i="11"/>
  <c r="AW814" i="11"/>
  <c r="BA814" i="11"/>
  <c r="AW815" i="11"/>
  <c r="AY815" i="11"/>
  <c r="AX816" i="11"/>
  <c r="BA815" i="11"/>
  <c r="AY816" i="11"/>
  <c r="AW816" i="11"/>
  <c r="AX817" i="11"/>
  <c r="BA816" i="11"/>
  <c r="AX818" i="11"/>
  <c r="AY817" i="11"/>
  <c r="AW817" i="11"/>
  <c r="BA817" i="11"/>
  <c r="AW818" i="11"/>
  <c r="AX819" i="11"/>
  <c r="AY818" i="11"/>
  <c r="BA818" i="11"/>
  <c r="AY819" i="11"/>
  <c r="AX820" i="11"/>
  <c r="AW819" i="11"/>
  <c r="BA819" i="11"/>
  <c r="AW820" i="11"/>
  <c r="AY820" i="11"/>
  <c r="AX821" i="11"/>
  <c r="BA820" i="11"/>
  <c r="AY821" i="11"/>
  <c r="AX822" i="11"/>
  <c r="AW821" i="11"/>
  <c r="BA821" i="11"/>
  <c r="AY822" i="11"/>
  <c r="AW822" i="11"/>
  <c r="AX823" i="11"/>
  <c r="BA822" i="11"/>
  <c r="AW823" i="11"/>
  <c r="AX824" i="11"/>
  <c r="AY823" i="11"/>
  <c r="BA823" i="11"/>
  <c r="AY824" i="11"/>
  <c r="AX825" i="11"/>
  <c r="AW824" i="11"/>
  <c r="BA824" i="11"/>
  <c r="AW825" i="11"/>
  <c r="AX826" i="11"/>
  <c r="AY825" i="11"/>
  <c r="BA825" i="11"/>
  <c r="AY826" i="11"/>
  <c r="AW826" i="11"/>
  <c r="AX827" i="11"/>
  <c r="BA826" i="11"/>
  <c r="AY827" i="11"/>
  <c r="AW827" i="11"/>
  <c r="AX828" i="11"/>
  <c r="BA827" i="11"/>
  <c r="AW828" i="11"/>
  <c r="AY828" i="11"/>
  <c r="AX829" i="11"/>
  <c r="BA828" i="11"/>
  <c r="AX830" i="11"/>
  <c r="AW829" i="11"/>
  <c r="AY829" i="11"/>
  <c r="BA829" i="11"/>
  <c r="AW830" i="11"/>
  <c r="AY830" i="11"/>
  <c r="AX831" i="11"/>
  <c r="BA830" i="11"/>
  <c r="AW831" i="11"/>
  <c r="AX832" i="11"/>
  <c r="AY831" i="11"/>
  <c r="BA831" i="11"/>
  <c r="AX833" i="11"/>
  <c r="AW832" i="11"/>
  <c r="AY832" i="11"/>
  <c r="BA832" i="11"/>
  <c r="AW833" i="11"/>
  <c r="AY833" i="11"/>
  <c r="AX834" i="11"/>
  <c r="BA833" i="11"/>
  <c r="AX835" i="11"/>
  <c r="AY834" i="11"/>
  <c r="AW834" i="11"/>
  <c r="BA834" i="11"/>
  <c r="AX836" i="11"/>
  <c r="AY835" i="11"/>
  <c r="AW835" i="11"/>
  <c r="BA835" i="11"/>
  <c r="AW836" i="11"/>
  <c r="AY836" i="11"/>
  <c r="AX837" i="11"/>
  <c r="BA836" i="11"/>
  <c r="AY837" i="11"/>
  <c r="AW837" i="11"/>
  <c r="AX838" i="11"/>
  <c r="BA837" i="11"/>
  <c r="AW838" i="11"/>
  <c r="AX839" i="11"/>
  <c r="AY838" i="11"/>
  <c r="BA838" i="11"/>
  <c r="AW839" i="11"/>
  <c r="AX840" i="11"/>
  <c r="AY839" i="11"/>
  <c r="BA839" i="11"/>
  <c r="AW840" i="11"/>
  <c r="AX841" i="11"/>
  <c r="AY840" i="11"/>
  <c r="BA840" i="11"/>
  <c r="AW841" i="11"/>
  <c r="AY841" i="11"/>
  <c r="AX842" i="11"/>
  <c r="BA841" i="11"/>
  <c r="AY842" i="11"/>
  <c r="AW842" i="11"/>
  <c r="AX843" i="11"/>
  <c r="BA842" i="11"/>
  <c r="AY843" i="11"/>
  <c r="AW843" i="11"/>
  <c r="AX844" i="11"/>
  <c r="BA843" i="11"/>
  <c r="AW844" i="11"/>
  <c r="AY844" i="11"/>
  <c r="AX845" i="11"/>
  <c r="BA844" i="11"/>
  <c r="AW845" i="11"/>
  <c r="AY845" i="11"/>
  <c r="AX846" i="11"/>
  <c r="BA845" i="11"/>
  <c r="AX847" i="11"/>
  <c r="AW846" i="11"/>
  <c r="AY846" i="11"/>
  <c r="BA846" i="11"/>
  <c r="AW847" i="11"/>
  <c r="AX848" i="11"/>
  <c r="AY847" i="11"/>
  <c r="BA847" i="11"/>
  <c r="AY848" i="11"/>
  <c r="AW848" i="11"/>
  <c r="AX849" i="11"/>
  <c r="BA848" i="11"/>
  <c r="AX850" i="11"/>
  <c r="AY849" i="11"/>
  <c r="AW849" i="11"/>
  <c r="BA849" i="11"/>
  <c r="AW850" i="11"/>
  <c r="AY850" i="11"/>
  <c r="AX851" i="11"/>
  <c r="BA850" i="11"/>
  <c r="AW851" i="11"/>
  <c r="AY851" i="11"/>
  <c r="AX852" i="11"/>
  <c r="BA851" i="11"/>
  <c r="AY852" i="11"/>
  <c r="AX853" i="11"/>
  <c r="AW852" i="11"/>
  <c r="BA852" i="11"/>
  <c r="AW853" i="11"/>
  <c r="AY853" i="11"/>
  <c r="AX854" i="11"/>
  <c r="BA853" i="11"/>
  <c r="AW854" i="11"/>
  <c r="AX855" i="11"/>
  <c r="AY854" i="11"/>
  <c r="BA854" i="11"/>
  <c r="AW855" i="11"/>
  <c r="AY855" i="11"/>
  <c r="AX856" i="11"/>
  <c r="BA855" i="11"/>
  <c r="AX857" i="11"/>
  <c r="AY856" i="11"/>
  <c r="AW856" i="11"/>
  <c r="BA856" i="11"/>
  <c r="AY857" i="11"/>
  <c r="AX858" i="11"/>
  <c r="AW857" i="11"/>
  <c r="BA857" i="11"/>
  <c r="AY858" i="11"/>
  <c r="AX859" i="11"/>
  <c r="AW858" i="11"/>
  <c r="BA858" i="11"/>
  <c r="AY859" i="11"/>
  <c r="AW859" i="11"/>
  <c r="AX860" i="11"/>
  <c r="BA859" i="11"/>
  <c r="AW860" i="11"/>
  <c r="AX861" i="11"/>
  <c r="AY860" i="11"/>
  <c r="BA860" i="11"/>
  <c r="AX862" i="11"/>
  <c r="AY861" i="11"/>
  <c r="AW861" i="11"/>
  <c r="BA861" i="11"/>
  <c r="AY862" i="11"/>
  <c r="AX863" i="11"/>
  <c r="AW862" i="11"/>
  <c r="BA862" i="11"/>
  <c r="AW863" i="11"/>
  <c r="AY863" i="11"/>
  <c r="AX864" i="11"/>
  <c r="BA863" i="11"/>
  <c r="AX865" i="11"/>
  <c r="AY864" i="11"/>
  <c r="AW864" i="11"/>
  <c r="BA864" i="11"/>
  <c r="AX866" i="11"/>
  <c r="AY865" i="11"/>
  <c r="AW865" i="11"/>
  <c r="BA865" i="11"/>
  <c r="AX867" i="11"/>
  <c r="AY866" i="11"/>
  <c r="AW866" i="11"/>
  <c r="BA866" i="11"/>
  <c r="AX868" i="11"/>
  <c r="AY867" i="11"/>
  <c r="AW867" i="11"/>
  <c r="BA867" i="11"/>
  <c r="AX869" i="11"/>
  <c r="AY868" i="11"/>
  <c r="AW868" i="11"/>
  <c r="BA868" i="11"/>
  <c r="AX870" i="11"/>
  <c r="AW869" i="11"/>
  <c r="AY869" i="11"/>
  <c r="BA869" i="11"/>
  <c r="AW870" i="11"/>
  <c r="AX871" i="11"/>
  <c r="AY870" i="11"/>
  <c r="BA870" i="11"/>
  <c r="AX872" i="11"/>
  <c r="AY871" i="11"/>
  <c r="AW871" i="11"/>
  <c r="BA871" i="11"/>
  <c r="AX873" i="11"/>
  <c r="AW872" i="11"/>
  <c r="AY872" i="11"/>
  <c r="BA872" i="11"/>
  <c r="AX874" i="11"/>
  <c r="AY873" i="11"/>
  <c r="AW873" i="11"/>
  <c r="BA873" i="11"/>
  <c r="AY874" i="11"/>
  <c r="AW874" i="11"/>
  <c r="AX875" i="11"/>
  <c r="BA874" i="11"/>
  <c r="AY875" i="11"/>
  <c r="AX876" i="11"/>
  <c r="AW875" i="11"/>
  <c r="BA875" i="11"/>
  <c r="AX877" i="11"/>
  <c r="AY876" i="11"/>
  <c r="AW876" i="11"/>
  <c r="BA876" i="11"/>
  <c r="AX878" i="11"/>
  <c r="AY877" i="11"/>
  <c r="AW877" i="11"/>
  <c r="BA877" i="11"/>
  <c r="AW878" i="11"/>
  <c r="AX879" i="11"/>
  <c r="AY878" i="11"/>
  <c r="BA878" i="11"/>
  <c r="AX880" i="11"/>
  <c r="AY879" i="11"/>
  <c r="AW879" i="11"/>
  <c r="BA879" i="11"/>
  <c r="AY880" i="11"/>
  <c r="AW880" i="11"/>
  <c r="AX881" i="11"/>
  <c r="BA880" i="11"/>
  <c r="AW881" i="11"/>
  <c r="AX882" i="11"/>
  <c r="AY881" i="11"/>
  <c r="BA881" i="11"/>
  <c r="AY882" i="11"/>
  <c r="AW882" i="11"/>
  <c r="AX883" i="11"/>
  <c r="BA882" i="11"/>
  <c r="AY883" i="11"/>
  <c r="AX884" i="11"/>
  <c r="AW883" i="11"/>
  <c r="BA883" i="11"/>
  <c r="AW884" i="11"/>
  <c r="AY884" i="11"/>
  <c r="AX885" i="11"/>
  <c r="BA884" i="11"/>
  <c r="AW885" i="11"/>
  <c r="AY885" i="11"/>
  <c r="AX886" i="11"/>
  <c r="BA885" i="11"/>
  <c r="AW886" i="11"/>
  <c r="AX887" i="11"/>
  <c r="AY886" i="11"/>
  <c r="BA886" i="11"/>
  <c r="AW887" i="11"/>
  <c r="AX888" i="11"/>
  <c r="AY887" i="11"/>
  <c r="BA887" i="11"/>
  <c r="AY888" i="11"/>
  <c r="AW888" i="11"/>
  <c r="AX889" i="11"/>
  <c r="BA888" i="11"/>
  <c r="AW889" i="11"/>
  <c r="AY889" i="11"/>
  <c r="AX890" i="11"/>
  <c r="BA889" i="11"/>
  <c r="AY890" i="11"/>
  <c r="AW890" i="11"/>
  <c r="AX891" i="11"/>
  <c r="BA890" i="11"/>
  <c r="AW891" i="11"/>
  <c r="AX892" i="11"/>
  <c r="AY891" i="11"/>
  <c r="BA891" i="11"/>
  <c r="AX893" i="11"/>
  <c r="AW892" i="11"/>
  <c r="AY892" i="11"/>
  <c r="BA892" i="11"/>
  <c r="AX894" i="11"/>
  <c r="AW893" i="11"/>
  <c r="AY893" i="11"/>
  <c r="BA893" i="11"/>
  <c r="AX895" i="11"/>
  <c r="AW894" i="11"/>
  <c r="AY894" i="11"/>
  <c r="BA894" i="11"/>
  <c r="AX896" i="11"/>
  <c r="AW895" i="11"/>
  <c r="AY895" i="11"/>
  <c r="BA895" i="11"/>
  <c r="AY896" i="11"/>
  <c r="AX897" i="11"/>
  <c r="AW896" i="11"/>
  <c r="BA896" i="11"/>
  <c r="AX898" i="11"/>
  <c r="AW897" i="11"/>
  <c r="AY897" i="11"/>
  <c r="BA897" i="11"/>
  <c r="AX899" i="11"/>
  <c r="AW898" i="11"/>
  <c r="AY898" i="11"/>
  <c r="BA898" i="11"/>
  <c r="AY899" i="11"/>
  <c r="AW899" i="11"/>
  <c r="AX900" i="11"/>
  <c r="BA899" i="11"/>
  <c r="AW900" i="11"/>
  <c r="AX901" i="11"/>
  <c r="AY900" i="11"/>
  <c r="BA900" i="11"/>
  <c r="AY901" i="11"/>
  <c r="AX902" i="11"/>
  <c r="AW901" i="11"/>
  <c r="BA901" i="11"/>
  <c r="AY902" i="11"/>
  <c r="AW902" i="11"/>
  <c r="AX903" i="11"/>
  <c r="BA902" i="11"/>
  <c r="AY903" i="11"/>
  <c r="AX904" i="11"/>
  <c r="AW903" i="11"/>
  <c r="BA903" i="11"/>
  <c r="AX905" i="11"/>
  <c r="AY904" i="11"/>
  <c r="AW904" i="11"/>
  <c r="BA904" i="11"/>
  <c r="AX906" i="11"/>
  <c r="AW905" i="11"/>
  <c r="AY905" i="11"/>
  <c r="BA905" i="11"/>
  <c r="AX907" i="11"/>
  <c r="AY906" i="11"/>
  <c r="AW906" i="11"/>
  <c r="BA906" i="11"/>
  <c r="AX908" i="11"/>
  <c r="AY907" i="11"/>
  <c r="AW907" i="11"/>
  <c r="BA907" i="11"/>
  <c r="AX909" i="11"/>
  <c r="AW908" i="11"/>
  <c r="AY908" i="11"/>
  <c r="BA908" i="11"/>
  <c r="AX910" i="11"/>
  <c r="AY909" i="11"/>
  <c r="AW909" i="11"/>
  <c r="BA909" i="11"/>
  <c r="AW910" i="11"/>
  <c r="AX911" i="11"/>
  <c r="AY910" i="11"/>
  <c r="BA910" i="11"/>
  <c r="AY911" i="11"/>
  <c r="AW911" i="11"/>
  <c r="AX912" i="11"/>
  <c r="BA911" i="11"/>
  <c r="AX913" i="11"/>
  <c r="AY912" i="11"/>
  <c r="AW912" i="11"/>
  <c r="BA912" i="11"/>
  <c r="AW913" i="11"/>
  <c r="AY913" i="11"/>
  <c r="AX914" i="11"/>
  <c r="BA913" i="11"/>
  <c r="AX915" i="11"/>
  <c r="AW914" i="11"/>
  <c r="AY914" i="11"/>
  <c r="BA914" i="11"/>
  <c r="AW915" i="11"/>
  <c r="AX916" i="11"/>
  <c r="AY915" i="11"/>
  <c r="BA915" i="11"/>
  <c r="AY916" i="11"/>
  <c r="AW916" i="11"/>
  <c r="AX917" i="11"/>
  <c r="BA916" i="11"/>
  <c r="AY917" i="11"/>
  <c r="AX918" i="11"/>
  <c r="AW917" i="11"/>
  <c r="BA917" i="11"/>
  <c r="AW918" i="11"/>
  <c r="AY918" i="11"/>
  <c r="AX919" i="11"/>
  <c r="BA918" i="11"/>
  <c r="AX920" i="11"/>
  <c r="AW919" i="11"/>
  <c r="AY919" i="11"/>
  <c r="BA919" i="11"/>
  <c r="AY920" i="11"/>
  <c r="AW920" i="11"/>
  <c r="AX921" i="11"/>
  <c r="BA920" i="11"/>
  <c r="AW921" i="11"/>
  <c r="AX922" i="11"/>
  <c r="AY921" i="11"/>
  <c r="BA921" i="11"/>
  <c r="AW922" i="11"/>
  <c r="AY922" i="11"/>
  <c r="AX923" i="11"/>
  <c r="BA922" i="11"/>
  <c r="AW923" i="11"/>
  <c r="AY923" i="11"/>
  <c r="AX924" i="11"/>
  <c r="BA923" i="11"/>
  <c r="AY924" i="11"/>
  <c r="AW924" i="11"/>
  <c r="AX925" i="11"/>
  <c r="BA924" i="11"/>
  <c r="AW925" i="11"/>
  <c r="AX926" i="11"/>
  <c r="AY925" i="11"/>
  <c r="BA925" i="11"/>
  <c r="AW926" i="11"/>
  <c r="AY926" i="11"/>
  <c r="AX927" i="11"/>
  <c r="BA926" i="11"/>
  <c r="AW927" i="11"/>
  <c r="AY927" i="11"/>
  <c r="AX928" i="11"/>
  <c r="BA927" i="11"/>
  <c r="AX929" i="11"/>
  <c r="AY928" i="11"/>
  <c r="AW928" i="11"/>
  <c r="BA928" i="11"/>
  <c r="AX930" i="11"/>
  <c r="AY929" i="11"/>
  <c r="AW929" i="11"/>
  <c r="BA929" i="11"/>
  <c r="AX931" i="11"/>
  <c r="AW930" i="11"/>
  <c r="AY930" i="11"/>
  <c r="BA930" i="11"/>
  <c r="AW931" i="11"/>
  <c r="AX932" i="11"/>
  <c r="AY931" i="11"/>
  <c r="BA931" i="11"/>
  <c r="AY932" i="11"/>
  <c r="AX933" i="11"/>
  <c r="AW932" i="11"/>
  <c r="BA932" i="11"/>
  <c r="AX934" i="11"/>
  <c r="AW933" i="11"/>
  <c r="AY933" i="11"/>
  <c r="BA933" i="11"/>
  <c r="AW934" i="11"/>
  <c r="AY934" i="11"/>
  <c r="AX935" i="11"/>
  <c r="BA934" i="11"/>
  <c r="AX936" i="11"/>
  <c r="AW935" i="11"/>
  <c r="AY935" i="11"/>
  <c r="BA935" i="11"/>
  <c r="AX937" i="11"/>
  <c r="AW936" i="11"/>
  <c r="AY936" i="11"/>
  <c r="BA936" i="11"/>
  <c r="AY937" i="11"/>
  <c r="AX938" i="11"/>
  <c r="AW937" i="11"/>
  <c r="BA937" i="11"/>
  <c r="AW938" i="11"/>
  <c r="AY938" i="11"/>
  <c r="AX939" i="11"/>
  <c r="BA938" i="11"/>
  <c r="AW939" i="11"/>
  <c r="AY939" i="11"/>
  <c r="AX940" i="11"/>
  <c r="BA939" i="11"/>
  <c r="AY940" i="11"/>
  <c r="AW940" i="11"/>
  <c r="AX941" i="11"/>
  <c r="BA940" i="11"/>
  <c r="AY941" i="11"/>
  <c r="AX942" i="11"/>
  <c r="AW941" i="11"/>
  <c r="BA941" i="11"/>
  <c r="AY942" i="11"/>
  <c r="AX943" i="11"/>
  <c r="AW942" i="11"/>
  <c r="BA942" i="11"/>
  <c r="AW943" i="11"/>
  <c r="AY943" i="11"/>
  <c r="AX944" i="11"/>
  <c r="BA943" i="11"/>
  <c r="AW944" i="11"/>
  <c r="AX945" i="11"/>
  <c r="AY944" i="11"/>
  <c r="BA944" i="11"/>
  <c r="AX946" i="11"/>
  <c r="AW945" i="11"/>
  <c r="AY945" i="11"/>
  <c r="BA945" i="11"/>
  <c r="AX947" i="11"/>
  <c r="AY946" i="11"/>
  <c r="AW946" i="11"/>
  <c r="BA946" i="11"/>
  <c r="AX948" i="11"/>
  <c r="AY947" i="11"/>
  <c r="AW947" i="11"/>
  <c r="BA947" i="11"/>
  <c r="AW948" i="11"/>
  <c r="AY948" i="11"/>
  <c r="AX949" i="11"/>
  <c r="BA948" i="11"/>
  <c r="AY949" i="11"/>
  <c r="AW949" i="11"/>
  <c r="AX950" i="11"/>
  <c r="BA949" i="11"/>
  <c r="AW950" i="11"/>
  <c r="AY950" i="11"/>
  <c r="AX951" i="11"/>
  <c r="BA950" i="11"/>
  <c r="AW951" i="11"/>
  <c r="AX952" i="11"/>
  <c r="AY951" i="11"/>
  <c r="BA951" i="11"/>
  <c r="AY952" i="11"/>
  <c r="AW952" i="11"/>
  <c r="AX953" i="11"/>
  <c r="BA952" i="11"/>
  <c r="AX954" i="11"/>
  <c r="AY953" i="11"/>
  <c r="AW953" i="11"/>
  <c r="BA953" i="11"/>
  <c r="AW954" i="11"/>
  <c r="AX955" i="11"/>
  <c r="AY954" i="11"/>
  <c r="BA954" i="11"/>
  <c r="AX956" i="11"/>
  <c r="AY955" i="11"/>
  <c r="AW955" i="11"/>
  <c r="BA955" i="11"/>
  <c r="AX957" i="11"/>
  <c r="AW956" i="11"/>
  <c r="AY956" i="11"/>
  <c r="BA956" i="11"/>
  <c r="AY957" i="11"/>
  <c r="AW957" i="11"/>
  <c r="AX958" i="11"/>
  <c r="BA957" i="11"/>
  <c r="AY958" i="11"/>
  <c r="AW958" i="11"/>
  <c r="AX959" i="11"/>
  <c r="BA958" i="11"/>
  <c r="AX960" i="11"/>
  <c r="AW959" i="11"/>
  <c r="AY959" i="11"/>
  <c r="BA959" i="11"/>
  <c r="AX961" i="11"/>
  <c r="AY960" i="11"/>
  <c r="AW960" i="11"/>
  <c r="BA960" i="11"/>
  <c r="AW961" i="11"/>
  <c r="AY961" i="11"/>
  <c r="AX962" i="11"/>
  <c r="BA961" i="11"/>
  <c r="AW962" i="11"/>
  <c r="AY962" i="11"/>
  <c r="AX963" i="11"/>
  <c r="BA962" i="11"/>
  <c r="AW963" i="11"/>
  <c r="AY963" i="11"/>
  <c r="AX964" i="11"/>
  <c r="BA963" i="11"/>
  <c r="AX965" i="11"/>
  <c r="AW964" i="11"/>
  <c r="AY964" i="11"/>
  <c r="BA964" i="11"/>
  <c r="AW965" i="11"/>
  <c r="AY965" i="11"/>
  <c r="AX966" i="11"/>
  <c r="BA965" i="11"/>
  <c r="AY966" i="11"/>
  <c r="AX967" i="11"/>
  <c r="AW966" i="11"/>
  <c r="BA966" i="11"/>
  <c r="AW967" i="11"/>
  <c r="AY967" i="11"/>
  <c r="AX968" i="11"/>
  <c r="BA967" i="11"/>
  <c r="AY968" i="11"/>
  <c r="AX969" i="11"/>
  <c r="AW968" i="11"/>
  <c r="BA968" i="11"/>
  <c r="AY969" i="11"/>
  <c r="AW969" i="11"/>
  <c r="AX970" i="11"/>
  <c r="BA969" i="11"/>
  <c r="AX971" i="11"/>
  <c r="AY970" i="11"/>
  <c r="AW970" i="11"/>
  <c r="BA970" i="11"/>
  <c r="AW971" i="11"/>
  <c r="AX972" i="11"/>
  <c r="AY971" i="11"/>
  <c r="BA971" i="11"/>
  <c r="AX973" i="11"/>
  <c r="AW972" i="11"/>
  <c r="AY972" i="11"/>
  <c r="BA972" i="11"/>
  <c r="AX974" i="11"/>
  <c r="AY973" i="11"/>
  <c r="AW973" i="11"/>
  <c r="BA973" i="11"/>
  <c r="AY974" i="11"/>
  <c r="AX975" i="11"/>
  <c r="AW974" i="11"/>
  <c r="BA974" i="11"/>
  <c r="AY975" i="11"/>
  <c r="AW975" i="11"/>
  <c r="AX976" i="11"/>
  <c r="BA975" i="11"/>
  <c r="AX977" i="11"/>
  <c r="AY976" i="11"/>
  <c r="AW976" i="11"/>
  <c r="BA976" i="11"/>
  <c r="AX978" i="11"/>
  <c r="AW977" i="11"/>
  <c r="AY977" i="11"/>
  <c r="BA977" i="11"/>
  <c r="AY978" i="11"/>
  <c r="AW978" i="11"/>
  <c r="AX979" i="11"/>
  <c r="BA978" i="11"/>
  <c r="AX980" i="11"/>
  <c r="AY979" i="11"/>
  <c r="AW979" i="11"/>
  <c r="BA979" i="11"/>
  <c r="AY980" i="11"/>
  <c r="AW980" i="11"/>
  <c r="AX981" i="11"/>
  <c r="BA980" i="11"/>
  <c r="AY981" i="11"/>
  <c r="AX982" i="11"/>
  <c r="AW981" i="11"/>
  <c r="BA981" i="11"/>
  <c r="AY982" i="11"/>
  <c r="AX983" i="11"/>
  <c r="AW982" i="11"/>
  <c r="BA982" i="11"/>
  <c r="AY983" i="11"/>
  <c r="AX984" i="11"/>
  <c r="AW983" i="11"/>
  <c r="BA983" i="11"/>
  <c r="AY984" i="11"/>
  <c r="AW984" i="11"/>
  <c r="AX985" i="11"/>
  <c r="BA984" i="11"/>
  <c r="AY985" i="11"/>
  <c r="AW985" i="11"/>
  <c r="AX986" i="11"/>
  <c r="BA985" i="11"/>
  <c r="AY986" i="11"/>
  <c r="AX987" i="11"/>
  <c r="AW986" i="11"/>
  <c r="BA986" i="11"/>
  <c r="AW987" i="11"/>
  <c r="AY987" i="11"/>
  <c r="AX988" i="11"/>
  <c r="BA987" i="11"/>
  <c r="AY988" i="11"/>
  <c r="AW988" i="11"/>
  <c r="AX989" i="11"/>
  <c r="BA988" i="11"/>
  <c r="AY989" i="11"/>
  <c r="AX990" i="11"/>
  <c r="AW989" i="11"/>
  <c r="BA989" i="11"/>
  <c r="AY990" i="11"/>
  <c r="AW990" i="11"/>
  <c r="AX991" i="11"/>
  <c r="BA990" i="11"/>
  <c r="AY991" i="11"/>
  <c r="AW991" i="11"/>
  <c r="AX992" i="11"/>
  <c r="BA991" i="11"/>
  <c r="AX993" i="11"/>
  <c r="AY992" i="11"/>
  <c r="AW992" i="11"/>
  <c r="BA992" i="11"/>
  <c r="AX994" i="11"/>
  <c r="AY993" i="11"/>
  <c r="AW993" i="11"/>
  <c r="BA993" i="11"/>
  <c r="AX995" i="11"/>
  <c r="AY994" i="11"/>
  <c r="AW994" i="11"/>
  <c r="BA994" i="11"/>
  <c r="AY995" i="11"/>
  <c r="AW995" i="11"/>
  <c r="AX996" i="11"/>
  <c r="BA995" i="11"/>
  <c r="AY996" i="11"/>
  <c r="AX997" i="11"/>
  <c r="AW996" i="11"/>
  <c r="BA996" i="11"/>
  <c r="AW997" i="11"/>
  <c r="AY997" i="11"/>
  <c r="AX998" i="11"/>
  <c r="BA997" i="11"/>
  <c r="AX999" i="11"/>
  <c r="AY998" i="11"/>
  <c r="AW998" i="11"/>
  <c r="BA998" i="11"/>
  <c r="AW999" i="11"/>
  <c r="AX1000" i="11"/>
  <c r="AY999" i="11"/>
  <c r="BA999" i="11"/>
  <c r="AY1000" i="11"/>
  <c r="AW1000" i="11"/>
  <c r="AX1001" i="11"/>
  <c r="BA1000" i="11"/>
  <c r="AY1001" i="11"/>
  <c r="AW1001" i="11"/>
  <c r="AX1002" i="11"/>
  <c r="BA1001" i="11"/>
  <c r="AY1002" i="11"/>
  <c r="AW1002" i="11"/>
  <c r="AX1003" i="11"/>
  <c r="BA1002" i="11"/>
  <c r="AX1004" i="11"/>
  <c r="AY1003" i="11"/>
  <c r="AW1003" i="11"/>
  <c r="BA1003" i="11"/>
  <c r="AW1004" i="11"/>
  <c r="AY1004" i="11"/>
  <c r="AX1005" i="11"/>
  <c r="BA1004" i="11"/>
  <c r="AX1006" i="11"/>
  <c r="AW1005" i="11"/>
  <c r="AY1005" i="11"/>
  <c r="BA1005" i="11"/>
  <c r="AY1006" i="11"/>
  <c r="AX1007" i="11"/>
  <c r="AW1006" i="11"/>
  <c r="BA1006" i="11"/>
  <c r="AX1008" i="11"/>
  <c r="AY1007" i="11"/>
  <c r="AW1007" i="11"/>
  <c r="BA1007" i="11"/>
  <c r="AY1008" i="11"/>
  <c r="AX1009" i="11"/>
  <c r="AW1008" i="11"/>
  <c r="BA1008" i="11"/>
  <c r="AX1010" i="11"/>
  <c r="AY1009" i="11"/>
  <c r="AW1009" i="11"/>
  <c r="BA1009" i="11"/>
  <c r="AY1010" i="11"/>
  <c r="AX1011" i="11"/>
  <c r="AW1010" i="11"/>
  <c r="BA1010" i="11"/>
  <c r="AW1011" i="11"/>
  <c r="AY1011" i="11"/>
  <c r="AX1012" i="11"/>
  <c r="BA1011" i="11"/>
  <c r="AW1012" i="11"/>
  <c r="AY1012" i="11"/>
  <c r="AX1013" i="11"/>
  <c r="BA1012" i="11"/>
  <c r="AY1013" i="11"/>
  <c r="AX1014" i="11"/>
  <c r="AW1013" i="11"/>
  <c r="BA1013" i="11"/>
  <c r="AX1015" i="11"/>
  <c r="AY1014" i="11"/>
  <c r="AW1014" i="11"/>
  <c r="BA1014" i="11"/>
  <c r="AW1015" i="11"/>
  <c r="AX1016" i="11"/>
  <c r="AY1015" i="11"/>
  <c r="BA1015" i="11"/>
  <c r="AW1016" i="11"/>
  <c r="AY1016" i="11"/>
  <c r="AX1017" i="11"/>
  <c r="BA1016" i="11"/>
  <c r="AY1017" i="11"/>
  <c r="AW1017" i="11"/>
  <c r="AX1018" i="11"/>
  <c r="BA1017" i="11"/>
  <c r="AY1018" i="11"/>
  <c r="AW1018" i="11"/>
  <c r="AX1019" i="11"/>
  <c r="BA1018" i="11"/>
  <c r="AY1019" i="11"/>
  <c r="AW1019" i="11"/>
  <c r="AX1020" i="11"/>
  <c r="BA1019" i="11"/>
  <c r="AX1021" i="11"/>
  <c r="AY1020" i="11"/>
  <c r="AW1020" i="11"/>
  <c r="BA1020" i="11"/>
  <c r="AY1021" i="11"/>
  <c r="AX1022" i="11"/>
  <c r="AW1021" i="11"/>
  <c r="BA1021" i="11"/>
  <c r="AY1022" i="11"/>
  <c r="AX1023" i="11"/>
  <c r="AW1022" i="11"/>
  <c r="BA1022" i="11"/>
  <c r="AY1023" i="11"/>
  <c r="AW1023" i="11"/>
  <c r="AX1024" i="11"/>
  <c r="BA1023" i="11"/>
  <c r="AX1025" i="11"/>
  <c r="AW1024" i="11"/>
  <c r="AY1024" i="11"/>
  <c r="BA1024" i="11"/>
  <c r="AW1025" i="11"/>
  <c r="AX1026" i="11"/>
  <c r="AY1025" i="11"/>
  <c r="BA1025" i="11"/>
  <c r="AY1026" i="11"/>
  <c r="AX1027" i="11"/>
  <c r="AW1026" i="11"/>
  <c r="BA1026" i="11"/>
  <c r="AW1027" i="11"/>
  <c r="AY1027" i="11"/>
  <c r="AX1028" i="11"/>
  <c r="BA1027" i="11"/>
  <c r="AX1029" i="11"/>
  <c r="AW1028" i="11"/>
  <c r="AY1028" i="11"/>
  <c r="BA1028" i="11"/>
  <c r="AX1030" i="11"/>
  <c r="AW1029" i="11"/>
  <c r="AY1029" i="11"/>
  <c r="BA1029" i="11"/>
  <c r="AY1030" i="11"/>
  <c r="AW1030" i="11"/>
  <c r="AX1031" i="11"/>
  <c r="BA1030" i="11"/>
  <c r="AX1032" i="11"/>
  <c r="AW1031" i="11"/>
  <c r="AY1031" i="11"/>
  <c r="BA1031" i="11"/>
  <c r="AW1032" i="11"/>
  <c r="AX1033" i="11"/>
  <c r="AY1032" i="11"/>
  <c r="BA1032" i="11"/>
  <c r="AY1033" i="11"/>
  <c r="AW1033" i="11"/>
  <c r="AX1034" i="11"/>
  <c r="BA1033" i="11"/>
  <c r="AW1034" i="11"/>
  <c r="AX1035" i="11"/>
  <c r="AY1034" i="11"/>
  <c r="BA1034" i="11"/>
  <c r="AW1035" i="11"/>
  <c r="AX1036" i="11"/>
  <c r="AY1035" i="11"/>
  <c r="BA1035" i="11"/>
  <c r="AX1037" i="11"/>
  <c r="AY1036" i="11"/>
  <c r="AW1036" i="11"/>
  <c r="BA1036" i="11"/>
  <c r="AY1037" i="11"/>
  <c r="AW1037" i="11"/>
  <c r="AX1038" i="11"/>
  <c r="BA1037" i="11"/>
  <c r="AX1039" i="11"/>
  <c r="AW1038" i="11"/>
  <c r="AY1038" i="11"/>
  <c r="BA1038" i="11"/>
  <c r="AW1039" i="11"/>
  <c r="AX1040" i="11"/>
  <c r="AY1039" i="11"/>
  <c r="BA1039" i="11"/>
  <c r="AX1041" i="11"/>
  <c r="AW1040" i="11"/>
  <c r="AY1040" i="11"/>
  <c r="BA1040" i="11"/>
  <c r="AW1041" i="11"/>
  <c r="AX1042" i="11"/>
  <c r="AY1041" i="11"/>
  <c r="BA1041" i="11"/>
  <c r="AW1042" i="11"/>
  <c r="AY1042" i="11"/>
  <c r="AX1043" i="11"/>
  <c r="BA1042" i="11"/>
  <c r="AY1043" i="11"/>
  <c r="AX1044" i="11"/>
  <c r="AW1043" i="11"/>
  <c r="BA1043" i="11"/>
  <c r="AY1044" i="11"/>
  <c r="AX1045" i="11"/>
  <c r="AW1044" i="11"/>
  <c r="BA1044" i="11"/>
  <c r="AY1045" i="11"/>
  <c r="AW1045" i="11"/>
  <c r="AX1046" i="11"/>
  <c r="BA1045" i="11"/>
  <c r="AY1046" i="11"/>
  <c r="AW1046" i="11"/>
  <c r="AX1047" i="11"/>
  <c r="BA1046" i="11"/>
  <c r="AY1047" i="11"/>
  <c r="AW1047" i="11"/>
  <c r="AX1048" i="11"/>
  <c r="BA1047" i="11"/>
  <c r="AY1048" i="11"/>
  <c r="AX1049" i="11"/>
  <c r="AW1048" i="11"/>
  <c r="BA1048" i="11"/>
  <c r="AY1049" i="11"/>
  <c r="AW1049" i="11"/>
  <c r="AX1050" i="11"/>
  <c r="BA1049" i="11"/>
  <c r="AW1050" i="11"/>
  <c r="AX1051" i="11"/>
  <c r="AY1050" i="11"/>
  <c r="BA1050" i="11"/>
  <c r="AX1052" i="11"/>
  <c r="AW1051" i="11"/>
  <c r="AY1051" i="11"/>
  <c r="BA1051" i="11"/>
  <c r="AW1052" i="11"/>
  <c r="AY1052" i="11"/>
  <c r="AX1053" i="11"/>
  <c r="BA1052" i="11"/>
  <c r="AY1053" i="11"/>
  <c r="AW1053" i="11"/>
  <c r="AX1054" i="11"/>
  <c r="BA1053" i="11"/>
  <c r="AY1054" i="11"/>
  <c r="AW1054" i="11"/>
  <c r="AX1055" i="11"/>
  <c r="BA1054" i="11"/>
  <c r="AW1055" i="11"/>
  <c r="AX1056" i="11"/>
  <c r="AY1055" i="11"/>
  <c r="BA1055" i="11"/>
  <c r="AY1056" i="11"/>
  <c r="AW1056" i="11"/>
  <c r="AX1057" i="11"/>
  <c r="BA1056" i="11"/>
  <c r="AY1057" i="11"/>
  <c r="AX1058" i="11"/>
  <c r="AW1057" i="11"/>
  <c r="BA1057" i="11"/>
  <c r="AX1059" i="11"/>
  <c r="AY1058" i="11"/>
  <c r="AW1058" i="11"/>
  <c r="BA1058" i="11"/>
  <c r="AX1060" i="11"/>
  <c r="AW1059" i="11"/>
  <c r="AY1059" i="11"/>
  <c r="BA1059" i="11"/>
  <c r="AX1061" i="11"/>
  <c r="AY1060" i="11"/>
  <c r="AW1060" i="11"/>
  <c r="BA1060" i="11"/>
  <c r="AY1061" i="11"/>
  <c r="AW1061" i="11"/>
  <c r="AX1062" i="11"/>
  <c r="BA1061" i="11"/>
  <c r="AW1062" i="11"/>
  <c r="AY1062" i="11"/>
  <c r="AX1063" i="11"/>
  <c r="BA1062" i="11"/>
  <c r="AX1064" i="11"/>
  <c r="AW1063" i="11"/>
  <c r="AY1063" i="11"/>
  <c r="BA1063" i="11"/>
  <c r="AY1064" i="11"/>
  <c r="AX1065" i="11"/>
  <c r="AW1064" i="11"/>
  <c r="BA1064" i="11"/>
  <c r="AX1066" i="11"/>
  <c r="AW1065" i="11"/>
  <c r="AY1065" i="11"/>
  <c r="BA1065" i="11"/>
  <c r="AY1066" i="11"/>
  <c r="AW1066" i="11"/>
  <c r="AX1067" i="11"/>
  <c r="BA1066" i="11"/>
  <c r="AX1068" i="11"/>
  <c r="AY1067" i="11"/>
  <c r="AW1067" i="11"/>
  <c r="BA1067" i="11"/>
  <c r="AY1068" i="11"/>
  <c r="AW1068" i="11"/>
  <c r="AX1069" i="11"/>
  <c r="BA1068" i="11"/>
  <c r="AX1070" i="11"/>
  <c r="AW1069" i="11"/>
  <c r="AY1069" i="11"/>
  <c r="BA1069" i="11"/>
  <c r="AX1071" i="11"/>
  <c r="AW1070" i="11"/>
  <c r="AY1070" i="11"/>
  <c r="BA1070" i="11"/>
  <c r="AX1072" i="11"/>
  <c r="AY1071" i="11"/>
  <c r="AW1071" i="11"/>
  <c r="BA1071" i="11"/>
  <c r="AX1073" i="11"/>
  <c r="AY1072" i="11"/>
  <c r="AW1072" i="11"/>
  <c r="BA1072" i="11"/>
  <c r="AX1074" i="11"/>
  <c r="AY1073" i="11"/>
  <c r="AW1073" i="11"/>
  <c r="BA1073" i="11"/>
  <c r="AW1074" i="11"/>
  <c r="AX1075" i="11"/>
  <c r="AY1074" i="11"/>
  <c r="BA1074" i="11"/>
  <c r="AY1075" i="11"/>
  <c r="AW1075" i="11"/>
  <c r="AX1076" i="11"/>
  <c r="BA1075" i="11"/>
  <c r="AW1076" i="11"/>
  <c r="AY1076" i="11"/>
  <c r="AX1077" i="11"/>
  <c r="BA1076" i="11"/>
  <c r="AY1077" i="11"/>
  <c r="AX1078" i="11"/>
  <c r="AW1077" i="11"/>
  <c r="BA1077" i="11"/>
  <c r="AW1078" i="11"/>
  <c r="AX1079" i="11"/>
  <c r="AY1078" i="11"/>
  <c r="BA1078" i="11"/>
  <c r="AY1079" i="11"/>
  <c r="AW1079" i="11"/>
  <c r="AX1080" i="11"/>
  <c r="BA1079" i="11"/>
  <c r="AW1080" i="11"/>
  <c r="AY1080" i="11"/>
  <c r="AX1081" i="11"/>
  <c r="BA1080" i="11"/>
  <c r="AY1081" i="11"/>
  <c r="AW1081" i="11"/>
  <c r="AX1082" i="11"/>
  <c r="BA1081" i="11"/>
  <c r="AY1082" i="11"/>
  <c r="AW1082" i="11"/>
  <c r="AX1083" i="11"/>
  <c r="BA1082" i="11"/>
  <c r="AY1083" i="11"/>
  <c r="AW1083" i="11"/>
  <c r="AX1084" i="11"/>
  <c r="BA1083" i="11"/>
  <c r="AY1084" i="11"/>
  <c r="AX1085" i="11"/>
  <c r="AW1084" i="11"/>
  <c r="BA1084" i="11"/>
  <c r="AW1085" i="11"/>
  <c r="AX1086" i="11"/>
  <c r="AY1085" i="11"/>
  <c r="BA1085" i="11"/>
  <c r="AY1086" i="11"/>
  <c r="AW1086" i="11"/>
  <c r="AX1087" i="11"/>
  <c r="BA1086" i="11"/>
  <c r="AX1088" i="11"/>
  <c r="AY1087" i="11"/>
  <c r="AW1087" i="11"/>
  <c r="BA1087" i="11"/>
  <c r="AX1089" i="11"/>
  <c r="AW1088" i="11"/>
  <c r="AY1088" i="11"/>
  <c r="BA1088" i="11"/>
  <c r="AY1089" i="11"/>
  <c r="AW1089" i="11"/>
  <c r="AX1090" i="11"/>
  <c r="BA1089" i="11"/>
  <c r="AY1090" i="11"/>
  <c r="AX1091" i="11"/>
  <c r="AW1090" i="11"/>
  <c r="BA1090" i="11"/>
  <c r="AY1091" i="11"/>
  <c r="AW1091" i="11"/>
  <c r="AX1092" i="11"/>
  <c r="BA1091" i="11"/>
  <c r="AW1092" i="11"/>
  <c r="AY1092" i="11"/>
  <c r="AX1093" i="11"/>
  <c r="BA1092" i="11"/>
  <c r="AX1094" i="11"/>
  <c r="AW1093" i="11"/>
  <c r="AY1093" i="11"/>
  <c r="BA1093" i="11"/>
  <c r="AW1094" i="11"/>
  <c r="AY1094" i="11"/>
  <c r="AX1095" i="11"/>
  <c r="BA1094" i="11"/>
  <c r="AX1096" i="11"/>
  <c r="AY1095" i="11"/>
  <c r="AW1095" i="11"/>
  <c r="BA1095" i="11"/>
  <c r="AW1096" i="11"/>
  <c r="AX1097" i="11"/>
  <c r="AY1096" i="11"/>
  <c r="BA1096" i="11"/>
  <c r="AX1098" i="11"/>
  <c r="AY1097" i="11"/>
  <c r="AW1097" i="11"/>
  <c r="BA1097" i="11"/>
  <c r="AW1098" i="11"/>
  <c r="AX1099" i="11"/>
  <c r="AY1098" i="11"/>
  <c r="BA1098" i="11"/>
  <c r="AY1099" i="11"/>
  <c r="AX1100" i="11"/>
  <c r="AW1099" i="11"/>
  <c r="BA1099" i="11"/>
  <c r="AX1101" i="11"/>
  <c r="AY1100" i="11"/>
  <c r="AW1100" i="11"/>
  <c r="BA1100" i="11"/>
  <c r="AY1101" i="11"/>
  <c r="AW1101" i="11"/>
  <c r="AX1102" i="11"/>
  <c r="BA1101" i="11"/>
  <c r="AX1103" i="11"/>
  <c r="AW1102" i="11"/>
  <c r="AY1102" i="11"/>
  <c r="BA1102" i="11"/>
  <c r="AY1103" i="11"/>
  <c r="AW1103" i="11"/>
  <c r="AX1104" i="11"/>
  <c r="BA1103" i="11"/>
  <c r="AX1105" i="11"/>
  <c r="AW1104" i="11"/>
  <c r="AY1104" i="11"/>
  <c r="BA1104" i="11"/>
  <c r="AY1105" i="11"/>
  <c r="AW1105" i="11"/>
  <c r="AX1106" i="11"/>
  <c r="BA1105" i="11"/>
  <c r="AW1106" i="11"/>
  <c r="AX1107" i="11"/>
  <c r="AY1106" i="11"/>
  <c r="BA1106" i="11"/>
  <c r="AX1108" i="11"/>
  <c r="AY1107" i="11"/>
  <c r="AW1107" i="11"/>
  <c r="BA1107" i="11"/>
  <c r="AX1109" i="11"/>
  <c r="AW1108" i="11"/>
  <c r="AY1108" i="11"/>
  <c r="BA1108" i="11"/>
  <c r="AY1109" i="11"/>
  <c r="AW1109" i="11"/>
  <c r="AX1110" i="11"/>
  <c r="BA1109" i="11"/>
  <c r="AY1110" i="11"/>
  <c r="AW1110" i="11"/>
  <c r="AX1111" i="11"/>
  <c r="BA1110" i="11"/>
  <c r="AY1111" i="11"/>
  <c r="AW1111" i="11"/>
  <c r="AX1112" i="11"/>
  <c r="BA1111" i="11"/>
  <c r="AY1112" i="11"/>
  <c r="AW1112" i="11"/>
  <c r="AX1113" i="11"/>
  <c r="BA1112" i="11"/>
  <c r="AW1113" i="11"/>
  <c r="AY1113" i="11"/>
  <c r="AX1114" i="11"/>
  <c r="BA1113" i="11"/>
  <c r="AW1114" i="11"/>
  <c r="AX1115" i="11"/>
  <c r="AY1114" i="11"/>
  <c r="BA1114" i="11"/>
  <c r="AW1115" i="11"/>
  <c r="AY1115" i="11"/>
  <c r="AX1116" i="11"/>
  <c r="BA1115" i="11"/>
  <c r="AY1116" i="11"/>
  <c r="AW1116" i="11"/>
  <c r="AX1117" i="11"/>
  <c r="BA1116" i="11"/>
  <c r="AW1117" i="11"/>
  <c r="AY1117" i="11"/>
  <c r="AX1118" i="11"/>
  <c r="BA1117" i="11"/>
  <c r="AY1118" i="11"/>
  <c r="AW1118" i="11"/>
  <c r="AX1119" i="11"/>
  <c r="BA1118" i="11"/>
  <c r="AW1119" i="11"/>
  <c r="AX1120" i="11"/>
  <c r="AY1119" i="11"/>
  <c r="BA1119" i="11"/>
  <c r="AW1120" i="11"/>
  <c r="AY1120" i="11"/>
  <c r="AX1121" i="11"/>
  <c r="BA1120" i="11"/>
  <c r="AX1122" i="11"/>
  <c r="AY1121" i="11"/>
  <c r="AW1121" i="11"/>
  <c r="BA1121" i="11"/>
  <c r="AX1123" i="11"/>
  <c r="AY1122" i="11"/>
  <c r="AW1122" i="11"/>
  <c r="BA1122" i="11"/>
  <c r="AY1123" i="11"/>
  <c r="AW1123" i="11"/>
  <c r="AX1124" i="11"/>
  <c r="BA1123" i="11"/>
  <c r="AX1125" i="11"/>
  <c r="AY1124" i="11"/>
  <c r="AW1124" i="11"/>
  <c r="BA1124" i="11"/>
  <c r="AX1126" i="11"/>
  <c r="AY1125" i="11"/>
  <c r="AW1125" i="11"/>
  <c r="BA1125" i="11"/>
  <c r="AX1127" i="11"/>
  <c r="AY1126" i="11"/>
  <c r="AW1126" i="11"/>
  <c r="BA1126" i="11"/>
  <c r="AY1127" i="11"/>
  <c r="AX1128" i="11"/>
  <c r="AW1127" i="11"/>
  <c r="BA1127" i="11"/>
  <c r="AY1128" i="11"/>
  <c r="AX1129" i="11"/>
  <c r="AW1128" i="11"/>
  <c r="BA1128" i="11"/>
  <c r="AY1129" i="11"/>
  <c r="AW1129" i="11"/>
  <c r="AX1130" i="11"/>
  <c r="BA1129" i="11"/>
  <c r="AY1130" i="11"/>
  <c r="AW1130" i="11"/>
  <c r="AX1131" i="11"/>
  <c r="BA1130" i="11"/>
  <c r="AY1131" i="11"/>
  <c r="AX1132" i="11"/>
  <c r="AW1131" i="11"/>
  <c r="BA1131" i="11"/>
  <c r="AW1132" i="11"/>
  <c r="AY1132" i="11"/>
  <c r="AX1133" i="11"/>
  <c r="BA1132" i="11"/>
  <c r="AX1134" i="11"/>
  <c r="AW1133" i="11"/>
  <c r="AY1133" i="11"/>
  <c r="BA1133" i="11"/>
  <c r="AX1135" i="11"/>
  <c r="AY1134" i="11"/>
  <c r="AW1134" i="11"/>
  <c r="BA1134" i="11"/>
  <c r="AY1135" i="11"/>
  <c r="AW1135" i="11"/>
  <c r="AX1136" i="11"/>
  <c r="BA1135" i="11"/>
  <c r="AY1136" i="11"/>
  <c r="AX1137" i="11"/>
  <c r="AW1136" i="11"/>
  <c r="BA1136" i="11"/>
  <c r="AW1137" i="11"/>
  <c r="AX1138" i="11"/>
  <c r="AY1137" i="11"/>
  <c r="BA1137" i="11"/>
  <c r="AY1138" i="11"/>
  <c r="AW1138" i="11"/>
  <c r="AX1139" i="11"/>
  <c r="BA1138" i="11"/>
  <c r="AX1140" i="11"/>
  <c r="AY1139" i="11"/>
  <c r="AW1139" i="11"/>
  <c r="BA1139" i="11"/>
  <c r="AW1140" i="11"/>
  <c r="AY1140" i="11"/>
  <c r="AX1141" i="11"/>
  <c r="BA1140" i="11"/>
  <c r="AW1141" i="11"/>
  <c r="AY1141" i="11"/>
  <c r="AX1142" i="11"/>
  <c r="BA1141" i="11"/>
  <c r="AY1142" i="11"/>
  <c r="AX1143" i="11"/>
  <c r="AW1142" i="11"/>
  <c r="BA1142" i="11"/>
  <c r="AY1143" i="11"/>
  <c r="AW1143" i="11"/>
  <c r="AX1144" i="11"/>
  <c r="BA1143" i="11"/>
  <c r="AW1144" i="11"/>
  <c r="AY1144" i="11"/>
  <c r="AX1145" i="11"/>
  <c r="BA1144" i="11"/>
  <c r="AW1145" i="11"/>
  <c r="AY1145" i="11"/>
  <c r="AX1146" i="11"/>
  <c r="BA1145" i="11"/>
  <c r="AW1146" i="11"/>
  <c r="AX1147" i="11"/>
  <c r="AY1146" i="11"/>
  <c r="BA1146" i="11"/>
  <c r="AX1148" i="11"/>
  <c r="AW1147" i="11"/>
  <c r="AY1147" i="11"/>
  <c r="BA1147" i="11"/>
  <c r="AW1148" i="11"/>
  <c r="AY1148" i="11"/>
  <c r="AX1149" i="11"/>
  <c r="BA1148" i="11"/>
  <c r="AX1150" i="11"/>
  <c r="AY1149" i="11"/>
  <c r="AW1149" i="11"/>
  <c r="BA1149" i="11"/>
  <c r="AX1151" i="11"/>
  <c r="AY1150" i="11"/>
  <c r="AW1150" i="11"/>
  <c r="BA1150" i="11"/>
  <c r="AW1151" i="11"/>
  <c r="AX1152" i="11"/>
  <c r="AY1151" i="11"/>
  <c r="BA1151" i="11"/>
  <c r="AY1152" i="11"/>
  <c r="AW1152" i="11"/>
  <c r="AX1153" i="11"/>
  <c r="BA1152" i="11"/>
  <c r="AY1153" i="11"/>
  <c r="AW1153" i="11"/>
  <c r="AX1154" i="11"/>
  <c r="BA1153" i="11"/>
  <c r="AY1154" i="11"/>
  <c r="AX1155" i="11"/>
  <c r="AW1154" i="11"/>
  <c r="BA1154" i="11"/>
  <c r="AW1155" i="11"/>
  <c r="AX1156" i="11"/>
  <c r="AY1155" i="11"/>
  <c r="BA1155" i="11"/>
  <c r="AW1156" i="11"/>
  <c r="AX1157" i="11"/>
  <c r="AY1156" i="11"/>
  <c r="BA1156" i="11"/>
  <c r="AY1157" i="11"/>
  <c r="AW1157" i="11"/>
  <c r="AX1158" i="11"/>
  <c r="BA1157" i="11"/>
  <c r="AW1158" i="11"/>
  <c r="AX1159" i="11"/>
  <c r="AY1158" i="11"/>
  <c r="BA1158" i="11"/>
  <c r="AX1160" i="11"/>
  <c r="AY1159" i="11"/>
  <c r="AW1159" i="11"/>
  <c r="BA1159" i="11"/>
  <c r="AX1161" i="11"/>
  <c r="AW1160" i="11"/>
  <c r="AY1160" i="11"/>
  <c r="BA1160" i="11"/>
  <c r="AY1161" i="11"/>
  <c r="AX1162" i="11"/>
  <c r="AW1161" i="11"/>
  <c r="BA1161" i="11"/>
  <c r="AW1162" i="11"/>
  <c r="AX1163" i="11"/>
  <c r="AY1162" i="11"/>
  <c r="BA1162" i="11"/>
  <c r="AW1163" i="11"/>
  <c r="AY1163" i="11"/>
  <c r="AX1164" i="11"/>
  <c r="BA1163" i="11"/>
  <c r="AW1164" i="11"/>
  <c r="AY1164" i="11"/>
  <c r="AX1165" i="11"/>
  <c r="BA1164" i="11"/>
  <c r="AX1166" i="11"/>
  <c r="AY1165" i="11"/>
  <c r="AW1165" i="11"/>
  <c r="BA1165" i="11"/>
  <c r="AY1166" i="11"/>
  <c r="AW1166" i="11"/>
  <c r="AX1167" i="11"/>
  <c r="BA1166" i="11"/>
  <c r="AX1168" i="11"/>
  <c r="AY1167" i="11"/>
  <c r="AW1167" i="11"/>
  <c r="BA1167" i="11"/>
  <c r="AX1169" i="11"/>
  <c r="AW1168" i="11"/>
  <c r="AY1168" i="11"/>
  <c r="BA1168" i="11"/>
  <c r="AY1169" i="11"/>
  <c r="AW1169" i="11"/>
  <c r="AX1170" i="11"/>
  <c r="BA1169" i="11"/>
  <c r="AY1170" i="11"/>
  <c r="AX1171" i="11"/>
  <c r="AW1170" i="11"/>
  <c r="BA1170" i="11"/>
  <c r="AW1171" i="11"/>
  <c r="AX1172" i="11"/>
  <c r="AY1171" i="11"/>
  <c r="BA1171" i="11"/>
  <c r="AX1173" i="11"/>
  <c r="AW1172" i="11"/>
  <c r="AY1172" i="11"/>
  <c r="BA1172" i="11"/>
  <c r="AW1173" i="11"/>
  <c r="AX1174" i="11"/>
  <c r="AY1173" i="11"/>
  <c r="BA1173" i="11"/>
  <c r="AY1174" i="11"/>
  <c r="AW1174" i="11"/>
  <c r="AX1175" i="11"/>
  <c r="BA1174" i="11"/>
  <c r="AY1175" i="11"/>
  <c r="AW1175" i="11"/>
  <c r="AX1176" i="11"/>
  <c r="BA1175" i="11"/>
  <c r="AY1176" i="11"/>
  <c r="AX1177" i="11"/>
  <c r="AW1176" i="11"/>
  <c r="BA1176" i="11"/>
  <c r="AX1178" i="11"/>
  <c r="AW1177" i="11"/>
  <c r="AY1177" i="11"/>
  <c r="BA1177" i="11"/>
  <c r="AW1178" i="11"/>
  <c r="AX1179" i="11"/>
  <c r="AY1178" i="11"/>
  <c r="BA1178" i="11"/>
  <c r="AW1179" i="11"/>
  <c r="AX1180" i="11"/>
  <c r="AY1179" i="11"/>
  <c r="BA1179" i="11"/>
  <c r="AY1180" i="11"/>
  <c r="AW1180" i="11"/>
  <c r="AX1181" i="11"/>
  <c r="BA1180" i="11"/>
  <c r="AW1181" i="11"/>
  <c r="AX1182" i="11"/>
  <c r="AY1181" i="11"/>
  <c r="BA1181" i="11"/>
  <c r="AW1182" i="11"/>
  <c r="AY1182" i="11"/>
  <c r="AX1183" i="11"/>
  <c r="BA1182" i="11"/>
  <c r="AY1183" i="11"/>
  <c r="AX1184" i="11"/>
  <c r="AW1183" i="11"/>
  <c r="BA1183" i="11"/>
  <c r="AW1184" i="11"/>
  <c r="AX1185" i="11"/>
  <c r="AY1184" i="11"/>
  <c r="BA1184" i="11"/>
  <c r="AY1185" i="11"/>
  <c r="AW1185" i="11"/>
  <c r="AX1186" i="11"/>
  <c r="BA1185" i="11"/>
  <c r="AX1187" i="11"/>
  <c r="AY1186" i="11"/>
  <c r="AW1186" i="11"/>
  <c r="BA1186" i="11"/>
  <c r="AY1187" i="11"/>
  <c r="AX1188" i="11"/>
  <c r="AW1187" i="11"/>
  <c r="BA1187" i="11"/>
  <c r="AX1189" i="11"/>
  <c r="AY1188" i="11"/>
  <c r="AW1188" i="11"/>
  <c r="BA1188" i="11"/>
  <c r="AX1190" i="11"/>
  <c r="AW1189" i="11"/>
  <c r="AY1189" i="11"/>
  <c r="BA1189" i="11"/>
  <c r="AW1190" i="11"/>
  <c r="AY1190" i="11"/>
  <c r="AX1191" i="11"/>
  <c r="BA1190" i="11"/>
  <c r="AX1192" i="11"/>
  <c r="AW1191" i="11"/>
  <c r="AY1191" i="11"/>
  <c r="BA1191" i="11"/>
  <c r="AY1192" i="11"/>
  <c r="AX1193" i="11"/>
  <c r="AW1192" i="11"/>
  <c r="BA1192" i="11"/>
  <c r="AY1193" i="11"/>
  <c r="AW1193" i="11"/>
  <c r="AX1194" i="11"/>
  <c r="BA1193" i="11"/>
  <c r="AW1194" i="11"/>
  <c r="AX1195" i="11"/>
  <c r="AY1194" i="11"/>
  <c r="BA1194" i="11"/>
  <c r="AY1195" i="11"/>
  <c r="AX1196" i="11"/>
  <c r="AW1195" i="11"/>
  <c r="BA1195" i="11"/>
  <c r="AY1196" i="11"/>
  <c r="AW1196" i="11"/>
  <c r="AX1197" i="11"/>
  <c r="BA1196" i="11"/>
  <c r="AW1197" i="11"/>
  <c r="AX1198" i="11"/>
  <c r="AY1197" i="11"/>
  <c r="BA1197" i="11"/>
  <c r="AX1199" i="11"/>
  <c r="AY1198" i="11"/>
  <c r="AW1198" i="11"/>
  <c r="BA1198" i="11"/>
  <c r="AY1199" i="11"/>
  <c r="AX1200" i="11"/>
  <c r="AW1199" i="11"/>
  <c r="BA1199" i="11"/>
  <c r="AX1201" i="11"/>
  <c r="AW1200" i="11"/>
  <c r="AY1200" i="11"/>
  <c r="BA1200" i="11"/>
  <c r="AW1201" i="11"/>
  <c r="AX1202" i="11"/>
  <c r="AY1201" i="11"/>
  <c r="BA1201" i="11"/>
  <c r="AX1203" i="11"/>
  <c r="AW1202" i="11"/>
  <c r="AY1202" i="11"/>
  <c r="BA1202" i="11"/>
  <c r="AX1204" i="11"/>
  <c r="AY1203" i="11"/>
  <c r="AW1203" i="11"/>
  <c r="BA1203" i="11"/>
  <c r="AY1204" i="11"/>
  <c r="AW1204" i="11"/>
  <c r="AX1205" i="11"/>
  <c r="BA1204" i="11"/>
  <c r="AW1205" i="11"/>
  <c r="AY1205" i="11"/>
  <c r="AX1206" i="11"/>
  <c r="BA1205" i="11"/>
  <c r="AX1207" i="11"/>
  <c r="AW1206" i="11"/>
  <c r="AY1206" i="11"/>
  <c r="BA1206" i="11"/>
  <c r="AY1207" i="11"/>
  <c r="AX1208" i="11"/>
  <c r="AW1207" i="11"/>
  <c r="BA1207" i="11"/>
  <c r="AW1208" i="11"/>
  <c r="AY1208" i="11"/>
  <c r="AX1209" i="11"/>
  <c r="BA1208" i="11"/>
  <c r="AY1209" i="11"/>
  <c r="AX1210" i="11"/>
  <c r="AW1209" i="11"/>
  <c r="BA1209" i="11"/>
  <c r="AX1211" i="11"/>
  <c r="AW1210" i="11"/>
  <c r="AY1210" i="11"/>
  <c r="BA1210" i="11"/>
  <c r="AX1212" i="11"/>
  <c r="AW1211" i="11"/>
  <c r="AY1211" i="11"/>
  <c r="BA1211" i="11"/>
  <c r="AW1212" i="11"/>
  <c r="AY1212" i="11"/>
  <c r="AX1213" i="11"/>
  <c r="BA1212" i="11"/>
  <c r="AW1213" i="11"/>
  <c r="AY1213" i="11"/>
  <c r="AX1214" i="11"/>
  <c r="BA1213" i="11"/>
  <c r="AY1214" i="11"/>
  <c r="AW1214" i="11"/>
  <c r="AX1215" i="11"/>
  <c r="BA1214" i="11"/>
  <c r="AW1215" i="11"/>
  <c r="AY1215" i="11"/>
  <c r="AX1216" i="11"/>
  <c r="BA1215" i="11"/>
  <c r="AY1216" i="11"/>
  <c r="AX1217" i="11"/>
  <c r="AW1216" i="11"/>
  <c r="BA1216" i="11"/>
  <c r="AY1217" i="11"/>
  <c r="AX1218" i="11"/>
  <c r="AW1217" i="11"/>
  <c r="BA1217" i="11"/>
  <c r="AY1218" i="11"/>
  <c r="AW1218" i="11"/>
  <c r="AX1219" i="11"/>
  <c r="BA1218" i="11"/>
  <c r="AW1219" i="11"/>
  <c r="AX1220" i="11"/>
  <c r="AY1219" i="11"/>
  <c r="BA1219" i="11"/>
  <c r="AW1220" i="11"/>
  <c r="AX1221" i="11"/>
  <c r="AY1220" i="11"/>
  <c r="BA1220" i="11"/>
  <c r="AY1221" i="11"/>
  <c r="AW1221" i="11"/>
  <c r="AX1222" i="11"/>
  <c r="BA1221" i="11"/>
  <c r="AW1222" i="11"/>
  <c r="AX1223" i="11"/>
  <c r="AY1222" i="11"/>
  <c r="BA1222" i="11"/>
  <c r="AY1223" i="11"/>
  <c r="AX1224" i="11"/>
  <c r="AW1223" i="11"/>
  <c r="BA1223" i="11"/>
  <c r="AX1225" i="11"/>
  <c r="AW1224" i="11"/>
  <c r="AY1224" i="11"/>
  <c r="BA1224" i="11"/>
  <c r="AY1225" i="11"/>
  <c r="AX1226" i="11"/>
  <c r="AW1225" i="11"/>
  <c r="BA1225" i="11"/>
  <c r="AY1226" i="11"/>
  <c r="AX1227" i="11"/>
  <c r="AW1226" i="11"/>
  <c r="BA1226" i="11"/>
  <c r="AW1227" i="11"/>
  <c r="AY1227" i="11"/>
  <c r="AX1228" i="11"/>
  <c r="BA1227" i="11"/>
  <c r="AY1228" i="11"/>
  <c r="AW1228" i="11"/>
  <c r="AX1229" i="11"/>
  <c r="BA1228" i="11"/>
  <c r="AX1230" i="11"/>
  <c r="AY1229" i="11"/>
  <c r="AW1229" i="11"/>
  <c r="BA1229" i="11"/>
  <c r="AW1230" i="11"/>
  <c r="AX1231" i="11"/>
  <c r="AY1230" i="11"/>
  <c r="BA1230" i="11"/>
  <c r="AX1232" i="11"/>
  <c r="AY1231" i="11"/>
  <c r="AW1231" i="11"/>
  <c r="BA1231" i="11"/>
  <c r="AW1232" i="11"/>
  <c r="AX1233" i="11"/>
  <c r="AY1232" i="11"/>
  <c r="BA1232" i="11"/>
  <c r="AY1233" i="11"/>
  <c r="AX1234" i="11"/>
  <c r="AW1233" i="11"/>
  <c r="BA1233" i="11"/>
  <c r="AY1234" i="11"/>
  <c r="AX1235" i="11"/>
  <c r="AW1234" i="11"/>
  <c r="BA1234" i="11"/>
  <c r="AX1236" i="11"/>
  <c r="AW1235" i="11"/>
  <c r="AY1235" i="11"/>
  <c r="BA1235" i="11"/>
  <c r="AX1237" i="11"/>
  <c r="AW1236" i="11"/>
  <c r="AY1236" i="11"/>
  <c r="BA1236" i="11"/>
  <c r="AW1237" i="11"/>
  <c r="AX1238" i="11"/>
  <c r="AY1237" i="11"/>
  <c r="BA1237" i="11"/>
  <c r="AW1238" i="11"/>
  <c r="AY1238" i="11"/>
  <c r="AX1239" i="11"/>
  <c r="BA1238" i="11"/>
  <c r="AW1239" i="11"/>
  <c r="AY1239" i="11"/>
  <c r="AX1240" i="11"/>
  <c r="BA1239" i="11"/>
  <c r="AY1240" i="11"/>
  <c r="AX1241" i="11"/>
  <c r="AW1240" i="11"/>
  <c r="BA1240" i="11"/>
  <c r="AY1241" i="11"/>
  <c r="AX1242" i="11"/>
  <c r="AW1241" i="11"/>
  <c r="BA1241" i="11"/>
  <c r="AX1243" i="11"/>
  <c r="AY1242" i="11"/>
  <c r="AW1242" i="11"/>
  <c r="BA1242" i="11"/>
  <c r="AW1243" i="11"/>
  <c r="AX1244" i="11"/>
  <c r="AY1243" i="11"/>
  <c r="BA1243" i="11"/>
  <c r="AY1244" i="11"/>
  <c r="AW1244" i="11"/>
  <c r="AX1245" i="11"/>
  <c r="BA1244" i="11"/>
  <c r="AY1245" i="11"/>
  <c r="AX1246" i="11"/>
  <c r="AW1245" i="11"/>
  <c r="BA1245" i="11"/>
  <c r="AY1246" i="11"/>
  <c r="AW1246" i="11"/>
  <c r="AX1247" i="11"/>
  <c r="BA1246" i="11"/>
  <c r="AX1248" i="11"/>
  <c r="AY1247" i="11"/>
  <c r="AW1247" i="11"/>
  <c r="BA1247" i="11"/>
  <c r="AW1248" i="11"/>
  <c r="AX1249" i="11"/>
  <c r="AY1248" i="11"/>
  <c r="BA1248" i="11"/>
  <c r="AW1249" i="11"/>
  <c r="AY1249" i="11"/>
  <c r="AX1250" i="11"/>
  <c r="BA1249" i="11"/>
  <c r="AX1251" i="11"/>
  <c r="AY1250" i="11"/>
  <c r="AW1250" i="11"/>
  <c r="BA1250" i="11"/>
  <c r="AX1252" i="11"/>
  <c r="AY1251" i="11"/>
  <c r="AW1251" i="11"/>
  <c r="BA1251" i="11"/>
  <c r="AY1252" i="11"/>
  <c r="AW1252" i="11"/>
  <c r="AX1253" i="11"/>
  <c r="BA1252" i="11"/>
  <c r="AY1253" i="11"/>
  <c r="AW1253" i="11"/>
  <c r="AX1254" i="11"/>
  <c r="BA1253" i="11"/>
  <c r="AX1255" i="11"/>
  <c r="AW1254" i="11"/>
  <c r="AY1254" i="11"/>
  <c r="BA1254" i="11"/>
  <c r="AW1255" i="11"/>
  <c r="AX1256" i="11"/>
  <c r="AY1255" i="11"/>
  <c r="BA1255" i="11"/>
  <c r="AW1256" i="11"/>
  <c r="AX1257" i="11"/>
  <c r="AY1256" i="11"/>
  <c r="BA1256" i="11"/>
  <c r="AY1257" i="11"/>
  <c r="AX1258" i="11"/>
  <c r="AW1257" i="11"/>
  <c r="BA1257" i="11"/>
  <c r="AX1259" i="11"/>
  <c r="AW1258" i="11"/>
  <c r="AY1258" i="11"/>
  <c r="BA1258" i="11"/>
  <c r="AY1259" i="11"/>
  <c r="AX1260" i="11"/>
  <c r="AW1259" i="11"/>
  <c r="BA1259" i="11"/>
  <c r="AY1260" i="11"/>
  <c r="AW1260" i="11"/>
  <c r="AX1261" i="11"/>
  <c r="BA1260" i="11"/>
  <c r="AX1262" i="11"/>
  <c r="AW1261" i="11"/>
  <c r="AY1261" i="11"/>
  <c r="BA1261" i="11"/>
  <c r="AX1263" i="11"/>
  <c r="AY1262" i="11"/>
  <c r="AW1262" i="11"/>
  <c r="BA1262" i="11"/>
  <c r="AY1263" i="11"/>
  <c r="AX1264" i="11"/>
  <c r="AW1263" i="11"/>
  <c r="BA1263" i="11"/>
  <c r="AW1264" i="11"/>
  <c r="AX1265" i="11"/>
  <c r="AY1264" i="11"/>
  <c r="BA1264" i="11"/>
  <c r="AY1265" i="11"/>
  <c r="AX1266" i="11"/>
  <c r="AW1265" i="11"/>
  <c r="BA1265" i="11"/>
  <c r="AY1266" i="11"/>
  <c r="AW1266" i="11"/>
  <c r="AX1267" i="11"/>
  <c r="BA1266" i="11"/>
  <c r="AX1268" i="11"/>
  <c r="AY1267" i="11"/>
  <c r="AW1267" i="11"/>
  <c r="BA1267" i="11"/>
  <c r="AW1268" i="11"/>
  <c r="AX1269" i="11"/>
  <c r="AY1268" i="11"/>
  <c r="BA1268" i="11"/>
  <c r="AY1269" i="11"/>
  <c r="AW1269" i="11"/>
  <c r="AX1270" i="11"/>
  <c r="BA1269" i="11"/>
  <c r="AY1270" i="11"/>
  <c r="AX1271" i="11"/>
  <c r="AW1270" i="11"/>
  <c r="BA1270" i="11"/>
  <c r="AY1271" i="11"/>
  <c r="AW1271" i="11"/>
  <c r="AX1272" i="11"/>
  <c r="BA1271" i="11"/>
  <c r="AY1272" i="11"/>
  <c r="AW1272" i="11"/>
  <c r="AX1273" i="11"/>
  <c r="BA1272" i="11"/>
  <c r="AX1274" i="11"/>
  <c r="AY1273" i="11"/>
  <c r="AW1273" i="11"/>
  <c r="BA1273" i="11"/>
  <c r="AY1274" i="11"/>
  <c r="AW1274" i="11"/>
  <c r="AX1275" i="11"/>
  <c r="BA1274" i="11"/>
  <c r="AY1275" i="11"/>
  <c r="AW1275" i="11"/>
  <c r="AX1276" i="11"/>
  <c r="BA1275" i="11"/>
  <c r="AY1276" i="11"/>
  <c r="AW1276" i="11"/>
  <c r="AX1277" i="11"/>
  <c r="BA1276" i="11"/>
  <c r="AY1277" i="11"/>
  <c r="AW1277" i="11"/>
  <c r="AX1278" i="11"/>
  <c r="BA1277" i="11"/>
  <c r="AY1278" i="11"/>
  <c r="AW1278" i="11"/>
  <c r="AX1279" i="11"/>
  <c r="BA1278" i="11"/>
  <c r="AW1279" i="11"/>
  <c r="AX1280" i="11"/>
  <c r="AY1279" i="11"/>
  <c r="BA1279" i="11"/>
  <c r="AX1281" i="11"/>
  <c r="AY1280" i="11"/>
  <c r="AW1280" i="11"/>
  <c r="BA1280" i="11"/>
  <c r="AW1281" i="11"/>
  <c r="AX1282" i="11"/>
  <c r="AY1281" i="11"/>
  <c r="BA1281" i="11"/>
  <c r="AW1282" i="11"/>
  <c r="AY1282" i="11"/>
  <c r="AX1283" i="11"/>
  <c r="BA1282" i="11"/>
  <c r="AX1284" i="11"/>
  <c r="AW1283" i="11"/>
  <c r="AY1283" i="11"/>
  <c r="BA1283" i="11"/>
  <c r="AY1284" i="11"/>
  <c r="AX1285" i="11"/>
  <c r="AW1284" i="11"/>
  <c r="BA1284" i="11"/>
  <c r="AX1286" i="11"/>
  <c r="AW1285" i="11"/>
  <c r="AY1285" i="11"/>
  <c r="BA1285" i="11"/>
  <c r="AY1286" i="11"/>
  <c r="AX1287" i="11"/>
  <c r="AW1286" i="11"/>
  <c r="BA1286" i="11"/>
  <c r="AY1287" i="11"/>
  <c r="AW1287" i="11"/>
  <c r="AX1288" i="11"/>
  <c r="BA1287" i="11"/>
  <c r="AY1288" i="11"/>
  <c r="AW1288" i="11"/>
  <c r="AX1289" i="11"/>
  <c r="BA1288" i="11"/>
  <c r="AY1289" i="11"/>
  <c r="AX1290" i="11"/>
  <c r="AW1289" i="11"/>
  <c r="BA1289" i="11"/>
  <c r="AX1291" i="11"/>
  <c r="AY1290" i="11"/>
  <c r="AW1290" i="11"/>
  <c r="BA1290" i="11"/>
  <c r="AX1292" i="11"/>
  <c r="AW1291" i="11"/>
  <c r="AY1291" i="11"/>
  <c r="BA1291" i="11"/>
  <c r="AX1293" i="11"/>
  <c r="AW1292" i="11"/>
  <c r="AY1292" i="11"/>
  <c r="BA1292" i="11"/>
  <c r="AY1293" i="11"/>
  <c r="AX1294" i="11"/>
  <c r="AW1293" i="11"/>
  <c r="BA1293" i="11"/>
  <c r="AW1294" i="11"/>
  <c r="AX1295" i="11"/>
  <c r="AY1294" i="11"/>
  <c r="BA1294" i="11"/>
  <c r="AY1295" i="11"/>
  <c r="AW1295" i="11"/>
  <c r="AX1296" i="11"/>
  <c r="BA1295" i="11"/>
  <c r="AX1297" i="11"/>
  <c r="AW1296" i="11"/>
  <c r="AY1296" i="11"/>
  <c r="BA1296" i="11"/>
  <c r="AX1298" i="11"/>
  <c r="AW1297" i="11"/>
  <c r="AY1297" i="11"/>
  <c r="BA1297" i="11"/>
  <c r="AY1298" i="11"/>
  <c r="AW1298" i="11"/>
  <c r="AX1299" i="11"/>
  <c r="BA1298" i="11"/>
  <c r="AX1300" i="11"/>
  <c r="AW1299" i="11"/>
  <c r="AY1299" i="11"/>
  <c r="BA1299" i="11"/>
  <c r="AW1300" i="11"/>
  <c r="AX1301" i="11"/>
  <c r="AY1300" i="11"/>
  <c r="BA1300" i="11"/>
  <c r="AX1302" i="11"/>
  <c r="AY1301" i="11"/>
  <c r="AW1301" i="11"/>
  <c r="BA1301" i="11"/>
  <c r="AX1303" i="11"/>
  <c r="AY1302" i="11"/>
  <c r="AW1302" i="11"/>
  <c r="BA1302" i="11"/>
  <c r="AX1304" i="11"/>
  <c r="AY1303" i="11"/>
  <c r="AW1303" i="11"/>
  <c r="BA1303" i="11"/>
  <c r="AX1305" i="11"/>
  <c r="AW1304" i="11"/>
  <c r="AY1304" i="11"/>
  <c r="BA1304" i="11"/>
  <c r="AY1305" i="11"/>
  <c r="AW1305" i="11"/>
  <c r="AX1306" i="11"/>
  <c r="BA1305" i="11"/>
  <c r="AX1307" i="11"/>
  <c r="AY1306" i="11"/>
  <c r="AW1306" i="11"/>
  <c r="BA1306" i="11"/>
  <c r="AX1308" i="11"/>
  <c r="AW1307" i="11"/>
  <c r="AY1307" i="11"/>
  <c r="BA1307" i="11"/>
  <c r="AY1308" i="11"/>
  <c r="AW1308" i="11"/>
  <c r="AX1309" i="11"/>
  <c r="BA1308" i="11"/>
  <c r="AX1310" i="11"/>
  <c r="AW1309" i="11"/>
  <c r="AY1309" i="11"/>
  <c r="BA1309" i="11"/>
  <c r="AY1310" i="11"/>
  <c r="AW1310" i="11"/>
  <c r="AX1311" i="11"/>
  <c r="BA1310" i="11"/>
  <c r="AX1312" i="11"/>
  <c r="AY1311" i="11"/>
  <c r="AW1311" i="11"/>
  <c r="BA1311" i="11"/>
  <c r="AX1313" i="11"/>
  <c r="AY1312" i="11"/>
  <c r="AW1312" i="11"/>
  <c r="BA1312" i="11"/>
  <c r="AW1313" i="11"/>
  <c r="AY1313" i="11"/>
  <c r="AX1314" i="11"/>
  <c r="BA1313" i="11"/>
  <c r="AX1315" i="11"/>
  <c r="AY1314" i="11"/>
  <c r="AW1314" i="11"/>
  <c r="BA1314" i="11"/>
  <c r="AY1315" i="11"/>
  <c r="AX1316" i="11"/>
  <c r="AW1315" i="11"/>
  <c r="BA1315" i="11"/>
  <c r="AW1316" i="11"/>
  <c r="AY1316" i="11"/>
  <c r="AX1317" i="11"/>
  <c r="BA1316" i="11"/>
  <c r="AY1317" i="11"/>
  <c r="AW1317" i="11"/>
  <c r="AX1318" i="11"/>
  <c r="BA1317" i="11"/>
  <c r="AY1318" i="11"/>
  <c r="AW1318" i="11"/>
  <c r="AX1319" i="11"/>
  <c r="BA1318" i="11"/>
  <c r="AY1319" i="11"/>
  <c r="AX1320" i="11"/>
  <c r="AW1319" i="11"/>
  <c r="BA1319" i="11"/>
  <c r="AY1320" i="11"/>
  <c r="AW1320" i="11"/>
  <c r="AX1321" i="11"/>
  <c r="BA1320" i="11"/>
  <c r="AY1321" i="11"/>
  <c r="AX1322" i="11"/>
  <c r="AW1321" i="11"/>
  <c r="BA1321" i="11"/>
  <c r="AW1322" i="11"/>
  <c r="AY1322" i="11"/>
  <c r="AX1323" i="11"/>
  <c r="BA1322" i="11"/>
  <c r="AX1324" i="11"/>
  <c r="AY1323" i="11"/>
  <c r="AW1323" i="11"/>
  <c r="BA1323" i="11"/>
  <c r="AX1325" i="11"/>
  <c r="AY1324" i="11"/>
  <c r="AW1324" i="11"/>
  <c r="BA1324" i="11"/>
  <c r="AY1325" i="11"/>
  <c r="AX1326" i="11"/>
  <c r="AW1325" i="11"/>
  <c r="BA1325" i="11"/>
  <c r="AW1326" i="11"/>
  <c r="AY1326" i="11"/>
  <c r="AX1327" i="11"/>
  <c r="BA1326" i="11"/>
  <c r="AX1328" i="11"/>
  <c r="AY1327" i="11"/>
  <c r="AW1327" i="11"/>
  <c r="BA1327" i="11"/>
  <c r="AW1328" i="11"/>
  <c r="AY1328" i="11"/>
  <c r="AX1329" i="11"/>
  <c r="BA1328" i="11"/>
  <c r="AY1329" i="11"/>
  <c r="AX1330" i="11"/>
  <c r="AW1329" i="11"/>
  <c r="BA1329" i="11"/>
  <c r="AW1330" i="11"/>
  <c r="AY1330" i="11"/>
  <c r="AX1331" i="11"/>
  <c r="BA1330" i="11"/>
  <c r="AX1332" i="11"/>
  <c r="AY1331" i="11"/>
  <c r="AW1331" i="11"/>
  <c r="BA1331" i="11"/>
  <c r="AW1332" i="11"/>
  <c r="AY1332" i="11"/>
  <c r="AX1333" i="11"/>
  <c r="BA1332" i="11"/>
  <c r="AW1333" i="11"/>
  <c r="AY1333" i="11"/>
  <c r="AX1334" i="11"/>
  <c r="BA1333" i="11"/>
  <c r="AX1335" i="11"/>
  <c r="AY1334" i="11"/>
  <c r="AW1334" i="11"/>
  <c r="BA1334" i="11"/>
  <c r="AW1335" i="11"/>
  <c r="AX1336" i="11"/>
  <c r="AY1335" i="11"/>
  <c r="BA1335" i="11"/>
  <c r="AX1337" i="11"/>
  <c r="AW1336" i="11"/>
  <c r="AY1336" i="11"/>
  <c r="BA1336" i="11"/>
  <c r="AW1337" i="11"/>
  <c r="AY1337" i="11"/>
  <c r="AX1338" i="11"/>
  <c r="BA1337" i="11"/>
  <c r="AX1339" i="11"/>
  <c r="AY1338" i="11"/>
  <c r="AW1338" i="11"/>
  <c r="BA1338" i="11"/>
  <c r="AW1339" i="11"/>
  <c r="AY1339" i="11"/>
  <c r="AX1340" i="11"/>
  <c r="BA1339" i="11"/>
  <c r="AY1340" i="11"/>
  <c r="AX1341" i="11"/>
  <c r="AW1340" i="11"/>
  <c r="BA1340" i="11"/>
  <c r="AY1341" i="11"/>
  <c r="AX1342" i="11"/>
  <c r="AW1341" i="11"/>
  <c r="BA1341" i="11"/>
  <c r="AY1342" i="11"/>
  <c r="AW1342" i="11"/>
  <c r="AX1343" i="11"/>
  <c r="BA1342" i="11"/>
  <c r="AX1344" i="11"/>
  <c r="AY1343" i="11"/>
  <c r="AW1343" i="11"/>
  <c r="BA1343" i="11"/>
  <c r="AW1344" i="11"/>
  <c r="AY1344" i="11"/>
  <c r="AX1345" i="11"/>
  <c r="BA1344" i="11"/>
  <c r="AX1346" i="11"/>
  <c r="AW1345" i="11"/>
  <c r="AY1345" i="11"/>
  <c r="BA1345" i="11"/>
  <c r="AX1347" i="11"/>
  <c r="AY1346" i="11"/>
  <c r="AW1346" i="11"/>
  <c r="BA1346" i="11"/>
  <c r="AW1347" i="11"/>
  <c r="AX1348" i="11"/>
  <c r="AY1347" i="11"/>
  <c r="BA1347" i="11"/>
  <c r="AY1348" i="11"/>
  <c r="AX1349" i="11"/>
  <c r="AW1348" i="11"/>
  <c r="BA1348" i="11"/>
  <c r="AW1349" i="11"/>
  <c r="AY1349" i="11"/>
  <c r="AX1350" i="11"/>
  <c r="BA1349" i="11"/>
  <c r="AW1350" i="11"/>
  <c r="AY1350" i="11"/>
  <c r="AX1351" i="11"/>
  <c r="BA1350" i="11"/>
  <c r="AY1351" i="11"/>
  <c r="AX1352" i="11"/>
  <c r="AW1351" i="11"/>
  <c r="BA1351" i="11"/>
  <c r="AY1352" i="11"/>
  <c r="AW1352" i="11"/>
  <c r="AX1353" i="11"/>
  <c r="BA1352" i="11"/>
  <c r="AX1354" i="11"/>
  <c r="AY1353" i="11"/>
  <c r="AW1353" i="11"/>
  <c r="BA1353" i="11"/>
  <c r="AX1355" i="11"/>
  <c r="AY1354" i="11"/>
  <c r="AW1354" i="11"/>
  <c r="BA1354" i="11"/>
  <c r="AY1355" i="11"/>
  <c r="AX1356" i="11"/>
  <c r="AW1355" i="11"/>
  <c r="BA1355" i="11"/>
  <c r="AW1356" i="11"/>
  <c r="AX1357" i="11"/>
  <c r="AY1356" i="11"/>
  <c r="BA1356" i="11"/>
  <c r="AX1358" i="11"/>
  <c r="AY1357" i="11"/>
  <c r="AW1357" i="11"/>
  <c r="BA1357" i="11"/>
  <c r="AW1358" i="11"/>
  <c r="AY1358" i="11"/>
  <c r="AX1359" i="11"/>
  <c r="BA1358" i="11"/>
  <c r="AY1359" i="11"/>
  <c r="AW1359" i="11"/>
  <c r="AX1360" i="11"/>
  <c r="BA1359" i="11"/>
  <c r="AY1360" i="11"/>
  <c r="AW1360" i="11"/>
  <c r="AX1361" i="11"/>
  <c r="BA1360" i="11"/>
  <c r="AW1361" i="11"/>
  <c r="AX1362" i="11"/>
  <c r="AY1361" i="11"/>
  <c r="BA1361" i="11"/>
  <c r="AW1362" i="11"/>
  <c r="AX1363" i="11"/>
  <c r="AY1362" i="11"/>
  <c r="BA1362" i="11"/>
  <c r="AX1364" i="11"/>
  <c r="AY1363" i="11"/>
  <c r="AW1363" i="11"/>
  <c r="BA1363" i="11"/>
  <c r="AW1364" i="11"/>
  <c r="AY1364" i="11"/>
  <c r="AX1365" i="11"/>
  <c r="BA1364" i="11"/>
  <c r="AY1365" i="11"/>
  <c r="AX1366" i="11"/>
  <c r="AW1365" i="11"/>
  <c r="BA1365" i="11"/>
  <c r="AX1367" i="11"/>
  <c r="AY1366" i="11"/>
  <c r="AW1366" i="11"/>
  <c r="BA1366" i="11"/>
  <c r="AX1368" i="11"/>
  <c r="AW1367" i="11"/>
  <c r="AY1367" i="11"/>
  <c r="BA1367" i="11"/>
  <c r="AX1369" i="11"/>
  <c r="AY1368" i="11"/>
  <c r="AW1368" i="11"/>
  <c r="BA1368" i="11"/>
  <c r="AX1370" i="11"/>
  <c r="AW1369" i="11"/>
  <c r="AY1369" i="11"/>
  <c r="BA1369" i="11"/>
  <c r="AW1370" i="11"/>
  <c r="AX1371" i="11"/>
  <c r="AY1370" i="11"/>
  <c r="BA1370" i="11"/>
  <c r="AY1371" i="11"/>
  <c r="AX1372" i="11"/>
  <c r="AW1371" i="11"/>
  <c r="BA1371" i="11"/>
  <c r="AY1372" i="11"/>
  <c r="AX1373" i="11"/>
  <c r="AW1372" i="11"/>
  <c r="BA1372" i="11"/>
  <c r="AY1373" i="11"/>
  <c r="AX1374" i="11"/>
  <c r="AW1373" i="11"/>
  <c r="BA1373" i="11"/>
  <c r="AW1374" i="11"/>
  <c r="AY1374" i="11"/>
  <c r="AX1375" i="11"/>
  <c r="BA1374" i="11"/>
  <c r="AX1376" i="11"/>
  <c r="AW1375" i="11"/>
  <c r="AY1375" i="11"/>
  <c r="BA1375" i="11"/>
  <c r="AW1376" i="11"/>
  <c r="AX1377" i="11"/>
  <c r="AY1376" i="11"/>
  <c r="BA1376" i="11"/>
  <c r="AY1377" i="11"/>
  <c r="AW1377" i="11"/>
  <c r="AX1378" i="11"/>
  <c r="BA1377" i="11"/>
  <c r="AX1379" i="11"/>
  <c r="AY1378" i="11"/>
  <c r="AW1378" i="11"/>
  <c r="BA1378" i="11"/>
  <c r="AX1380" i="11"/>
  <c r="AY1379" i="11"/>
  <c r="AW1379" i="11"/>
  <c r="BA1379" i="11"/>
  <c r="AY1380" i="11"/>
  <c r="AW1380" i="11"/>
  <c r="AX1381" i="11"/>
  <c r="BA1380" i="11"/>
  <c r="AW1381" i="11"/>
  <c r="AX1382" i="11"/>
  <c r="AY1381" i="11"/>
  <c r="BA1381" i="11"/>
  <c r="AX1383" i="11"/>
  <c r="AW1382" i="11"/>
  <c r="AY1382" i="11"/>
  <c r="BA1382" i="11"/>
  <c r="AX1384" i="11"/>
  <c r="AW1383" i="11"/>
  <c r="AY1383" i="11"/>
  <c r="BA1383" i="11"/>
  <c r="AW1384" i="11"/>
  <c r="AX1385" i="11"/>
  <c r="AY1384" i="11"/>
  <c r="BA1384" i="11"/>
  <c r="AY1385" i="11"/>
  <c r="AW1385" i="11"/>
  <c r="AX1386" i="11"/>
  <c r="BA1385" i="11"/>
  <c r="AY1386" i="11"/>
  <c r="AX1387" i="11"/>
  <c r="AW1386" i="11"/>
  <c r="BA1386" i="11"/>
  <c r="AY1387" i="11"/>
  <c r="AW1387" i="11"/>
  <c r="AX1388" i="11"/>
  <c r="BA1387" i="11"/>
  <c r="AY1388" i="11"/>
  <c r="AW1388" i="11"/>
  <c r="AX1389" i="11"/>
  <c r="BA1388" i="11"/>
  <c r="AX1390" i="11"/>
  <c r="AY1389" i="11"/>
  <c r="AW1389" i="11"/>
  <c r="BA1389" i="11"/>
  <c r="AY1390" i="11"/>
  <c r="AX1391" i="11"/>
  <c r="AW1390" i="11"/>
  <c r="BA1390" i="11"/>
  <c r="AW1391" i="11"/>
  <c r="AY1391" i="11"/>
  <c r="AX1392" i="11"/>
  <c r="BA1391" i="11"/>
  <c r="AW1392" i="11"/>
  <c r="AX1393" i="11"/>
  <c r="AY1392" i="11"/>
  <c r="BA1392" i="11"/>
  <c r="AW1393" i="11"/>
  <c r="AX1394" i="11"/>
  <c r="AY1393" i="11"/>
  <c r="BA1393" i="11"/>
  <c r="AY1394" i="11"/>
  <c r="AW1394" i="11"/>
  <c r="AX1395" i="11"/>
  <c r="BA1394" i="11"/>
  <c r="AY1395" i="11"/>
  <c r="AX1396" i="11"/>
  <c r="AW1395" i="11"/>
  <c r="BA1395" i="11"/>
  <c r="AW1396" i="11"/>
  <c r="AY1396" i="11"/>
  <c r="AX1397" i="11"/>
  <c r="BA1396" i="11"/>
  <c r="AY1397" i="11"/>
  <c r="AX1398" i="11"/>
  <c r="AW1397" i="11"/>
  <c r="BA1397" i="11"/>
  <c r="AX1399" i="11"/>
  <c r="AW1398" i="11"/>
  <c r="AY1398" i="11"/>
  <c r="BA1398" i="11"/>
  <c r="AX1400" i="11"/>
  <c r="AW1399" i="11"/>
  <c r="AY1399" i="11"/>
  <c r="BA1399" i="11"/>
  <c r="AY1400" i="11"/>
  <c r="AW1400" i="11"/>
  <c r="AX1401" i="11"/>
  <c r="BA1400" i="11"/>
  <c r="AX1402" i="11"/>
  <c r="AY1401" i="11"/>
  <c r="AW1401" i="11"/>
  <c r="BA1401" i="11"/>
  <c r="AW1402" i="11"/>
  <c r="AX1403" i="11"/>
  <c r="AY1402" i="11"/>
  <c r="BA1402" i="11"/>
  <c r="AY1403" i="11"/>
  <c r="AX1404" i="11"/>
  <c r="AW1403" i="11"/>
  <c r="BA1403" i="11"/>
  <c r="AW1404" i="11"/>
  <c r="AY1404" i="11"/>
  <c r="AX1405" i="11"/>
  <c r="BA1404" i="11"/>
  <c r="AW1405" i="11"/>
  <c r="AX1406" i="11"/>
  <c r="AY1405" i="11"/>
  <c r="BA1405" i="11"/>
  <c r="AY1406" i="11"/>
  <c r="AX1407" i="11"/>
  <c r="AW1406" i="11"/>
  <c r="BA1406" i="11"/>
  <c r="AX1408" i="11"/>
  <c r="AY1407" i="11"/>
  <c r="AW1407" i="11"/>
  <c r="BA1407" i="11"/>
  <c r="AX1409" i="11"/>
  <c r="AW1408" i="11"/>
  <c r="AY1408" i="11"/>
  <c r="BA1408" i="11"/>
  <c r="AW1409" i="11"/>
  <c r="AY1409" i="11"/>
  <c r="AX1410" i="11"/>
  <c r="BA1409" i="11"/>
  <c r="AW1410" i="11"/>
  <c r="AX1411" i="11"/>
  <c r="AY1410" i="11"/>
  <c r="BA1410" i="11"/>
  <c r="AW1411" i="11"/>
  <c r="AY1411" i="11"/>
  <c r="AX1412" i="11"/>
  <c r="BA1411" i="11"/>
  <c r="AX1413" i="11"/>
  <c r="AY1412" i="11"/>
  <c r="AW1412" i="11"/>
  <c r="BA1412" i="11"/>
  <c r="AY1413" i="11"/>
  <c r="AX1414" i="11"/>
  <c r="AW1413" i="11"/>
  <c r="BA1413" i="11"/>
  <c r="AX1415" i="11"/>
  <c r="AW1414" i="11"/>
  <c r="AY1414" i="11"/>
  <c r="BA1414" i="11"/>
  <c r="AY1415" i="11"/>
  <c r="AX1416" i="11"/>
  <c r="AW1415" i="11"/>
  <c r="BA1415" i="11"/>
  <c r="AX1417" i="11"/>
  <c r="AW1416" i="11"/>
  <c r="AY1416" i="11"/>
  <c r="BA1416" i="11"/>
  <c r="AX1418" i="11"/>
  <c r="AW1417" i="11"/>
  <c r="AY1417" i="11"/>
  <c r="BA1417" i="11"/>
  <c r="AY1418" i="11"/>
  <c r="AW1418" i="11"/>
  <c r="AX1419" i="11"/>
  <c r="BA1418" i="11"/>
  <c r="AX1420" i="11"/>
  <c r="AW1419" i="11"/>
  <c r="AY1419" i="11"/>
  <c r="BA1419" i="11"/>
  <c r="AY1420" i="11"/>
  <c r="AW1420" i="11"/>
  <c r="AX1421" i="11"/>
  <c r="BA1420" i="11"/>
  <c r="AX1422" i="11"/>
  <c r="AW1421" i="11"/>
  <c r="AY1421" i="11"/>
  <c r="BA1421" i="11"/>
  <c r="AY1422" i="11"/>
  <c r="AW1422" i="11"/>
  <c r="AX1423" i="11"/>
  <c r="BA1422" i="11"/>
  <c r="AW1423" i="11"/>
  <c r="AY1423" i="11"/>
  <c r="AX1424" i="11"/>
  <c r="BA1423" i="11"/>
  <c r="AX1425" i="11"/>
  <c r="AW1424" i="11"/>
  <c r="AY1424" i="11"/>
  <c r="BA1424" i="11"/>
  <c r="AW1425" i="11"/>
  <c r="AX1426" i="11"/>
  <c r="AY1425" i="11"/>
  <c r="BA1425" i="11"/>
  <c r="AW1426" i="11"/>
  <c r="AX1427" i="11"/>
  <c r="AY1426" i="11"/>
  <c r="BA1426" i="11"/>
  <c r="AX1428" i="11"/>
  <c r="AW1427" i="11"/>
  <c r="AY1427" i="11"/>
  <c r="BA1427" i="11"/>
  <c r="AW1428" i="11"/>
  <c r="AY1428" i="11"/>
  <c r="AX1429" i="11"/>
  <c r="BA1428" i="11"/>
  <c r="AW1429" i="11"/>
  <c r="AX1430" i="11"/>
  <c r="AY1429" i="11"/>
  <c r="BA1429" i="11"/>
  <c r="AX1431" i="11"/>
  <c r="AY1430" i="11"/>
  <c r="AW1430" i="11"/>
  <c r="BA1430" i="11"/>
  <c r="AX1432" i="11"/>
  <c r="AW1431" i="11"/>
  <c r="AY1431" i="11"/>
  <c r="BA1431" i="11"/>
  <c r="AY1432" i="11"/>
  <c r="AX1433" i="11"/>
  <c r="AW1432" i="11"/>
  <c r="BA1432" i="11"/>
  <c r="AW1433" i="11"/>
  <c r="AX1434" i="11"/>
  <c r="AY1433" i="11"/>
  <c r="BA1433" i="11"/>
  <c r="AY1434" i="11"/>
  <c r="AX1435" i="11"/>
  <c r="AW1434" i="11"/>
  <c r="BA1434" i="11"/>
  <c r="AY1435" i="11"/>
  <c r="AW1435" i="11"/>
  <c r="AX1436" i="11"/>
  <c r="BA1435" i="11"/>
  <c r="AW1436" i="11"/>
  <c r="AY1436" i="11"/>
  <c r="AX1437" i="11"/>
  <c r="BA1436" i="11"/>
  <c r="AY1437" i="11"/>
  <c r="AX1438" i="11"/>
  <c r="AW1437" i="11"/>
  <c r="BA1437" i="11"/>
  <c r="AX1439" i="11"/>
  <c r="AW1438" i="11"/>
  <c r="AY1438" i="11"/>
  <c r="BA1438" i="11"/>
  <c r="AX1440" i="11"/>
  <c r="AW1439" i="11"/>
  <c r="AY1439" i="11"/>
  <c r="BA1439" i="11"/>
  <c r="AW1440" i="11"/>
  <c r="AX1441" i="11"/>
  <c r="AY1440" i="11"/>
  <c r="BA1440" i="11"/>
  <c r="AY1441" i="11"/>
  <c r="AW1441" i="11"/>
  <c r="AX1442" i="11"/>
  <c r="BA1441" i="11"/>
  <c r="AW1442" i="11"/>
  <c r="AY1442" i="11"/>
  <c r="AX1443" i="11"/>
  <c r="BA1442" i="11"/>
  <c r="AY1443" i="11"/>
  <c r="AX1444" i="11"/>
  <c r="AW1443" i="11"/>
  <c r="BA1443" i="11"/>
  <c r="AY1444" i="11"/>
  <c r="AW1444" i="11"/>
  <c r="AX1445" i="11"/>
  <c r="BA1444" i="11"/>
  <c r="AW1445" i="11"/>
  <c r="AX1446" i="11"/>
  <c r="AY1445" i="11"/>
  <c r="BA1445" i="11"/>
  <c r="AW1446" i="11"/>
  <c r="AX1447" i="11"/>
  <c r="AY1446" i="11"/>
  <c r="BA1446" i="11"/>
  <c r="AY1447" i="11"/>
  <c r="AW1447" i="11"/>
  <c r="AX1448" i="11"/>
  <c r="BA1447" i="11"/>
  <c r="AX1449" i="11"/>
  <c r="AW1448" i="11"/>
  <c r="AY1448" i="11"/>
  <c r="BA1448" i="11"/>
  <c r="AY1449" i="11"/>
  <c r="AW1449" i="11"/>
  <c r="AX1450" i="11"/>
  <c r="BA1449" i="11"/>
  <c r="AX1451" i="11"/>
  <c r="AW1450" i="11"/>
  <c r="AY1450" i="11"/>
  <c r="BA1450" i="11"/>
  <c r="AY1451" i="11"/>
  <c r="AX1452" i="11"/>
  <c r="AW1451" i="11"/>
  <c r="BA1451" i="11"/>
  <c r="AY1452" i="11"/>
  <c r="AW1452" i="11"/>
  <c r="AX1453" i="11"/>
  <c r="BA1452" i="11"/>
  <c r="AX1454" i="11"/>
  <c r="AY1453" i="11"/>
  <c r="AW1453" i="11"/>
  <c r="BA1453" i="11"/>
  <c r="AY1454" i="11"/>
  <c r="AW1454" i="11"/>
  <c r="AX1455" i="11"/>
  <c r="BA1454" i="11"/>
  <c r="AW1455" i="11"/>
  <c r="AY1455" i="11"/>
  <c r="AX1456" i="11"/>
  <c r="BA1455" i="11"/>
  <c r="AY1456" i="11"/>
  <c r="AX1457" i="11"/>
  <c r="AW1456" i="11"/>
  <c r="BA1456" i="11"/>
  <c r="AW1457" i="11"/>
  <c r="AY1457" i="11"/>
  <c r="AX1458" i="11"/>
  <c r="BA1457" i="11"/>
  <c r="AW1458" i="11"/>
  <c r="AX1459" i="11"/>
  <c r="AY1458" i="11"/>
  <c r="BA1458" i="11"/>
  <c r="AY1459" i="11"/>
  <c r="AW1459" i="11"/>
  <c r="AX1460" i="11"/>
  <c r="BA1459" i="11"/>
  <c r="AX1461" i="11"/>
  <c r="AW1460" i="11"/>
  <c r="AY1460" i="11"/>
  <c r="BA1460" i="11"/>
  <c r="AW1461" i="11"/>
  <c r="AX1462" i="11"/>
  <c r="AY1461" i="11"/>
  <c r="BA1461" i="11"/>
  <c r="AX1463" i="11"/>
  <c r="AW1462" i="11"/>
  <c r="AY1462" i="11"/>
  <c r="BA1462" i="11"/>
  <c r="AY1463" i="11"/>
  <c r="AX1464" i="11"/>
  <c r="AW1463" i="11"/>
  <c r="BA1463" i="11"/>
  <c r="AY1464" i="11"/>
  <c r="AW1464" i="11"/>
  <c r="AX1465" i="11"/>
  <c r="BA1464" i="11"/>
  <c r="AX1466" i="11"/>
  <c r="AY1465" i="11"/>
  <c r="AW1465" i="11"/>
  <c r="BA1465" i="11"/>
  <c r="AX1467" i="11"/>
  <c r="AY1466" i="11"/>
  <c r="AW1466" i="11"/>
  <c r="BA1466" i="11"/>
  <c r="AW1467" i="11"/>
  <c r="AX1468" i="11"/>
  <c r="AY1467" i="11"/>
  <c r="BA1467" i="11"/>
  <c r="AW1468" i="11"/>
  <c r="AX1469" i="11"/>
  <c r="AY1468" i="11"/>
  <c r="BA1468" i="11"/>
  <c r="AX1470" i="11"/>
  <c r="AY1469" i="11"/>
  <c r="AW1469" i="11"/>
  <c r="BA1469" i="11"/>
  <c r="AX1471" i="11"/>
  <c r="AY1470" i="11"/>
  <c r="AW1470" i="11"/>
  <c r="BA1470" i="11"/>
  <c r="AW1471" i="11"/>
  <c r="AY1471" i="11"/>
  <c r="AX1472" i="11"/>
  <c r="BA1471" i="11"/>
  <c r="AX1473" i="11"/>
  <c r="AW1472" i="11"/>
  <c r="AY1472" i="11"/>
  <c r="BA1472" i="11"/>
  <c r="AY1473" i="11"/>
  <c r="AW1473" i="11"/>
  <c r="AX1474" i="11"/>
  <c r="BA1473" i="11"/>
  <c r="AX1475" i="11"/>
  <c r="AY1474" i="11"/>
  <c r="AW1474" i="11"/>
  <c r="BA1474" i="11"/>
  <c r="AW1475" i="11"/>
  <c r="AX1476" i="11"/>
  <c r="AY1475" i="11"/>
  <c r="BA1475" i="11"/>
  <c r="AW1476" i="11"/>
  <c r="AX1477" i="11"/>
  <c r="AY1476" i="11"/>
  <c r="BA1476" i="11"/>
  <c r="AY1477" i="11"/>
  <c r="AW1477" i="11"/>
  <c r="AX1478" i="11"/>
  <c r="BA1477" i="11"/>
  <c r="AX1479" i="11"/>
  <c r="AW1478" i="11"/>
  <c r="AY1478" i="11"/>
  <c r="BA1478" i="11"/>
  <c r="AY1479" i="11"/>
  <c r="AW1479" i="11"/>
  <c r="AX1480" i="11"/>
  <c r="BA1479" i="11"/>
  <c r="AW1480" i="11"/>
  <c r="AX1481" i="11"/>
  <c r="AY1480" i="11"/>
  <c r="BA1480" i="11"/>
  <c r="AX1482" i="11"/>
  <c r="AW1481" i="11"/>
  <c r="AY1481" i="11"/>
  <c r="BA1481" i="11"/>
  <c r="AY1482" i="11"/>
  <c r="AX1483" i="11"/>
  <c r="AW1482" i="11"/>
  <c r="BA1482" i="11"/>
  <c r="AX1484" i="11"/>
  <c r="AY1483" i="11"/>
  <c r="AW1483" i="11"/>
  <c r="BA1483" i="11"/>
  <c r="AW1484" i="11"/>
  <c r="AX1485" i="11"/>
  <c r="AY1484" i="11"/>
  <c r="BA1484" i="11"/>
  <c r="AX1486" i="11"/>
  <c r="AW1485" i="11"/>
  <c r="AY1485" i="11"/>
  <c r="BA1485" i="11"/>
  <c r="AW1486" i="11"/>
  <c r="AY1486" i="11"/>
  <c r="AX1487" i="11"/>
  <c r="BA1486" i="11"/>
  <c r="AX1488" i="11"/>
  <c r="AW1487" i="11"/>
  <c r="AY1487" i="11"/>
  <c r="BA1487" i="11"/>
  <c r="AW1488" i="11"/>
  <c r="AX1489" i="11"/>
  <c r="AY1488" i="11"/>
  <c r="BA1488" i="11"/>
  <c r="AX1490" i="11"/>
  <c r="AY1489" i="11"/>
  <c r="AW1489" i="11"/>
  <c r="BA1489" i="11"/>
  <c r="AX1491" i="11"/>
  <c r="AY1490" i="11"/>
  <c r="AW1490" i="11"/>
  <c r="BA1490" i="11"/>
  <c r="AW1491" i="11"/>
  <c r="AX1492" i="11"/>
  <c r="AY1491" i="11"/>
  <c r="BA1491" i="11"/>
  <c r="AW1492" i="11"/>
  <c r="AX1493" i="11"/>
  <c r="AY1492" i="11"/>
  <c r="BA1492" i="11"/>
  <c r="AW1493" i="11"/>
  <c r="AX1494" i="11"/>
  <c r="AY1493" i="11"/>
  <c r="BA1493" i="11"/>
  <c r="AW1494" i="11"/>
  <c r="AY1494" i="11"/>
  <c r="AX1495" i="11"/>
  <c r="BA1494" i="11"/>
  <c r="AY1495" i="11"/>
  <c r="AW1495" i="11"/>
  <c r="AX1496" i="11"/>
  <c r="BA1495" i="11"/>
  <c r="AW1496" i="11"/>
  <c r="AY1496" i="11"/>
  <c r="AX1497" i="11"/>
  <c r="BA1496" i="11"/>
  <c r="AW1497" i="11"/>
  <c r="AX1498" i="11"/>
  <c r="AY1497" i="11"/>
  <c r="BA1497" i="11"/>
  <c r="AX1499" i="11"/>
  <c r="AY1498" i="11"/>
  <c r="AW1498" i="11"/>
  <c r="BA1498" i="11"/>
  <c r="AW1499" i="11"/>
  <c r="AX1500" i="11"/>
  <c r="AY1499" i="11"/>
  <c r="BA1499" i="11"/>
  <c r="AW1500" i="11"/>
  <c r="AX1501" i="11"/>
  <c r="AY1500" i="11"/>
  <c r="BA1500" i="11"/>
  <c r="AY1501" i="11"/>
  <c r="AX1502" i="11"/>
  <c r="AW1501" i="11"/>
  <c r="BA1501" i="11"/>
  <c r="AY1502" i="11"/>
  <c r="AX1503" i="11"/>
  <c r="AW1502" i="11"/>
  <c r="BA1502" i="11"/>
  <c r="AY1503" i="11"/>
  <c r="AX1504" i="11"/>
  <c r="AW1503" i="11"/>
  <c r="BA1503" i="11"/>
  <c r="AX1505" i="11"/>
  <c r="AY1504" i="11"/>
  <c r="AW1504" i="11"/>
  <c r="BA1504" i="11"/>
  <c r="AX1506" i="11"/>
  <c r="AY1505" i="11"/>
  <c r="AW1505" i="11"/>
  <c r="BA1505" i="11"/>
  <c r="AW1506" i="11"/>
  <c r="AY1506" i="11"/>
  <c r="AX1507" i="11"/>
  <c r="BA1506" i="11"/>
  <c r="AY1507" i="11"/>
  <c r="AX1508" i="11"/>
  <c r="AW1507" i="11"/>
  <c r="BA1507" i="11"/>
  <c r="AW1508" i="11"/>
  <c r="AX1509" i="11"/>
  <c r="AY1508" i="11"/>
  <c r="BA1508" i="11"/>
  <c r="AW1509" i="11"/>
  <c r="AY1509" i="11"/>
  <c r="AX1510" i="11"/>
  <c r="BA1509" i="11"/>
  <c r="AW1510" i="11"/>
  <c r="AX1511" i="11"/>
  <c r="AY1510" i="11"/>
  <c r="BA1510" i="11"/>
  <c r="AY1511" i="11"/>
  <c r="AW1511" i="11"/>
  <c r="AX1512" i="11"/>
  <c r="BA1511" i="11"/>
  <c r="AY1512" i="11"/>
  <c r="AX1513" i="11"/>
  <c r="AW1512" i="11"/>
  <c r="BA1512" i="11"/>
  <c r="AW1513" i="11"/>
  <c r="AY1513" i="11"/>
  <c r="AX1514" i="11"/>
  <c r="BA1513" i="11"/>
  <c r="AX1515" i="11"/>
  <c r="AW1514" i="11"/>
  <c r="AY1514" i="11"/>
  <c r="BA1514" i="11"/>
  <c r="AX1516" i="11"/>
  <c r="AY1515" i="11"/>
  <c r="AW1515" i="11"/>
  <c r="BA1515" i="11"/>
  <c r="AY1516" i="11"/>
  <c r="AX1517" i="11"/>
  <c r="AW1516" i="11"/>
  <c r="BA1516" i="11"/>
  <c r="AW1517" i="11"/>
  <c r="AY1517" i="11"/>
  <c r="AX1518" i="11"/>
  <c r="BA1517" i="11"/>
  <c r="AX1519" i="11"/>
  <c r="AW1518" i="11"/>
  <c r="AY1518" i="11"/>
  <c r="BA1518" i="11"/>
  <c r="AX1520" i="11"/>
  <c r="AY1519" i="11"/>
  <c r="AW1519" i="11"/>
  <c r="BA1519" i="11"/>
  <c r="AX1521" i="11"/>
  <c r="AW1520" i="11"/>
  <c r="AY1520" i="11"/>
  <c r="BA1520" i="11"/>
  <c r="AW1521" i="11"/>
  <c r="AY1521" i="11"/>
  <c r="AX1522" i="11"/>
  <c r="BA1521" i="11"/>
  <c r="AX1523" i="11"/>
  <c r="AW1522" i="11"/>
  <c r="AY1522" i="11"/>
  <c r="BA1522" i="11"/>
  <c r="AX1524" i="11"/>
  <c r="AY1523" i="11"/>
  <c r="AW1523" i="11"/>
  <c r="BA1523" i="11"/>
  <c r="AY1524" i="11"/>
  <c r="AX1525" i="11"/>
  <c r="AW1524" i="11"/>
  <c r="BA1524" i="11"/>
  <c r="AY1525" i="11"/>
  <c r="AX1526" i="11"/>
  <c r="AW1525" i="11"/>
  <c r="BA1525" i="11"/>
  <c r="AX1527" i="11"/>
  <c r="AY1526" i="11"/>
  <c r="AW1526" i="11"/>
  <c r="BA1526" i="11"/>
  <c r="AY1527" i="11"/>
  <c r="AW1527" i="11"/>
  <c r="AX1528" i="11"/>
  <c r="BA1527" i="11"/>
  <c r="AX1529" i="11"/>
  <c r="AY1528" i="11"/>
  <c r="AW1528" i="11"/>
  <c r="BA1528" i="11"/>
  <c r="AX1530" i="11"/>
  <c r="AY1529" i="11"/>
  <c r="AW1529" i="11"/>
  <c r="BA1529" i="11"/>
  <c r="AW1530" i="11"/>
  <c r="AY1530" i="11"/>
  <c r="AX1531" i="11"/>
  <c r="BA1530" i="11"/>
  <c r="AY1531" i="11"/>
  <c r="AW1531" i="11"/>
  <c r="AX1532" i="11"/>
  <c r="BA1531" i="11"/>
  <c r="AY1532" i="11"/>
  <c r="AX1533" i="11"/>
  <c r="AW1532" i="11"/>
  <c r="BA1532" i="11"/>
  <c r="AX1534" i="11"/>
  <c r="AY1533" i="11"/>
  <c r="AW1533" i="11"/>
  <c r="BA1533" i="11"/>
  <c r="AX1535" i="11"/>
  <c r="AY1534" i="11"/>
  <c r="AW1534" i="11"/>
  <c r="BA1534" i="11"/>
  <c r="AX1536" i="11"/>
  <c r="AY1535" i="11"/>
  <c r="AW1535" i="11"/>
  <c r="BA1535" i="11"/>
  <c r="AX1537" i="11"/>
  <c r="AW1536" i="11"/>
  <c r="AY1536" i="11"/>
  <c r="BA1536" i="11"/>
  <c r="AX1538" i="11"/>
  <c r="AW1537" i="11"/>
  <c r="AY1537" i="11"/>
  <c r="BA1537" i="11"/>
  <c r="AW1538" i="11"/>
  <c r="AY1538" i="11"/>
  <c r="AX1539" i="11"/>
  <c r="BA1538" i="11"/>
  <c r="AW1539" i="11"/>
  <c r="AX1540" i="11"/>
  <c r="AY1539" i="11"/>
  <c r="BA1539" i="11"/>
  <c r="AW1540" i="11"/>
  <c r="AY1540" i="11"/>
  <c r="AX1541" i="11"/>
  <c r="BA1540" i="11"/>
  <c r="AW1541" i="11"/>
  <c r="AY1541" i="11"/>
  <c r="AX1542" i="11"/>
  <c r="BA1541" i="11"/>
  <c r="AX1543" i="11"/>
  <c r="AW1542" i="11"/>
  <c r="AY1542" i="11"/>
  <c r="BA1542" i="11"/>
  <c r="AY1543" i="11"/>
  <c r="AX1544" i="11"/>
  <c r="AW1543" i="11"/>
  <c r="BA1543" i="11"/>
  <c r="AX1545" i="11"/>
  <c r="AY1544" i="11"/>
  <c r="AW1544" i="11"/>
  <c r="BA1544" i="11"/>
  <c r="AW1545" i="11"/>
  <c r="AY1545" i="11"/>
  <c r="AX1546" i="11"/>
  <c r="BA1545" i="11"/>
  <c r="AX1547" i="11"/>
  <c r="AW1546" i="11"/>
  <c r="AY1546" i="11"/>
  <c r="BA1546" i="11"/>
  <c r="AX1548" i="11"/>
  <c r="AW1547" i="11"/>
  <c r="AY1547" i="11"/>
  <c r="BA1547" i="11"/>
  <c r="AX1549" i="11"/>
  <c r="AY1548" i="11"/>
  <c r="AW1548" i="11"/>
  <c r="BA1548" i="11"/>
  <c r="AY1549" i="11"/>
  <c r="AW1549" i="11"/>
  <c r="AX1550" i="11"/>
  <c r="BA1549" i="11"/>
  <c r="AY1550" i="11"/>
  <c r="AX1551" i="11"/>
  <c r="AW1550" i="11"/>
  <c r="BA1550" i="11"/>
  <c r="AX1552" i="11"/>
  <c r="AW1551" i="11"/>
  <c r="AY1551" i="11"/>
  <c r="BA1551" i="11"/>
  <c r="AY1552" i="11"/>
  <c r="AW1552" i="11"/>
  <c r="AX1553" i="11"/>
  <c r="BA1552" i="11"/>
  <c r="AW1553" i="11"/>
  <c r="AY1553" i="11"/>
  <c r="AX1554" i="11"/>
  <c r="BA1553" i="11"/>
  <c r="AX1555" i="11"/>
  <c r="AY1554" i="11"/>
  <c r="AW1554" i="11"/>
  <c r="BA1554" i="11"/>
  <c r="AW1555" i="11"/>
  <c r="AX1556" i="11"/>
  <c r="AY1555" i="11"/>
  <c r="BA1555" i="11"/>
  <c r="AW1556" i="11"/>
  <c r="AX1557" i="11"/>
  <c r="AY1556" i="11"/>
  <c r="BA1556" i="11"/>
  <c r="AW1557" i="11"/>
  <c r="AX1558" i="11"/>
  <c r="AY1557" i="11"/>
  <c r="BA1557" i="11"/>
  <c r="AX1559" i="11"/>
  <c r="AY1558" i="11"/>
  <c r="AW1558" i="11"/>
  <c r="BA1558" i="11"/>
  <c r="AX1560" i="11"/>
  <c r="AY1559" i="11"/>
  <c r="AW1559" i="11"/>
  <c r="BA1559" i="11"/>
  <c r="AX1561" i="11"/>
  <c r="AW1560" i="11"/>
  <c r="AY1560" i="11"/>
  <c r="BA1560" i="11"/>
  <c r="AX1562" i="11"/>
  <c r="AY1561" i="11"/>
  <c r="AW1561" i="11"/>
  <c r="BA1561" i="11"/>
  <c r="AW1562" i="11"/>
  <c r="AX1563" i="11"/>
  <c r="AY1562" i="11"/>
  <c r="BA1562" i="11"/>
  <c r="AW1563" i="11"/>
  <c r="AY1563" i="11"/>
  <c r="AX1564" i="11"/>
  <c r="BA1563" i="11"/>
  <c r="AX1565" i="11"/>
  <c r="AY1564" i="11"/>
  <c r="AW1564" i="11"/>
  <c r="BA1564" i="11"/>
  <c r="AX1566" i="11"/>
  <c r="AW1565" i="11"/>
  <c r="AY1565" i="11"/>
  <c r="BA1565" i="11"/>
  <c r="AY1566" i="11"/>
  <c r="AX1567" i="11"/>
  <c r="AW1566" i="11"/>
  <c r="BA1566" i="11"/>
  <c r="AX1568" i="11"/>
  <c r="AW1567" i="11"/>
  <c r="AY1567" i="11"/>
  <c r="BA1567" i="11"/>
  <c r="AY1568" i="11"/>
  <c r="AW1568" i="11"/>
  <c r="AX1569" i="11"/>
  <c r="BA1568" i="11"/>
  <c r="AY1569" i="11"/>
  <c r="AW1569" i="11"/>
  <c r="AX1570" i="11"/>
  <c r="BA1569" i="11"/>
  <c r="AY1570" i="11"/>
  <c r="AW1570" i="11"/>
  <c r="AX1571" i="11"/>
  <c r="BA1570" i="11"/>
  <c r="AX1572" i="11"/>
  <c r="AY1571" i="11"/>
  <c r="AW1571" i="11"/>
  <c r="BA1571" i="11"/>
  <c r="AY1572" i="11"/>
  <c r="AW1572" i="11"/>
  <c r="AX1573" i="11"/>
  <c r="BA1572" i="11"/>
  <c r="AW1573" i="11"/>
  <c r="AX1574" i="11"/>
  <c r="AY1573" i="11"/>
  <c r="BA1573" i="11"/>
  <c r="AW1574" i="11"/>
  <c r="AY1574" i="11"/>
  <c r="AX1575" i="11"/>
  <c r="BA1574" i="11"/>
  <c r="AY1575" i="11"/>
  <c r="AW1575" i="11"/>
  <c r="AX1576" i="11"/>
  <c r="BA1575" i="11"/>
  <c r="AX1577" i="11"/>
  <c r="AY1576" i="11"/>
  <c r="AW1576" i="11"/>
  <c r="BA1576" i="11"/>
  <c r="AW1577" i="11"/>
  <c r="AY1577" i="11"/>
  <c r="AX1578" i="11"/>
  <c r="BA1577" i="11"/>
  <c r="AY1578" i="11"/>
  <c r="AX1579" i="11"/>
  <c r="AW1578" i="11"/>
  <c r="BA1578" i="11"/>
  <c r="AY1579" i="11"/>
  <c r="AX1580" i="11"/>
  <c r="AW1579" i="11"/>
  <c r="BA1579" i="11"/>
  <c r="AW1580" i="11"/>
  <c r="AX1581" i="11"/>
  <c r="AY1580" i="11"/>
  <c r="BA1580" i="11"/>
  <c r="AX1582" i="11"/>
  <c r="AY1581" i="11"/>
  <c r="AW1581" i="11"/>
  <c r="BA1581" i="11"/>
  <c r="AW1582" i="11"/>
  <c r="AX1583" i="11"/>
  <c r="AY1582" i="11"/>
  <c r="BA1582" i="11"/>
  <c r="AX1584" i="11"/>
  <c r="AY1583" i="11"/>
  <c r="AW1583" i="11"/>
  <c r="BA1583" i="11"/>
  <c r="AW1584" i="11"/>
  <c r="AY1584" i="11"/>
  <c r="AX1585" i="11"/>
  <c r="BA1584" i="11"/>
  <c r="AY1585" i="11"/>
  <c r="AX1586" i="11"/>
  <c r="AW1585" i="11"/>
  <c r="BA1585" i="11"/>
  <c r="AW1586" i="11"/>
  <c r="AY1586" i="11"/>
  <c r="AX1587" i="11"/>
  <c r="BA1586" i="11"/>
  <c r="AX1588" i="11"/>
  <c r="AY1587" i="11"/>
  <c r="AW1587" i="11"/>
  <c r="BA1587" i="11"/>
  <c r="AX1589" i="11"/>
  <c r="AW1588" i="11"/>
  <c r="AY1588" i="11"/>
  <c r="BA1588" i="11"/>
  <c r="AW1589" i="11"/>
  <c r="AX1590" i="11"/>
  <c r="AY1589" i="11"/>
  <c r="BA1589" i="11"/>
  <c r="AY1590" i="11"/>
  <c r="AW1590" i="11"/>
  <c r="AX1591" i="11"/>
  <c r="BA1590" i="11"/>
  <c r="AY1591" i="11"/>
  <c r="AX1592" i="11"/>
  <c r="AW1591" i="11"/>
  <c r="BA1591" i="11"/>
  <c r="AX1593" i="11"/>
  <c r="AW1592" i="11"/>
  <c r="AY1592" i="11"/>
  <c r="BA1592" i="11"/>
  <c r="AX1594" i="11"/>
  <c r="AY1593" i="11"/>
  <c r="AW1593" i="11"/>
  <c r="BA1593" i="11"/>
  <c r="AX1595" i="11"/>
  <c r="AY1594" i="11"/>
  <c r="AW1594" i="11"/>
  <c r="BA1594" i="11"/>
  <c r="AX1596" i="11"/>
  <c r="AW1595" i="11"/>
  <c r="AY1595" i="11"/>
  <c r="BA1595" i="11"/>
  <c r="AX1597" i="11"/>
  <c r="AW1596" i="11"/>
  <c r="AY1596" i="11"/>
  <c r="BA1596" i="11"/>
  <c r="AY1597" i="11"/>
  <c r="AW1597" i="11"/>
  <c r="AX1598" i="11"/>
  <c r="BA1597" i="11"/>
  <c r="AW1598" i="11"/>
  <c r="AX1599" i="11"/>
  <c r="AY1598" i="11"/>
  <c r="BA1598" i="11"/>
  <c r="AY1599" i="11"/>
  <c r="AW1599" i="11"/>
  <c r="AX1600" i="11"/>
  <c r="BA1599" i="11"/>
  <c r="AX1601" i="11"/>
  <c r="AY1600" i="11"/>
  <c r="AW1600" i="11"/>
  <c r="BA1600" i="11"/>
  <c r="AX1602" i="11"/>
  <c r="AW1601" i="11"/>
  <c r="AY1601" i="11"/>
  <c r="BA1601" i="11"/>
  <c r="AX1603" i="11"/>
  <c r="AW1602" i="11"/>
  <c r="AY1602" i="11"/>
  <c r="BA1602" i="11"/>
  <c r="AY1603" i="11"/>
  <c r="AW1603" i="11"/>
  <c r="AX1604" i="11"/>
  <c r="BA1603" i="11"/>
  <c r="AY1604" i="11"/>
  <c r="AW1604" i="11"/>
  <c r="AX1605" i="11"/>
  <c r="BA1604" i="11"/>
  <c r="AX1606" i="11"/>
  <c r="AW1605" i="11"/>
  <c r="AY1605" i="11"/>
  <c r="BA1605" i="11"/>
  <c r="AY1606" i="11"/>
  <c r="AW1606" i="11"/>
  <c r="AX1607" i="11"/>
  <c r="BA1606" i="11"/>
  <c r="AW1607" i="11"/>
  <c r="AX1608" i="11"/>
  <c r="AY1607" i="11"/>
  <c r="BA1607" i="11"/>
  <c r="AX1609" i="11"/>
  <c r="AY1608" i="11"/>
  <c r="AW1608" i="11"/>
  <c r="BA1608" i="11"/>
  <c r="AX1610" i="11"/>
  <c r="AY1609" i="11"/>
  <c r="AW1609" i="11"/>
  <c r="BA1609" i="11"/>
  <c r="AY1610" i="11"/>
  <c r="AW1610" i="11"/>
  <c r="AX1611" i="11"/>
  <c r="BA1610" i="11"/>
  <c r="AX1612" i="11"/>
  <c r="AW1611" i="11"/>
  <c r="AY1611" i="11"/>
  <c r="BA1611" i="11"/>
  <c r="AX1613" i="11"/>
  <c r="AW1612" i="11"/>
  <c r="AY1612" i="11"/>
  <c r="BA1612" i="11"/>
  <c r="AY1613" i="11"/>
  <c r="AX1614" i="11"/>
  <c r="AW1613" i="11"/>
  <c r="BA1613" i="11"/>
  <c r="AY1614" i="11"/>
  <c r="AX1615" i="11"/>
  <c r="AW1614" i="11"/>
  <c r="BA1614" i="11"/>
  <c r="AY1615" i="11"/>
  <c r="AX1616" i="11"/>
  <c r="AW1615" i="11"/>
  <c r="BA1615" i="11"/>
  <c r="AY1616" i="11"/>
  <c r="AW1616" i="11"/>
  <c r="AX1617" i="11"/>
  <c r="BA1616" i="11"/>
  <c r="AW1617" i="11"/>
  <c r="AY1617" i="11"/>
  <c r="AX1618" i="11"/>
  <c r="BA1617" i="11"/>
  <c r="AW1618" i="11"/>
  <c r="AX1619" i="11"/>
  <c r="AY1618" i="11"/>
  <c r="BA1618" i="11"/>
  <c r="AY1619" i="11"/>
  <c r="AW1619" i="11"/>
  <c r="AX1620" i="11"/>
  <c r="BA1619" i="11"/>
  <c r="AW1620" i="11"/>
  <c r="AX1621" i="11"/>
  <c r="AY1620" i="11"/>
  <c r="BA1620" i="11"/>
  <c r="AW1621" i="11"/>
  <c r="AX1622" i="11"/>
  <c r="AY1621" i="11"/>
  <c r="BA1621" i="11"/>
  <c r="AW1622" i="11"/>
  <c r="AY1622" i="11"/>
  <c r="AX1623" i="11"/>
  <c r="BA1622" i="11"/>
  <c r="AW1623" i="11"/>
  <c r="AX1624" i="11"/>
  <c r="AY1623" i="11"/>
  <c r="BA1623" i="11"/>
  <c r="AY1624" i="11"/>
  <c r="AX1625" i="11"/>
  <c r="AW1624" i="11"/>
  <c r="BA1624" i="11"/>
  <c r="AX1626" i="11"/>
  <c r="AY1625" i="11"/>
  <c r="AW1625" i="11"/>
  <c r="BA1625" i="11"/>
  <c r="AW1626" i="11"/>
  <c r="AX1627" i="11"/>
  <c r="AY1626" i="11"/>
  <c r="BA1626" i="11"/>
  <c r="AX1628" i="11"/>
  <c r="AW1627" i="11"/>
  <c r="AY1627" i="11"/>
  <c r="BA1627" i="11"/>
  <c r="AX1629" i="11"/>
  <c r="AY1628" i="11"/>
  <c r="AW1628" i="11"/>
  <c r="BA1628" i="11"/>
  <c r="AX1630" i="11"/>
  <c r="AW1629" i="11"/>
  <c r="AY1629" i="11"/>
  <c r="BA1629" i="11"/>
  <c r="AY1630" i="11"/>
  <c r="AX1631" i="11"/>
  <c r="AW1630" i="11"/>
  <c r="BA1630" i="11"/>
  <c r="AW1631" i="11"/>
  <c r="AX1632" i="11"/>
  <c r="AY1631" i="11"/>
  <c r="BA1631" i="11"/>
  <c r="AY1632" i="11"/>
  <c r="AX1633" i="11"/>
  <c r="AW1632" i="11"/>
  <c r="BA1632" i="11"/>
  <c r="AX1634" i="11"/>
  <c r="AY1633" i="11"/>
  <c r="AW1633" i="11"/>
  <c r="BA1633" i="11"/>
  <c r="AX1635" i="11"/>
  <c r="AW1634" i="11"/>
  <c r="AY1634" i="11"/>
  <c r="BA1634" i="11"/>
  <c r="AW1635" i="11"/>
  <c r="AY1635" i="11"/>
  <c r="AX1636" i="11"/>
  <c r="BA1635" i="11"/>
  <c r="AX1637" i="11"/>
  <c r="AW1636" i="11"/>
  <c r="AY1636" i="11"/>
  <c r="BA1636" i="11"/>
  <c r="AW1637" i="11"/>
  <c r="AX1638" i="11"/>
  <c r="AY1637" i="11"/>
  <c r="BA1637" i="11"/>
  <c r="AW1638" i="11"/>
  <c r="AX1639" i="11"/>
  <c r="AY1638" i="11"/>
  <c r="BA1638" i="11"/>
  <c r="AY1639" i="11"/>
  <c r="AW1639" i="11"/>
  <c r="AX1640" i="11"/>
  <c r="BA1639" i="11"/>
  <c r="AY1640" i="11"/>
  <c r="AX1641" i="11"/>
  <c r="AW1640" i="11"/>
  <c r="BA1640" i="11"/>
  <c r="AY1641" i="11"/>
  <c r="AW1641" i="11"/>
  <c r="AX1642" i="11"/>
  <c r="BA1641" i="11"/>
  <c r="AY1642" i="11"/>
  <c r="AW1642" i="11"/>
  <c r="AX1643" i="11"/>
  <c r="BA1642" i="11"/>
  <c r="AX1644" i="11"/>
  <c r="AY1643" i="11"/>
  <c r="AW1643" i="11"/>
  <c r="BA1643" i="11"/>
  <c r="AY1644" i="11"/>
  <c r="AX1645" i="11"/>
  <c r="AW1644" i="11"/>
  <c r="BA1644" i="11"/>
  <c r="AX1646" i="11"/>
  <c r="AW1645" i="11"/>
  <c r="AY1645" i="11"/>
  <c r="BA1645" i="11"/>
  <c r="AW1646" i="11"/>
  <c r="AY1646" i="11"/>
  <c r="AX1647" i="11"/>
  <c r="BA1646" i="11"/>
  <c r="AX1648" i="11"/>
  <c r="AY1647" i="11"/>
  <c r="AW1647" i="11"/>
  <c r="BA1647" i="11"/>
  <c r="AX1649" i="11"/>
  <c r="AW1648" i="11"/>
  <c r="AY1648" i="11"/>
  <c r="BA1648" i="11"/>
  <c r="AX1650" i="11"/>
  <c r="AY1649" i="11"/>
  <c r="AW1649" i="11"/>
  <c r="BA1649" i="11"/>
  <c r="AW1650" i="11"/>
  <c r="AX1651" i="11"/>
  <c r="AY1650" i="11"/>
  <c r="BA1650" i="11"/>
  <c r="AW1651" i="11"/>
  <c r="AY1651" i="11"/>
  <c r="AX1652" i="11"/>
  <c r="BA1651" i="11"/>
  <c r="AY1652" i="11"/>
  <c r="AW1652" i="11"/>
  <c r="AX1653" i="11"/>
  <c r="BA1652" i="11"/>
  <c r="AY1653" i="11"/>
  <c r="AW1653" i="11"/>
  <c r="AX1654" i="11"/>
  <c r="BA1653" i="11"/>
  <c r="AY1654" i="11"/>
  <c r="AW1654" i="11"/>
  <c r="AX1655" i="11"/>
  <c r="BA1654" i="11"/>
  <c r="AY1655" i="11"/>
  <c r="AX1656" i="11"/>
  <c r="AW1655" i="11"/>
  <c r="BA1655" i="11"/>
  <c r="AX1657" i="11"/>
  <c r="AW1656" i="11"/>
  <c r="AY1656" i="11"/>
  <c r="BA1656" i="11"/>
  <c r="AW1657" i="11"/>
  <c r="AX1658" i="11"/>
  <c r="AY1657" i="11"/>
  <c r="BA1657" i="11"/>
  <c r="AX1659" i="11"/>
  <c r="AW1658" i="11"/>
  <c r="AY1658" i="11"/>
  <c r="BA1658" i="11"/>
  <c r="AW1659" i="11"/>
  <c r="AX1660" i="11"/>
  <c r="AY1659" i="11"/>
  <c r="BA1659" i="11"/>
  <c r="AW1660" i="11"/>
  <c r="AY1660" i="11"/>
  <c r="AX1661" i="11"/>
  <c r="BA1660" i="11"/>
  <c r="AY1661" i="11"/>
  <c r="AW1661" i="11"/>
  <c r="AX1662" i="11"/>
  <c r="BA1661" i="11"/>
  <c r="AW1662" i="11"/>
  <c r="AY1662" i="11"/>
  <c r="AX1663" i="11"/>
  <c r="BA1662" i="11"/>
  <c r="AX1664" i="11"/>
  <c r="AW1663" i="11"/>
  <c r="AY1663" i="11"/>
  <c r="BA1663" i="11"/>
  <c r="AY1664" i="11"/>
  <c r="AX1665" i="11"/>
  <c r="AW1664" i="11"/>
  <c r="BA1664" i="11"/>
  <c r="AY1665" i="11"/>
  <c r="AW1665" i="11"/>
  <c r="AX1666" i="11"/>
  <c r="BA1665" i="11"/>
  <c r="AY1666" i="11"/>
  <c r="AW1666" i="11"/>
  <c r="AX1667" i="11"/>
  <c r="BA1666" i="11"/>
  <c r="AY1667" i="11"/>
  <c r="AW1667" i="11"/>
  <c r="AX1668" i="11"/>
  <c r="BA1667" i="11"/>
  <c r="AX1669" i="11"/>
  <c r="AY1668" i="11"/>
  <c r="AW1668" i="11"/>
  <c r="BA1668" i="11"/>
  <c r="AY1669" i="11"/>
  <c r="AX1670" i="11"/>
  <c r="AW1669" i="11"/>
  <c r="BA1669" i="11"/>
  <c r="AX1671" i="11"/>
  <c r="AW1670" i="11"/>
  <c r="AY1670" i="11"/>
  <c r="BA1670" i="11"/>
  <c r="AW1671" i="11"/>
  <c r="AY1671" i="11"/>
  <c r="AX1672" i="11"/>
  <c r="BA1671" i="11"/>
  <c r="AY1672" i="11"/>
  <c r="AW1672" i="11"/>
  <c r="AX1673" i="11"/>
  <c r="BA1672" i="11"/>
  <c r="AY1673" i="11"/>
  <c r="AX1674" i="11"/>
  <c r="AW1673" i="11"/>
  <c r="BA1673" i="11"/>
  <c r="AX1675" i="11"/>
  <c r="AY1674" i="11"/>
  <c r="AW1674" i="11"/>
  <c r="BA1674" i="11"/>
  <c r="AY1675" i="11"/>
  <c r="AX1676" i="11"/>
  <c r="AW1675" i="11"/>
  <c r="BA1675" i="11"/>
  <c r="AX1677" i="11"/>
  <c r="AW1676" i="11"/>
  <c r="AY1676" i="11"/>
  <c r="BA1676" i="11"/>
  <c r="AY1677" i="11"/>
  <c r="AX1678" i="11"/>
  <c r="AW1677" i="11"/>
  <c r="BA1677" i="11"/>
  <c r="AX1679" i="11"/>
  <c r="AW1678" i="11"/>
  <c r="AY1678" i="11"/>
  <c r="BA1678" i="11"/>
  <c r="AY1679" i="11"/>
  <c r="AW1679" i="11"/>
  <c r="AX1680" i="11"/>
  <c r="BA1679" i="11"/>
  <c r="AY1680" i="11"/>
  <c r="AX1681" i="11"/>
  <c r="AW1680" i="11"/>
  <c r="BA1680" i="11"/>
  <c r="AX1682" i="11"/>
  <c r="AY1681" i="11"/>
  <c r="AW1681" i="11"/>
  <c r="BA1681" i="11"/>
  <c r="AW1682" i="11"/>
  <c r="AY1682" i="11"/>
  <c r="AX1683" i="11"/>
  <c r="BA1682" i="11"/>
  <c r="AW1683" i="11"/>
  <c r="AX1684" i="11"/>
  <c r="AY1683" i="11"/>
  <c r="BA1683" i="11"/>
  <c r="AY1684" i="11"/>
  <c r="AW1684" i="11"/>
  <c r="AX1685" i="11"/>
  <c r="BA1684" i="11"/>
  <c r="AW1685" i="11"/>
  <c r="AX1686" i="11"/>
  <c r="AY1685" i="11"/>
  <c r="BA1685" i="11"/>
  <c r="AY1686" i="11"/>
  <c r="AX1687" i="11"/>
  <c r="AW1686" i="11"/>
  <c r="BA1686" i="11"/>
  <c r="AX1688" i="11"/>
  <c r="AY1687" i="11"/>
  <c r="AW1687" i="11"/>
  <c r="BA1687" i="11"/>
  <c r="AW1688" i="11"/>
  <c r="AX1689" i="11"/>
  <c r="AY1688" i="11"/>
  <c r="BA1688" i="11"/>
  <c r="AY1689" i="11"/>
  <c r="AX1690" i="11"/>
  <c r="AW1689" i="11"/>
  <c r="BA1689" i="11"/>
  <c r="AW1690" i="11"/>
  <c r="AY1690" i="11"/>
  <c r="AX1691" i="11"/>
  <c r="BA1690" i="11"/>
  <c r="AY1691" i="11"/>
  <c r="AW1691" i="11"/>
  <c r="AX1692" i="11"/>
  <c r="BA1691" i="11"/>
  <c r="AX1693" i="11"/>
  <c r="AY1692" i="11"/>
  <c r="AW1692" i="11"/>
  <c r="BA1692" i="11"/>
  <c r="AY1693" i="11"/>
  <c r="AX1694" i="11"/>
  <c r="AW1693" i="11"/>
  <c r="BA1693" i="11"/>
  <c r="AW1694" i="11"/>
  <c r="AY1694" i="11"/>
  <c r="AX1695" i="11"/>
  <c r="BA1694" i="11"/>
  <c r="AY1695" i="11"/>
  <c r="AX1696" i="11"/>
  <c r="AW1695" i="11"/>
  <c r="BA1695" i="11"/>
  <c r="AW1696" i="11"/>
  <c r="AY1696" i="11"/>
  <c r="AX1697" i="11"/>
  <c r="BA1696" i="11"/>
  <c r="AX1698" i="11"/>
  <c r="AY1697" i="11"/>
  <c r="AW1697" i="11"/>
  <c r="BA1697" i="11"/>
  <c r="AY1698" i="11"/>
  <c r="AX1699" i="11"/>
  <c r="AW1698" i="11"/>
  <c r="BA1698" i="11"/>
  <c r="AX1700" i="11"/>
  <c r="AY1699" i="11"/>
  <c r="AW1699" i="11"/>
  <c r="BA1699" i="11"/>
  <c r="AY1700" i="11"/>
  <c r="AW1700" i="11"/>
  <c r="AX1701" i="11"/>
  <c r="BA1700" i="11"/>
  <c r="AY1701" i="11"/>
  <c r="AX1702" i="11"/>
  <c r="AW1701" i="11"/>
  <c r="BA1701" i="11"/>
  <c r="AW1702" i="11"/>
  <c r="AY1702" i="11"/>
  <c r="AX1703" i="11"/>
  <c r="BA1702" i="11"/>
  <c r="AX1704" i="11"/>
  <c r="AY1703" i="11"/>
  <c r="AW1703" i="11"/>
  <c r="BA1703" i="11"/>
  <c r="AY1704" i="11"/>
  <c r="AW1704" i="11"/>
  <c r="AX1705" i="11"/>
  <c r="BA1704" i="11"/>
  <c r="AY1705" i="11"/>
  <c r="AX1706" i="11"/>
  <c r="AW1705" i="11"/>
  <c r="BA1705" i="11"/>
  <c r="AY1706" i="11"/>
  <c r="AX1707" i="11"/>
  <c r="AW1706" i="11"/>
  <c r="BA1706" i="11"/>
  <c r="AY1707" i="11"/>
  <c r="AW1707" i="11"/>
  <c r="AX1708" i="11"/>
  <c r="BA1707" i="11"/>
  <c r="AX1709" i="11"/>
  <c r="AY1708" i="11"/>
  <c r="AW1708" i="11"/>
  <c r="BA1708" i="11"/>
  <c r="AW1709" i="11"/>
  <c r="AX1710" i="11"/>
  <c r="AY1709" i="11"/>
  <c r="BA1709" i="11"/>
  <c r="AX1711" i="11"/>
  <c r="AW1710" i="11"/>
  <c r="AY1710" i="11"/>
  <c r="BA1710" i="11"/>
  <c r="AX1712" i="11"/>
  <c r="AY1711" i="11"/>
  <c r="AW1711" i="11"/>
  <c r="BA1711" i="11"/>
  <c r="AW1712" i="11"/>
  <c r="AY1712" i="11"/>
  <c r="AX1713" i="11"/>
  <c r="BA1712" i="11"/>
  <c r="AX1714" i="11"/>
  <c r="AW1713" i="11"/>
  <c r="AY1713" i="11"/>
  <c r="BA1713" i="11"/>
  <c r="AX1715" i="11"/>
  <c r="AY1714" i="11"/>
  <c r="AW1714" i="11"/>
  <c r="BA1714" i="11"/>
  <c r="AX1716" i="11"/>
  <c r="AW1715" i="11"/>
  <c r="AY1715" i="11"/>
  <c r="BA1715" i="11"/>
  <c r="AY1716" i="11"/>
  <c r="AX1717" i="11"/>
  <c r="AW1716" i="11"/>
  <c r="BA1716" i="11"/>
  <c r="AW1717" i="11"/>
  <c r="AY1717" i="11"/>
  <c r="AX1718" i="11"/>
  <c r="BA1717" i="11"/>
  <c r="AY1718" i="11"/>
  <c r="AX1719" i="11"/>
  <c r="AW1718" i="11"/>
  <c r="BA1718" i="11"/>
  <c r="AY1719" i="11"/>
  <c r="AW1719" i="11"/>
  <c r="AX1720" i="11"/>
  <c r="BA1719" i="11"/>
  <c r="AY1720" i="11"/>
  <c r="AW1720" i="11"/>
  <c r="AX1721" i="11"/>
  <c r="BA1720" i="11"/>
  <c r="AW1721" i="11"/>
  <c r="AY1721" i="11"/>
  <c r="AX1722" i="11"/>
  <c r="BA1721" i="11"/>
  <c r="AW1722" i="11"/>
  <c r="AY1722" i="11"/>
  <c r="AX1723" i="11"/>
  <c r="BA1722" i="11"/>
  <c r="AX1724" i="11"/>
  <c r="AW1723" i="11"/>
  <c r="AY1723" i="11"/>
  <c r="BA1723" i="11"/>
  <c r="AY1724" i="11"/>
  <c r="AX1725" i="11"/>
  <c r="AW1724" i="11"/>
  <c r="BA1724" i="11"/>
  <c r="AW1725" i="11"/>
  <c r="AY1725" i="11"/>
  <c r="AX1726" i="11"/>
  <c r="BA1725" i="11"/>
  <c r="AY1726" i="11"/>
  <c r="AX1727" i="11"/>
  <c r="AW1726" i="11"/>
  <c r="BA1726" i="11"/>
  <c r="AX1728" i="11"/>
  <c r="AY1727" i="11"/>
  <c r="AW1727" i="11"/>
  <c r="BA1727" i="11"/>
  <c r="AY1728" i="11"/>
  <c r="AW1728" i="11"/>
  <c r="AX1729" i="11"/>
  <c r="BA1728" i="11"/>
  <c r="AY1729" i="11"/>
  <c r="AW1729" i="11"/>
  <c r="AX1730" i="11"/>
  <c r="BA1729" i="11"/>
  <c r="AX1731" i="11"/>
  <c r="AW1730" i="11"/>
  <c r="AY1730" i="11"/>
  <c r="BA1730" i="11"/>
  <c r="AY1731" i="11"/>
  <c r="AW1731" i="11"/>
  <c r="AX1732" i="11"/>
  <c r="BA1731" i="11"/>
  <c r="AX1733" i="11"/>
  <c r="AW1732" i="11"/>
  <c r="AY1732" i="11"/>
  <c r="BA1732" i="11"/>
  <c r="AY1733" i="11"/>
  <c r="AX1734" i="11"/>
  <c r="AW1733" i="11"/>
  <c r="BA1733" i="11"/>
  <c r="AX1735" i="11"/>
  <c r="AY1734" i="11"/>
  <c r="AW1734" i="11"/>
  <c r="BA1734" i="11"/>
  <c r="AX1736" i="11"/>
  <c r="AW1735" i="11"/>
  <c r="AY1735" i="11"/>
  <c r="BA1735" i="11"/>
  <c r="AX1737" i="11"/>
  <c r="AY1736" i="11"/>
  <c r="AW1736" i="11"/>
  <c r="BA1736" i="11"/>
  <c r="AW1737" i="11"/>
  <c r="AY1737" i="11"/>
  <c r="AX1738" i="11"/>
  <c r="BA1737" i="11"/>
  <c r="AW1738" i="11"/>
  <c r="AY1738" i="11"/>
  <c r="AX1739" i="11"/>
  <c r="BA1738" i="11"/>
  <c r="AX1740" i="11"/>
  <c r="AW1739" i="11"/>
  <c r="AY1739" i="11"/>
  <c r="BA1739" i="11"/>
  <c r="AX1741" i="11"/>
  <c r="AY1740" i="11"/>
  <c r="AW1740" i="11"/>
  <c r="BA1740" i="11"/>
  <c r="AY1741" i="11"/>
  <c r="AX1742" i="11"/>
  <c r="AW1741" i="11"/>
  <c r="BA1741" i="11"/>
  <c r="AY1742" i="11"/>
  <c r="AW1742" i="11"/>
  <c r="AX1743" i="11"/>
  <c r="BA1742" i="11"/>
  <c r="AW1743" i="11"/>
  <c r="AY1743" i="11"/>
  <c r="AX1744" i="11"/>
  <c r="BA1743" i="11"/>
  <c r="AY1744" i="11"/>
  <c r="AX1745" i="11"/>
  <c r="AW1744" i="11"/>
  <c r="BA1744" i="11"/>
  <c r="AW1745" i="11"/>
  <c r="AX1746" i="11"/>
  <c r="AY1745" i="11"/>
  <c r="BA1745" i="11"/>
  <c r="AX1747" i="11"/>
  <c r="AY1746" i="11"/>
  <c r="AW1746" i="11"/>
  <c r="BA1746" i="11"/>
  <c r="AW1747" i="11"/>
  <c r="AX1748" i="11"/>
  <c r="AY1747" i="11"/>
  <c r="BA1747" i="11"/>
  <c r="AW1748" i="11"/>
  <c r="AY1748" i="11"/>
  <c r="AX1749" i="11"/>
  <c r="BA1748" i="11"/>
  <c r="AW1749" i="11"/>
  <c r="AY1749" i="11"/>
  <c r="AX1750" i="11"/>
  <c r="BA1749" i="11"/>
  <c r="AY1750" i="11"/>
  <c r="AX1751" i="11"/>
  <c r="AW1750" i="11"/>
  <c r="BA1750" i="11"/>
  <c r="AY1751" i="11"/>
  <c r="AW1751" i="11"/>
  <c r="AX1752" i="11"/>
  <c r="BA1751" i="11"/>
  <c r="AY1752" i="11"/>
  <c r="AW1752" i="11"/>
  <c r="AX1753" i="11"/>
  <c r="BA1752" i="11"/>
  <c r="AW1753" i="11"/>
  <c r="AY1753" i="11"/>
  <c r="AX1754" i="11"/>
  <c r="BA1753" i="11"/>
  <c r="AW1754" i="11"/>
  <c r="AY1754" i="11"/>
  <c r="AX1755" i="11"/>
  <c r="BA1754" i="11"/>
  <c r="AY1755" i="11"/>
  <c r="AW1755" i="11"/>
  <c r="AX1756" i="11"/>
  <c r="BA1755" i="11"/>
  <c r="AW1756" i="11"/>
  <c r="AX1757" i="11"/>
  <c r="AY1756" i="11"/>
  <c r="BA1756" i="11"/>
  <c r="AY1757" i="11"/>
  <c r="AX1758" i="11"/>
  <c r="AW1757" i="11"/>
  <c r="BA1757" i="11"/>
  <c r="AY1758" i="11"/>
  <c r="AW1758" i="11"/>
  <c r="AX1759" i="11"/>
  <c r="BA1758" i="11"/>
  <c r="AW1759" i="11"/>
  <c r="AY1759" i="11"/>
  <c r="AX1760" i="11"/>
  <c r="BA1759" i="11"/>
  <c r="AY1760" i="11"/>
  <c r="AX1761" i="11"/>
  <c r="AW1760" i="11"/>
  <c r="BA1760" i="11"/>
  <c r="AY1761" i="11"/>
  <c r="AW1761" i="11"/>
  <c r="AX1762" i="11"/>
  <c r="BA1761" i="11"/>
  <c r="AW1762" i="11"/>
  <c r="AX1763" i="11"/>
  <c r="AY1762" i="11"/>
  <c r="BA1762" i="11"/>
  <c r="AX1764" i="11"/>
  <c r="AW1763" i="11"/>
  <c r="AY1763" i="11"/>
  <c r="BA1763" i="11"/>
  <c r="AY1764" i="11"/>
  <c r="AX1765" i="11"/>
  <c r="AW1764" i="11"/>
  <c r="BA1764" i="11"/>
  <c r="AX1766" i="11"/>
  <c r="AW1765" i="11"/>
  <c r="AY1765" i="11"/>
  <c r="BA1765" i="11"/>
  <c r="AW1766" i="11"/>
  <c r="AY1766" i="11"/>
  <c r="AX1767" i="11"/>
  <c r="BA1766" i="11"/>
  <c r="AX1768" i="11"/>
  <c r="AY1767" i="11"/>
  <c r="AW1767" i="11"/>
  <c r="BA1767" i="11"/>
  <c r="AX1769" i="11"/>
  <c r="AY1768" i="11"/>
  <c r="AW1768" i="11"/>
  <c r="BA1768" i="11"/>
  <c r="AX1770" i="11"/>
  <c r="AY1769" i="11"/>
  <c r="AW1769" i="11"/>
  <c r="BA1769" i="11"/>
  <c r="AW1770" i="11"/>
  <c r="AY1770" i="11"/>
  <c r="AX1771" i="11"/>
  <c r="BA1770" i="11"/>
  <c r="AX1772" i="11"/>
  <c r="AW1771" i="11"/>
  <c r="AY1771" i="11"/>
  <c r="BA1771" i="11"/>
  <c r="AY1772" i="11"/>
  <c r="AW1772" i="11"/>
  <c r="AX1773" i="11"/>
  <c r="BA1772" i="11"/>
  <c r="AX1774" i="11"/>
  <c r="AW1773" i="11"/>
  <c r="AY1773" i="11"/>
  <c r="BA1773" i="11"/>
  <c r="AY1774" i="11"/>
  <c r="AX1775" i="11"/>
  <c r="AW1774" i="11"/>
  <c r="BA1774" i="11"/>
  <c r="AW1775" i="11"/>
  <c r="AX1776" i="11"/>
  <c r="AY1775" i="11"/>
  <c r="BA1775" i="11"/>
  <c r="AW1776" i="11"/>
  <c r="AX1777" i="11"/>
  <c r="AY1776" i="11"/>
  <c r="BA1776" i="11"/>
  <c r="AW1777" i="11"/>
  <c r="AY1777" i="11"/>
  <c r="AX1778" i="11"/>
  <c r="BA1777" i="11"/>
  <c r="AW1778" i="11"/>
  <c r="AX1779" i="11"/>
  <c r="AY1778" i="11"/>
  <c r="BA1778" i="11"/>
  <c r="AW1779" i="11"/>
  <c r="AY1779" i="11"/>
  <c r="AX1780" i="11"/>
  <c r="BA1779" i="11"/>
  <c r="AY1780" i="11"/>
  <c r="AX1781" i="11"/>
  <c r="AW1780" i="11"/>
  <c r="BA1780" i="11"/>
  <c r="AW1781" i="11"/>
  <c r="AX1782" i="11"/>
  <c r="AY1781" i="11"/>
  <c r="BA1781" i="11"/>
  <c r="AX1783" i="11"/>
  <c r="AW1782" i="11"/>
  <c r="AY1782" i="11"/>
  <c r="BA1782" i="11"/>
  <c r="AX1784" i="11"/>
  <c r="AW1783" i="11"/>
  <c r="AY1783" i="11"/>
  <c r="BA1783" i="11"/>
  <c r="AX1785" i="11"/>
  <c r="AY1784" i="11"/>
  <c r="AW1784" i="11"/>
  <c r="BA1784" i="11"/>
  <c r="AY1785" i="11"/>
  <c r="AW1785" i="11"/>
  <c r="AX1786" i="11"/>
  <c r="BA1785" i="11"/>
  <c r="AW1786" i="11"/>
  <c r="AY1786" i="11"/>
  <c r="AX1787" i="11"/>
  <c r="BA1786" i="11"/>
  <c r="AX1788" i="11"/>
  <c r="AW1787" i="11"/>
  <c r="AY1787" i="11"/>
  <c r="BA1787" i="11"/>
  <c r="AY1788" i="11"/>
  <c r="AX1789" i="11"/>
  <c r="AW1788" i="11"/>
  <c r="BA1788" i="11"/>
  <c r="AW1789" i="11"/>
  <c r="AY1789" i="11"/>
  <c r="AX1790" i="11"/>
  <c r="BA1789" i="11"/>
  <c r="AW1790" i="11"/>
  <c r="AX1791" i="11"/>
  <c r="AY1790" i="11"/>
  <c r="BA1790" i="11"/>
  <c r="AY1791" i="11"/>
  <c r="AW1791" i="11"/>
  <c r="AX1792" i="11"/>
  <c r="BA1791" i="11"/>
  <c r="AY1792" i="11"/>
  <c r="AW1792" i="11"/>
  <c r="AX1793" i="11"/>
  <c r="BA1792" i="11"/>
  <c r="AX1794" i="11"/>
  <c r="AW1793" i="11"/>
  <c r="AY1793" i="11"/>
  <c r="BA1793" i="11"/>
  <c r="AY1794" i="11"/>
  <c r="AX1795" i="11"/>
  <c r="AW1794" i="11"/>
  <c r="BA1794" i="11"/>
  <c r="AY1795" i="11"/>
  <c r="AW1795" i="11"/>
  <c r="AX1796" i="11"/>
  <c r="BA1795" i="11"/>
  <c r="AX1797" i="11"/>
  <c r="AW1796" i="11"/>
  <c r="AY1796" i="11"/>
  <c r="BA1796" i="11"/>
  <c r="AY1797" i="11"/>
  <c r="AW1797" i="11"/>
  <c r="AX1798" i="11"/>
  <c r="BA1797" i="11"/>
  <c r="AY1798" i="11"/>
  <c r="AX1799" i="11"/>
  <c r="AW1798" i="11"/>
  <c r="BA1798" i="11"/>
  <c r="AW1799" i="11"/>
  <c r="AY1799" i="11"/>
  <c r="AX1800" i="11"/>
  <c r="BA1799" i="11"/>
  <c r="AW1800" i="11"/>
  <c r="AX1801" i="11"/>
  <c r="AY1800" i="11"/>
  <c r="BA1800" i="11"/>
  <c r="AX1802" i="11"/>
  <c r="AW1801" i="11"/>
  <c r="AY1801" i="11"/>
  <c r="BA1801" i="11"/>
  <c r="AY1802" i="11"/>
  <c r="AW1802" i="11"/>
  <c r="AX1803" i="11"/>
  <c r="BA1802" i="11"/>
  <c r="AX1804" i="11"/>
  <c r="AY1803" i="11"/>
  <c r="AW1803" i="11"/>
  <c r="BA1803" i="11"/>
  <c r="AY1804" i="11"/>
  <c r="AX1805" i="11"/>
  <c r="AW1804" i="11"/>
  <c r="BA1804" i="11"/>
  <c r="AY1805" i="11"/>
  <c r="AW1805" i="11"/>
  <c r="AX1806" i="11"/>
  <c r="BA1805" i="11"/>
  <c r="AW1806" i="11"/>
  <c r="AX1807" i="11"/>
  <c r="AY1806" i="11"/>
  <c r="BA1806" i="11"/>
  <c r="AY1807" i="11"/>
  <c r="AX1808" i="11"/>
  <c r="AW1807" i="11"/>
  <c r="BA1807" i="11"/>
  <c r="AY1808" i="11"/>
  <c r="AW1808" i="11"/>
  <c r="AX1809" i="11"/>
  <c r="BA1808" i="11"/>
  <c r="AX1810" i="11"/>
  <c r="AY1809" i="11"/>
  <c r="AW1809" i="11"/>
  <c r="BA1809" i="11"/>
  <c r="AX1811" i="11"/>
  <c r="AY1810" i="11"/>
  <c r="AW1810" i="11"/>
  <c r="BA1810" i="11"/>
  <c r="AX1812" i="11"/>
  <c r="AY1811" i="11"/>
  <c r="AW1811" i="11"/>
  <c r="BA1811" i="11"/>
  <c r="AX1813" i="11"/>
  <c r="AY1812" i="11"/>
  <c r="AW1812" i="11"/>
  <c r="BA1812" i="11"/>
  <c r="AY1813" i="11"/>
  <c r="AX1814" i="11"/>
  <c r="AW1813" i="11"/>
  <c r="BA1813" i="11"/>
  <c r="AY1814" i="11"/>
  <c r="AX1815" i="11"/>
  <c r="AW1814" i="11"/>
  <c r="BA1814" i="11"/>
  <c r="AX1816" i="11"/>
  <c r="AY1815" i="11"/>
  <c r="AW1815" i="11"/>
  <c r="BA1815" i="11"/>
  <c r="AY1816" i="11"/>
  <c r="AW1816" i="11"/>
  <c r="AX1817" i="11"/>
  <c r="BA1816" i="11"/>
  <c r="AX1818" i="11"/>
  <c r="AW1817" i="11"/>
  <c r="AY1817" i="11"/>
  <c r="BA1817" i="11"/>
  <c r="AW1818" i="11"/>
  <c r="AX1819" i="11"/>
  <c r="AY1818" i="11"/>
  <c r="BA1818" i="11"/>
  <c r="AY1819" i="11"/>
  <c r="AW1819" i="11"/>
  <c r="AX1820" i="11"/>
  <c r="BA1819" i="11"/>
  <c r="AW1820" i="11"/>
  <c r="AX1821" i="11"/>
  <c r="AY1820" i="11"/>
  <c r="BA1820" i="11"/>
  <c r="AW1821" i="11"/>
  <c r="AX1822" i="11"/>
  <c r="AY1821" i="11"/>
  <c r="BA1821" i="11"/>
  <c r="AW1822" i="11"/>
  <c r="AY1822" i="11"/>
  <c r="AX1823" i="11"/>
  <c r="BA1822" i="11"/>
  <c r="AW1823" i="11"/>
  <c r="AX1824" i="11"/>
  <c r="AY1823" i="11"/>
  <c r="BA1823" i="11"/>
  <c r="AX1825" i="11"/>
  <c r="AY1824" i="11"/>
  <c r="AW1824" i="11"/>
  <c r="BA1824" i="11"/>
  <c r="AX1826" i="11"/>
  <c r="AW1825" i="11"/>
  <c r="AY1825" i="11"/>
  <c r="BA1825" i="11"/>
  <c r="AX1827" i="11"/>
  <c r="AW1826" i="11"/>
  <c r="AY1826" i="11"/>
  <c r="BA1826" i="11"/>
  <c r="AW1827" i="11"/>
  <c r="AX1828" i="11"/>
  <c r="AY1827" i="11"/>
  <c r="BA1827" i="11"/>
  <c r="AY1828" i="11"/>
  <c r="AW1828" i="11"/>
  <c r="AX1829" i="11"/>
  <c r="BA1828" i="11"/>
  <c r="AW1829" i="11"/>
  <c r="AY1829" i="11"/>
  <c r="AX1830" i="11"/>
  <c r="BA1829" i="11"/>
  <c r="AW1830" i="11"/>
  <c r="AX1831" i="11"/>
  <c r="AY1830" i="11"/>
  <c r="BA1830" i="11"/>
  <c r="AX1832" i="11"/>
  <c r="AY1831" i="11"/>
  <c r="AW1831" i="11"/>
  <c r="BA1831" i="11"/>
  <c r="AY1832" i="11"/>
  <c r="AX1833" i="11"/>
  <c r="AW1832" i="11"/>
  <c r="BA1832" i="11"/>
  <c r="AX1834" i="11"/>
  <c r="AY1833" i="11"/>
  <c r="AW1833" i="11"/>
  <c r="BA1833" i="11"/>
  <c r="AY1834" i="11"/>
  <c r="AW1834" i="11"/>
  <c r="AX1835" i="11"/>
  <c r="BA1834" i="11"/>
  <c r="AW1835" i="11"/>
  <c r="AX1836" i="11"/>
  <c r="AY1835" i="11"/>
  <c r="BA1835" i="11"/>
  <c r="AW1836" i="11"/>
  <c r="AX1837" i="11"/>
  <c r="AY1836" i="11"/>
  <c r="BA1836" i="11"/>
  <c r="AY1837" i="11"/>
  <c r="AW1837" i="11"/>
  <c r="AX1838" i="11"/>
  <c r="BA1837" i="11"/>
  <c r="AW1838" i="11"/>
  <c r="AX1839" i="11"/>
  <c r="AY1838" i="11"/>
  <c r="BA1838" i="11"/>
  <c r="AX1840" i="11"/>
  <c r="AY1839" i="11"/>
  <c r="AW1839" i="11"/>
  <c r="BA1839" i="11"/>
  <c r="AX1841" i="11"/>
  <c r="AY1840" i="11"/>
  <c r="AW1840" i="11"/>
  <c r="BA1840" i="11"/>
  <c r="AW1841" i="11"/>
  <c r="AX1842" i="11"/>
  <c r="AY1841" i="11"/>
  <c r="BA1841" i="11"/>
  <c r="AX1843" i="11"/>
  <c r="AW1842" i="11"/>
  <c r="AY1842" i="11"/>
  <c r="BA1842" i="11"/>
  <c r="AX1844" i="11"/>
  <c r="AY1843" i="11"/>
  <c r="AW1843" i="11"/>
  <c r="BA1843" i="11"/>
  <c r="AY1844" i="11"/>
  <c r="AX1845" i="11"/>
  <c r="AW1844" i="11"/>
  <c r="BA1844" i="11"/>
  <c r="AX1846" i="11"/>
  <c r="AW1845" i="11"/>
  <c r="AY1845" i="11"/>
  <c r="BA1845" i="11"/>
  <c r="AY1846" i="11"/>
  <c r="AX1847" i="11"/>
  <c r="AW1846" i="11"/>
  <c r="BA1846" i="11"/>
  <c r="AY1847" i="11"/>
  <c r="AW1847" i="11"/>
  <c r="AX1848" i="11"/>
  <c r="BA1847" i="11"/>
  <c r="AY1848" i="11"/>
  <c r="AX1849" i="11"/>
  <c r="AW1848" i="11"/>
  <c r="BA1848" i="11"/>
  <c r="AX1850" i="11"/>
  <c r="AW1849" i="11"/>
  <c r="AY1849" i="11"/>
  <c r="BA1849" i="11"/>
  <c r="AW1850" i="11"/>
  <c r="AY1850" i="11"/>
  <c r="AX1851" i="11"/>
  <c r="BA1850" i="11"/>
  <c r="AY1851" i="11"/>
  <c r="AW1851" i="11"/>
  <c r="AX1852" i="11"/>
  <c r="BA1851" i="11"/>
  <c r="AW1852" i="11"/>
  <c r="AX1853" i="11"/>
  <c r="AY1852" i="11"/>
  <c r="BA1852" i="11"/>
  <c r="AX1854" i="11"/>
  <c r="AY1853" i="11"/>
  <c r="AW1853" i="11"/>
  <c r="BA1853" i="11"/>
  <c r="AX1855" i="11"/>
  <c r="AW1854" i="11"/>
  <c r="AY1854" i="11"/>
  <c r="BA1854" i="11"/>
  <c r="AY1855" i="11"/>
  <c r="AW1855" i="11"/>
  <c r="AX1856" i="11"/>
  <c r="BA1855" i="11"/>
  <c r="AW1856" i="11"/>
  <c r="AY1856" i="11"/>
  <c r="AX1857" i="11"/>
  <c r="BA1856" i="11"/>
  <c r="AY1857" i="11"/>
  <c r="AX1858" i="11"/>
  <c r="AW1857" i="11"/>
  <c r="BA1857" i="11"/>
  <c r="AX1859" i="11"/>
  <c r="AW1858" i="11"/>
  <c r="AY1858" i="11"/>
  <c r="BA1858" i="11"/>
  <c r="AY1859" i="11"/>
  <c r="AX1860" i="11"/>
  <c r="AW1859" i="11"/>
  <c r="BA1859" i="11"/>
  <c r="AX1861" i="11"/>
  <c r="AW1860" i="11"/>
  <c r="AY1860" i="11"/>
  <c r="BA1860" i="11"/>
  <c r="AY1861" i="11"/>
  <c r="AW1861" i="11"/>
  <c r="AX1862" i="11"/>
  <c r="BA1861" i="11"/>
  <c r="AX1863" i="11"/>
  <c r="AY1862" i="11"/>
  <c r="AW1862" i="11"/>
  <c r="BA1862" i="11"/>
  <c r="AY1863" i="11"/>
  <c r="AW1863" i="11"/>
  <c r="AX1864" i="11"/>
  <c r="BA1863" i="11"/>
  <c r="AW1864" i="11"/>
  <c r="AX1865" i="11"/>
  <c r="AY1864" i="11"/>
  <c r="BA1864" i="11"/>
  <c r="AY1865" i="11"/>
  <c r="AX1866" i="11"/>
  <c r="AW1865" i="11"/>
  <c r="BA1865" i="11"/>
  <c r="AW1866" i="11"/>
  <c r="AX1867" i="11"/>
  <c r="AY1866" i="11"/>
  <c r="BA1866" i="11"/>
  <c r="AX1868" i="11"/>
  <c r="AY1867" i="11"/>
  <c r="AW1867" i="11"/>
  <c r="BA1867" i="11"/>
  <c r="AX1869" i="11"/>
  <c r="AY1868" i="11"/>
  <c r="AW1868" i="11"/>
  <c r="BA1868" i="11"/>
  <c r="AW1869" i="11"/>
  <c r="AY1869" i="11"/>
  <c r="AX1870" i="11"/>
  <c r="BA1869" i="11"/>
  <c r="AX1871" i="11"/>
  <c r="AW1870" i="11"/>
  <c r="AY1870" i="11"/>
  <c r="BA1870" i="11"/>
  <c r="AY1871" i="11"/>
  <c r="AX1872" i="11"/>
  <c r="AW1871" i="11"/>
  <c r="BA1871" i="11"/>
  <c r="AW1872" i="11"/>
  <c r="AY1872" i="11"/>
  <c r="AX1873" i="11"/>
  <c r="BA1872" i="11"/>
  <c r="AX1874" i="11"/>
  <c r="AY1873" i="11"/>
  <c r="AW1873" i="11"/>
  <c r="BA1873" i="11"/>
  <c r="AX1875" i="11"/>
  <c r="AW1874" i="11"/>
  <c r="AY1874" i="11"/>
  <c r="BA1874" i="11"/>
  <c r="AW1875" i="11"/>
  <c r="AY1875" i="11"/>
  <c r="AX1876" i="11"/>
  <c r="BA1875" i="11"/>
  <c r="AY1876" i="11"/>
  <c r="AX1877" i="11"/>
  <c r="AW1876" i="11"/>
  <c r="BA1876" i="11"/>
  <c r="AX1878" i="11"/>
  <c r="AW1877" i="11"/>
  <c r="AY1877" i="11"/>
  <c r="BA1877" i="11"/>
  <c r="AW1878" i="11"/>
  <c r="AY1878" i="11"/>
  <c r="AX1879" i="11"/>
  <c r="BA1878" i="11"/>
  <c r="AX1880" i="11"/>
  <c r="AY1879" i="11"/>
  <c r="AW1879" i="11"/>
  <c r="BA1879" i="11"/>
  <c r="AW1880" i="11"/>
  <c r="AX1881" i="11"/>
  <c r="AY1880" i="11"/>
  <c r="BA1880" i="11"/>
  <c r="AX1882" i="11"/>
  <c r="AY1881" i="11"/>
  <c r="AW1881" i="11"/>
  <c r="BA1881" i="11"/>
  <c r="AW1882" i="11"/>
  <c r="AY1882" i="11"/>
  <c r="AX1883" i="11"/>
  <c r="BA1882" i="11"/>
  <c r="AW1883" i="11"/>
  <c r="AX1884" i="11"/>
  <c r="AY1883" i="11"/>
  <c r="BA1883" i="11"/>
  <c r="AW1884" i="11"/>
  <c r="AX1885" i="11"/>
  <c r="AY1884" i="11"/>
  <c r="BA1884" i="11"/>
  <c r="AX1886" i="11"/>
  <c r="AW1885" i="11"/>
  <c r="AY1885" i="11"/>
  <c r="BA1885" i="11"/>
  <c r="AW1886" i="11"/>
  <c r="AX1887" i="11"/>
  <c r="AY1886" i="11"/>
  <c r="BA1886" i="11"/>
  <c r="AY1887" i="11"/>
  <c r="AX1888" i="11"/>
  <c r="AW1887" i="11"/>
  <c r="BA1887" i="11"/>
  <c r="AX1889" i="11"/>
  <c r="AW1888" i="11"/>
  <c r="AY1888" i="11"/>
  <c r="BA1888" i="11"/>
  <c r="AX1890" i="11"/>
  <c r="AW1889" i="11"/>
  <c r="AY1889" i="11"/>
  <c r="BA1889" i="11"/>
  <c r="AX1891" i="11"/>
  <c r="AW1890" i="11"/>
  <c r="AY1890" i="11"/>
  <c r="BA1890" i="11"/>
  <c r="AY1891" i="11"/>
  <c r="AX1892" i="11"/>
  <c r="AW1891" i="11"/>
  <c r="BA1891" i="11"/>
  <c r="AX1893" i="11"/>
  <c r="AW1892" i="11"/>
  <c r="AY1892" i="11"/>
  <c r="BA1892" i="11"/>
  <c r="AY1893" i="11"/>
  <c r="AW1893" i="11"/>
  <c r="AX1894" i="11"/>
  <c r="BA1893" i="11"/>
  <c r="AW1894" i="11"/>
  <c r="AX1895" i="11"/>
  <c r="AY1894" i="11"/>
  <c r="BA1894" i="11"/>
  <c r="AW1895" i="11"/>
  <c r="AY1895" i="11"/>
  <c r="AX1896" i="11"/>
  <c r="BA1895" i="11"/>
  <c r="AW1896" i="11"/>
  <c r="AX1897" i="11"/>
  <c r="AY1896" i="11"/>
  <c r="BA1896" i="11"/>
  <c r="AX1898" i="11"/>
  <c r="AY1897" i="11"/>
  <c r="AW1897" i="11"/>
  <c r="BA1897" i="11"/>
  <c r="AY1898" i="11"/>
  <c r="AW1898" i="11"/>
  <c r="AX1899" i="11"/>
  <c r="BA1898" i="11"/>
  <c r="AX1900" i="11"/>
  <c r="AY1899" i="11"/>
  <c r="AW1899" i="11"/>
  <c r="BA1899" i="11"/>
  <c r="AY1900" i="11"/>
  <c r="AX1901" i="11"/>
  <c r="AW1900" i="11"/>
  <c r="BA1900" i="11"/>
  <c r="AW1901" i="11"/>
  <c r="AY1901" i="11"/>
  <c r="AX1902" i="11"/>
  <c r="BA1901" i="11"/>
  <c r="AW1902" i="11"/>
  <c r="AY1902" i="11"/>
  <c r="AX1903" i="11"/>
  <c r="BA1902" i="11"/>
  <c r="AY1903" i="11"/>
  <c r="AW1903" i="11"/>
  <c r="AX1904" i="11"/>
  <c r="BA1903" i="11"/>
  <c r="AY1904" i="11"/>
  <c r="AX1905" i="11"/>
  <c r="AW1904" i="11"/>
  <c r="BA1904" i="11"/>
  <c r="AX1906" i="11"/>
  <c r="AY1905" i="11"/>
  <c r="AW1905" i="11"/>
  <c r="BA1905" i="11"/>
  <c r="AX1907" i="11"/>
  <c r="AY1906" i="11"/>
  <c r="AW1906" i="11"/>
  <c r="BA1906" i="11"/>
  <c r="AY1907" i="11"/>
  <c r="AX1908" i="11"/>
  <c r="AW1907" i="11"/>
  <c r="BA1907" i="11"/>
  <c r="AY1908" i="11"/>
  <c r="AW1908" i="11"/>
  <c r="AX1909" i="11"/>
  <c r="BA1908" i="11"/>
  <c r="AY1909" i="11"/>
  <c r="AX1910" i="11"/>
  <c r="AW1909" i="11"/>
  <c r="BA1909" i="11"/>
  <c r="AW1910" i="11"/>
  <c r="AX1911" i="11"/>
  <c r="AY1910" i="11"/>
  <c r="BA1910" i="11"/>
  <c r="AW1911" i="11"/>
  <c r="AY1911" i="11"/>
  <c r="AX1912" i="11"/>
  <c r="BA1911" i="11"/>
  <c r="AW1912" i="11"/>
  <c r="AY1912" i="11"/>
  <c r="AX1913" i="11"/>
  <c r="BA1912" i="11"/>
  <c r="AY1913" i="11"/>
  <c r="AX1914" i="11"/>
  <c r="AW1913" i="11"/>
  <c r="BA1913" i="11"/>
  <c r="AW1914" i="11"/>
  <c r="AY1914" i="11"/>
  <c r="AX1915" i="11"/>
  <c r="BA1914" i="11"/>
  <c r="AW1915" i="11"/>
  <c r="AX1916" i="11"/>
  <c r="AY1915" i="11"/>
  <c r="BA1915" i="11"/>
  <c r="AY1916" i="11"/>
  <c r="AX1917" i="11"/>
  <c r="AW1916" i="11"/>
  <c r="BA1916" i="11"/>
  <c r="AW1917" i="11"/>
  <c r="AY1917" i="11"/>
  <c r="AX1918" i="11"/>
  <c r="BA1917" i="11"/>
  <c r="AX1919" i="11"/>
  <c r="AY1918" i="11"/>
  <c r="AW1918" i="11"/>
  <c r="BA1918" i="11"/>
  <c r="AY1919" i="11"/>
  <c r="AW1919" i="11"/>
  <c r="AX1920" i="11"/>
  <c r="BA1919" i="11"/>
  <c r="AX1921" i="11"/>
  <c r="AY1920" i="11"/>
  <c r="AW1920" i="11"/>
  <c r="BA1920" i="11"/>
  <c r="AY1921" i="11"/>
  <c r="AX1922" i="11"/>
  <c r="AW1921" i="11"/>
  <c r="BA1921" i="11"/>
  <c r="AY1922" i="11"/>
  <c r="AW1922" i="11"/>
  <c r="AX1923" i="11"/>
  <c r="BA1922" i="11"/>
  <c r="AX1924" i="11"/>
  <c r="AW1923" i="11"/>
  <c r="AY1923" i="11"/>
  <c r="BA1923" i="11"/>
  <c r="AX1925" i="11"/>
  <c r="AY1924" i="11"/>
  <c r="AW1924" i="11"/>
  <c r="BA1924" i="11"/>
  <c r="AW1925" i="11"/>
  <c r="AX1926" i="11"/>
  <c r="AY1925" i="11"/>
  <c r="BA1925" i="11"/>
  <c r="AX1927" i="11"/>
  <c r="AW1926" i="11"/>
  <c r="AY1926" i="11"/>
  <c r="BA1926" i="11"/>
  <c r="AW1927" i="11"/>
  <c r="AY1927" i="11"/>
  <c r="AX1928" i="11"/>
  <c r="BA1927" i="11"/>
  <c r="AW1928" i="11"/>
  <c r="AY1928" i="11"/>
  <c r="AX1929" i="11"/>
  <c r="BA1928" i="11"/>
  <c r="AW1929" i="11"/>
  <c r="AY1929" i="11"/>
  <c r="AX1930" i="11"/>
  <c r="BA1929" i="11"/>
  <c r="AW1930" i="11"/>
  <c r="AX1931" i="11"/>
  <c r="AY1930" i="11"/>
  <c r="BA1930" i="11"/>
  <c r="AX1932" i="11"/>
  <c r="AY1931" i="11"/>
  <c r="AW1931" i="11"/>
  <c r="BA1931" i="11"/>
  <c r="AW1932" i="11"/>
  <c r="AY1932" i="11"/>
  <c r="AX1933" i="11"/>
  <c r="BA1932" i="11"/>
  <c r="AX1934" i="11"/>
  <c r="AW1933" i="11"/>
  <c r="AY1933" i="11"/>
  <c r="BA1933" i="11"/>
  <c r="AW1934" i="11"/>
  <c r="AY1934" i="11"/>
  <c r="AX1935" i="11"/>
  <c r="BA1934" i="11"/>
  <c r="AY1935" i="11"/>
  <c r="AX1936" i="11"/>
  <c r="AW1935" i="11"/>
  <c r="BA1935" i="11"/>
  <c r="AY1936" i="11"/>
  <c r="AX1937" i="11"/>
  <c r="AW1936" i="11"/>
  <c r="BA1936" i="11"/>
  <c r="AX1938" i="11"/>
  <c r="AW1937" i="11"/>
  <c r="AY1937" i="11"/>
  <c r="BA1937" i="11"/>
  <c r="AW1938" i="11"/>
  <c r="AX1939" i="11"/>
  <c r="AY1938" i="11"/>
  <c r="BA1938" i="11"/>
  <c r="AX1940" i="11"/>
  <c r="AY1939" i="11"/>
  <c r="AW1939" i="11"/>
  <c r="BA1939" i="11"/>
  <c r="AY1940" i="11"/>
  <c r="AW1940" i="11"/>
  <c r="AX1941" i="11"/>
  <c r="BA1940" i="11"/>
  <c r="AX1942" i="11"/>
  <c r="AY1941" i="11"/>
  <c r="AW1941" i="11"/>
  <c r="BA1941" i="11"/>
  <c r="AW1942" i="11"/>
  <c r="AX1943" i="11"/>
  <c r="AY1942" i="11"/>
  <c r="BA1942" i="11"/>
  <c r="AY1943" i="11"/>
  <c r="AX1944" i="11"/>
  <c r="AW1943" i="11"/>
  <c r="BA1943" i="11"/>
  <c r="AW1944" i="11"/>
  <c r="AX1945" i="11"/>
  <c r="AY1944" i="11"/>
  <c r="BA1944" i="11"/>
  <c r="AW1945" i="11"/>
  <c r="AX1946" i="11"/>
  <c r="AY1945" i="11"/>
  <c r="BA1945" i="11"/>
  <c r="AW1946" i="11"/>
  <c r="AY1946" i="11"/>
  <c r="AX1947" i="11"/>
  <c r="BA1946" i="11"/>
  <c r="AY1947" i="11"/>
  <c r="AX1948" i="11"/>
  <c r="AW1947" i="11"/>
  <c r="BA1947" i="11"/>
  <c r="AW1948" i="11"/>
  <c r="AX1949" i="11"/>
  <c r="AY1948" i="11"/>
  <c r="BA1948" i="11"/>
  <c r="AY1949" i="11"/>
  <c r="AX1950" i="11"/>
  <c r="AW1949" i="11"/>
  <c r="BA1949" i="11"/>
  <c r="AW1950" i="11"/>
  <c r="AY1950" i="11"/>
  <c r="AX1951" i="11"/>
  <c r="BA1950" i="11"/>
  <c r="AX1952" i="11"/>
  <c r="AW1951" i="11"/>
  <c r="AY1951" i="11"/>
  <c r="BA1951" i="11"/>
  <c r="AY1952" i="11"/>
  <c r="AX1953" i="11"/>
  <c r="AW1952" i="11"/>
  <c r="BA1952" i="11"/>
  <c r="AY1953" i="11"/>
  <c r="AX1954" i="11"/>
  <c r="AW1953" i="11"/>
  <c r="BA1953" i="11"/>
  <c r="AW1954" i="11"/>
  <c r="AY1954" i="11"/>
  <c r="AX1955" i="11"/>
  <c r="BA1954" i="11"/>
  <c r="AW1955" i="11"/>
  <c r="AX1956" i="11"/>
  <c r="AY1955" i="11"/>
  <c r="BA1955" i="11"/>
  <c r="AX1957" i="11"/>
  <c r="AY1956" i="11"/>
  <c r="AW1956" i="11"/>
  <c r="BA1956" i="11"/>
  <c r="AX1958" i="11"/>
  <c r="AY1957" i="11"/>
  <c r="AW1957" i="11"/>
  <c r="BA1957" i="11"/>
  <c r="AY1958" i="11"/>
  <c r="AW1958" i="11"/>
  <c r="AX1959" i="11"/>
  <c r="BA1958" i="11"/>
  <c r="AY1959" i="11"/>
  <c r="AW1959" i="11"/>
  <c r="AX1960" i="11"/>
  <c r="BA1959" i="11"/>
  <c r="AW1960" i="11"/>
  <c r="AY1960" i="11"/>
  <c r="AX1961" i="11"/>
  <c r="BA1960" i="11"/>
  <c r="AW1961" i="11"/>
  <c r="AX1962" i="11"/>
  <c r="AY1961" i="11"/>
  <c r="BA1961" i="11"/>
  <c r="AX1963" i="11"/>
  <c r="AW1962" i="11"/>
  <c r="AY1962" i="11"/>
  <c r="BA1962" i="11"/>
  <c r="AY1963" i="11"/>
  <c r="AX1964" i="11"/>
  <c r="AW1963" i="11"/>
  <c r="BA1963" i="11"/>
  <c r="AW1964" i="11"/>
  <c r="AY1964" i="11"/>
  <c r="AX1965" i="11"/>
  <c r="BA1964" i="11"/>
  <c r="AY1965" i="11"/>
  <c r="AX1966" i="11"/>
  <c r="AW1965" i="11"/>
  <c r="BA1965" i="11"/>
  <c r="AX1967" i="11"/>
  <c r="AW1966" i="11"/>
  <c r="AY1966" i="11"/>
  <c r="BA1966" i="11"/>
  <c r="AX1968" i="11"/>
  <c r="AW1967" i="11"/>
  <c r="AY1967" i="11"/>
  <c r="BA1967" i="11"/>
  <c r="AX1969" i="11"/>
  <c r="AY1968" i="11"/>
  <c r="AW1968" i="11"/>
  <c r="BA1968" i="11"/>
  <c r="AX1970" i="11"/>
  <c r="AY1969" i="11"/>
  <c r="AW1969" i="11"/>
  <c r="BA1969" i="11"/>
  <c r="AW1970" i="11"/>
  <c r="AX1971" i="11"/>
  <c r="AY1970" i="11"/>
  <c r="BA1970" i="11"/>
  <c r="AW1971" i="11"/>
  <c r="AX1972" i="11"/>
  <c r="AY1971" i="11"/>
  <c r="BA1971" i="11"/>
  <c r="AY1972" i="11"/>
  <c r="AW1972" i="11"/>
  <c r="AX1973" i="11"/>
  <c r="BA1972" i="11"/>
  <c r="AW1973" i="11"/>
  <c r="AY1973" i="11"/>
  <c r="AX1974" i="11"/>
  <c r="BA1973" i="11"/>
  <c r="AX1975" i="11"/>
  <c r="AW1974" i="11"/>
  <c r="AY1974" i="11"/>
  <c r="BA1974" i="11"/>
  <c r="AY1975" i="11"/>
  <c r="AW1975" i="11"/>
  <c r="AX1976" i="11"/>
  <c r="BA1975" i="11"/>
  <c r="AY1976" i="11"/>
  <c r="AX1977" i="11"/>
  <c r="AW1976" i="11"/>
  <c r="BA1976" i="11"/>
  <c r="AX1978" i="11"/>
  <c r="AW1977" i="11"/>
  <c r="AY1977" i="11"/>
  <c r="BA1977" i="11"/>
  <c r="AW1978" i="11"/>
  <c r="AY1978" i="11"/>
  <c r="AX1979" i="11"/>
  <c r="BA1978" i="11"/>
  <c r="AW1979" i="11"/>
  <c r="AY1979" i="11"/>
  <c r="AX1980" i="11"/>
  <c r="BA1979" i="11"/>
  <c r="AY1980" i="11"/>
  <c r="AX1981" i="11"/>
  <c r="AW1980" i="11"/>
  <c r="BA1980" i="11"/>
  <c r="AY1981" i="11"/>
  <c r="AX1982" i="11"/>
  <c r="AW1981" i="11"/>
  <c r="BA1981" i="11"/>
  <c r="AW1982" i="11"/>
  <c r="AX1983" i="11"/>
  <c r="AY1982" i="11"/>
  <c r="BA1982" i="11"/>
  <c r="AX1984" i="11"/>
  <c r="AW1983" i="11"/>
  <c r="AY1983" i="11"/>
  <c r="BA1983" i="11"/>
  <c r="AX1985" i="11"/>
  <c r="AY1984" i="11"/>
  <c r="AW1984" i="11"/>
  <c r="BA1984" i="11"/>
  <c r="AW1985" i="11"/>
  <c r="AX1986" i="11"/>
  <c r="AY1985" i="11"/>
  <c r="BA1985" i="11"/>
  <c r="AX1987" i="11"/>
  <c r="AW1986" i="11"/>
  <c r="AY1986" i="11"/>
  <c r="BA1986" i="11"/>
  <c r="AY1987" i="11"/>
  <c r="AW1987" i="11"/>
  <c r="AX1988" i="11"/>
  <c r="BA1987" i="11"/>
  <c r="AX1989" i="11"/>
  <c r="AY1988" i="11"/>
  <c r="AW1988" i="11"/>
  <c r="BA1988" i="11"/>
  <c r="AW1989" i="11"/>
  <c r="AX1990" i="11"/>
  <c r="AY1989" i="11"/>
  <c r="BA1989" i="11"/>
  <c r="AW1990" i="11"/>
  <c r="AX1991" i="11"/>
  <c r="AY1990" i="11"/>
  <c r="BA1990" i="11"/>
  <c r="AW1991" i="11"/>
  <c r="AX1992" i="11"/>
  <c r="AY1991" i="11"/>
  <c r="BA1991" i="11"/>
  <c r="AW1992" i="11"/>
  <c r="AY1992" i="11"/>
  <c r="AX1993" i="11"/>
  <c r="BA1992" i="11"/>
  <c r="AX1994" i="11"/>
  <c r="AY1993" i="11"/>
  <c r="AW1993" i="11"/>
  <c r="BA1993" i="11"/>
  <c r="AW1994" i="11"/>
  <c r="AY1994" i="11"/>
  <c r="AX1995" i="11"/>
  <c r="BA1994" i="11"/>
  <c r="AY1995" i="11"/>
  <c r="AW1995" i="11"/>
  <c r="AX1996" i="11"/>
  <c r="BA1995" i="11"/>
  <c r="AX1997" i="11"/>
  <c r="AW1996" i="11"/>
  <c r="AY1996" i="11"/>
  <c r="BA1996" i="11"/>
  <c r="AY1997" i="11"/>
  <c r="AX1998" i="11"/>
  <c r="AW1997" i="11"/>
  <c r="BA1997" i="11"/>
  <c r="AW1998" i="11"/>
  <c r="AY1998" i="11"/>
  <c r="AX1999" i="11"/>
  <c r="BA1998" i="11"/>
  <c r="AW1999" i="11"/>
  <c r="AY1999" i="11"/>
  <c r="AX2000" i="11"/>
  <c r="BA1999" i="11"/>
  <c r="AX2001" i="11"/>
  <c r="AW2000" i="11"/>
  <c r="AY2000" i="11"/>
  <c r="BA2000" i="11"/>
  <c r="AX2002" i="11"/>
  <c r="AY2001" i="11"/>
  <c r="AW2001" i="11"/>
  <c r="BA2001" i="11"/>
  <c r="AX2003" i="11"/>
  <c r="AY2002" i="11"/>
  <c r="AW2002" i="11"/>
  <c r="BA2002" i="11"/>
  <c r="AY2003" i="11"/>
  <c r="AW2003" i="11"/>
  <c r="AX2004" i="11"/>
  <c r="BA2003" i="11"/>
  <c r="AW2004" i="11"/>
  <c r="AY2004" i="11"/>
  <c r="AX2005" i="11"/>
  <c r="BA2004" i="11"/>
  <c r="AY2005" i="11"/>
  <c r="AW2005" i="11"/>
  <c r="AX2006" i="11"/>
  <c r="BA2005" i="11"/>
  <c r="AY2006" i="11"/>
  <c r="AX2007" i="11"/>
  <c r="AW2006" i="11"/>
  <c r="BA2006" i="11"/>
  <c r="AW2007" i="11"/>
  <c r="AY2007" i="11"/>
  <c r="AX2008" i="11"/>
  <c r="BA2007" i="11"/>
  <c r="AY2008" i="11"/>
  <c r="AW2008" i="11"/>
  <c r="AX2009" i="11"/>
  <c r="BA2008" i="11"/>
  <c r="AX2010" i="11"/>
  <c r="AY2009" i="11"/>
  <c r="AW2009" i="11"/>
  <c r="BA2009" i="11"/>
  <c r="AY2010" i="11"/>
  <c r="AX2011" i="11"/>
  <c r="AW2010" i="11"/>
  <c r="BA2010" i="11"/>
  <c r="AY2011" i="11"/>
  <c r="AX2012" i="11"/>
  <c r="AW2011" i="11"/>
  <c r="BA2011" i="11"/>
  <c r="AX2013" i="11"/>
  <c r="AY2012" i="11"/>
  <c r="AW2012" i="11"/>
  <c r="BA2012" i="11"/>
  <c r="AW2013" i="11"/>
  <c r="AY2013" i="11"/>
  <c r="AX2014" i="11"/>
  <c r="BA2013" i="11"/>
  <c r="AW2014" i="11"/>
  <c r="AY2014" i="11"/>
  <c r="AX2015" i="11"/>
  <c r="BA2014" i="11"/>
  <c r="AX2016" i="11"/>
  <c r="AW2015" i="11"/>
  <c r="AY2015" i="11"/>
  <c r="BA2015" i="11"/>
  <c r="AX2017" i="11"/>
  <c r="AW2016" i="11"/>
  <c r="AY2016" i="11"/>
  <c r="BA2016" i="11"/>
  <c r="AW2017" i="11"/>
  <c r="AX2018" i="11"/>
  <c r="AY2017" i="11"/>
  <c r="BA2017" i="11"/>
  <c r="AY2018" i="11"/>
  <c r="AX2019" i="11"/>
  <c r="AW2018" i="11"/>
  <c r="BA2018" i="11"/>
  <c r="AX2020" i="11"/>
  <c r="AW2019" i="11"/>
  <c r="AY2019" i="11"/>
  <c r="BA2019" i="11"/>
  <c r="AW2020" i="11"/>
  <c r="AX2021" i="11"/>
  <c r="AY2020" i="11"/>
  <c r="BA2020" i="11"/>
  <c r="AW2021" i="11"/>
  <c r="AX2022" i="11"/>
  <c r="AY2021" i="11"/>
  <c r="BA2021" i="11"/>
  <c r="AW2022" i="11"/>
  <c r="AY2022" i="11"/>
  <c r="AX2023" i="11"/>
  <c r="BA2022" i="11"/>
  <c r="AX2024" i="11"/>
  <c r="AY2023" i="11"/>
  <c r="AW2023" i="11"/>
  <c r="BA2023" i="11"/>
  <c r="AX2025" i="11"/>
  <c r="AY2024" i="11"/>
  <c r="AW2024" i="11"/>
  <c r="BA2024" i="11"/>
  <c r="AX2026" i="11"/>
  <c r="AY2025" i="11"/>
  <c r="AW2025" i="11"/>
  <c r="BA2025" i="11"/>
  <c r="AX2027" i="11"/>
  <c r="AY2026" i="11"/>
  <c r="AW2026" i="11"/>
  <c r="BA2026" i="11"/>
  <c r="AX2028" i="11"/>
  <c r="AW2027" i="11"/>
  <c r="AY2027" i="11"/>
  <c r="BA2027" i="11"/>
  <c r="AW2028" i="11"/>
  <c r="AY2028" i="11"/>
  <c r="AX2029" i="11"/>
  <c r="BA2028" i="11"/>
  <c r="AX2030" i="11"/>
  <c r="AY2029" i="11"/>
  <c r="AW2029" i="11"/>
  <c r="BA2029" i="11"/>
  <c r="AW2030" i="11"/>
  <c r="AX2031" i="11"/>
  <c r="AY2030" i="11"/>
  <c r="BA2030" i="11"/>
  <c r="AW2031" i="11"/>
  <c r="AY2031" i="11"/>
  <c r="AX2032" i="11"/>
  <c r="BA2031" i="11"/>
  <c r="AY2032" i="11"/>
  <c r="AX2033" i="11"/>
  <c r="AW2032" i="11"/>
  <c r="BA2032" i="11"/>
  <c r="AY2033" i="11"/>
  <c r="AW2033" i="11"/>
  <c r="AX2034" i="11"/>
  <c r="BA2033" i="11"/>
  <c r="AY2034" i="11"/>
  <c r="AX2035" i="11"/>
  <c r="AW2034" i="11"/>
  <c r="BA2034" i="11"/>
  <c r="AX2036" i="11"/>
  <c r="AW2035" i="11"/>
  <c r="AY2035" i="11"/>
  <c r="BA2035" i="11"/>
  <c r="AW2036" i="11"/>
  <c r="AX2037" i="11"/>
  <c r="AY2036" i="11"/>
  <c r="BA2036" i="11"/>
  <c r="AY2037" i="11"/>
  <c r="AX2038" i="11"/>
  <c r="AW2037" i="11"/>
  <c r="BA2037" i="11"/>
  <c r="AW2038" i="11"/>
  <c r="AX2039" i="11"/>
  <c r="AY2038" i="11"/>
  <c r="BA2038" i="11"/>
  <c r="AW2039" i="11"/>
  <c r="AY2039" i="11"/>
  <c r="AX2040" i="11"/>
  <c r="BA2039" i="11"/>
  <c r="AW2040" i="11"/>
  <c r="AX2041" i="11"/>
  <c r="AY2040" i="11"/>
  <c r="BA2040" i="11"/>
  <c r="AW2041" i="11"/>
  <c r="AY2041" i="11"/>
  <c r="AX2042" i="11"/>
  <c r="BA2041" i="11"/>
  <c r="AY2042" i="11"/>
  <c r="AW2042" i="11"/>
  <c r="AX2043" i="11"/>
  <c r="BA2042" i="11"/>
  <c r="AY2043" i="11"/>
  <c r="AW2043" i="11"/>
  <c r="AX2044" i="11"/>
  <c r="BA2043" i="11"/>
  <c r="AY2044" i="11"/>
  <c r="AX2045" i="11"/>
  <c r="AW2044" i="11"/>
  <c r="BA2044" i="11"/>
  <c r="AY2045" i="11"/>
  <c r="AX2046" i="11"/>
  <c r="AW2045" i="11"/>
  <c r="BA2045" i="11"/>
  <c r="AW2046" i="11"/>
  <c r="AX2047" i="11"/>
  <c r="AY2046" i="11"/>
  <c r="BA2046" i="11"/>
  <c r="AX2048" i="11"/>
  <c r="AW2047" i="11"/>
  <c r="AY2047" i="11"/>
  <c r="BA2047" i="11"/>
  <c r="AW2048" i="11"/>
  <c r="AX2049" i="11"/>
  <c r="AY2048" i="11"/>
  <c r="BA2048" i="11"/>
  <c r="AX2050" i="11"/>
  <c r="AY2049" i="11"/>
  <c r="AW2049" i="11"/>
  <c r="BA2049" i="11"/>
  <c r="AX2051" i="11"/>
  <c r="AW2050" i="11"/>
  <c r="AY2050" i="11"/>
  <c r="BA2050" i="11"/>
  <c r="AY2051" i="11"/>
  <c r="AX2052" i="11"/>
  <c r="AW2051" i="11"/>
  <c r="BA2051" i="11"/>
  <c r="AW2052" i="11"/>
  <c r="AX2053" i="11"/>
  <c r="AY2052" i="11"/>
  <c r="BA2052" i="11"/>
  <c r="AW2053" i="11"/>
  <c r="AX2054" i="11"/>
  <c r="AY2053" i="11"/>
  <c r="BA2053" i="11"/>
  <c r="AX2055" i="11"/>
  <c r="AY2054" i="11"/>
  <c r="AW2054" i="11"/>
  <c r="BA2054" i="11"/>
  <c r="AX2056" i="11"/>
  <c r="AW2055" i="11"/>
  <c r="AY2055" i="11"/>
  <c r="BA2055" i="11"/>
  <c r="AX2057" i="11"/>
  <c r="AW2056" i="11"/>
  <c r="AY2056" i="11"/>
  <c r="BA2056" i="11"/>
  <c r="AW2057" i="11"/>
  <c r="AY2057" i="11"/>
  <c r="AX2058" i="11"/>
  <c r="BA2057" i="11"/>
  <c r="AW2058" i="11"/>
  <c r="AY2058" i="11"/>
  <c r="AX2059" i="11"/>
  <c r="BA2058" i="11"/>
  <c r="AY2059" i="11"/>
  <c r="AW2059" i="11"/>
  <c r="AX2060" i="11"/>
  <c r="BA2059" i="11"/>
  <c r="AY2060" i="11"/>
  <c r="AW2060" i="11"/>
  <c r="AX2061" i="11"/>
  <c r="BA2060" i="11"/>
  <c r="AY2061" i="11"/>
  <c r="AW2061" i="11"/>
  <c r="AX2062" i="11"/>
  <c r="BA2061" i="11"/>
  <c r="AW2062" i="11"/>
  <c r="AY2062" i="11"/>
  <c r="AX2063" i="11"/>
  <c r="BA2062" i="11"/>
  <c r="AX2064" i="11"/>
  <c r="AW2063" i="11"/>
  <c r="AY2063" i="11"/>
  <c r="BA2063" i="11"/>
  <c r="AX2065" i="11"/>
  <c r="AW2064" i="11"/>
  <c r="AY2064" i="11"/>
  <c r="BA2064" i="11"/>
  <c r="AW2065" i="11"/>
  <c r="AX2066" i="11"/>
  <c r="AY2065" i="11"/>
  <c r="BA2065" i="11"/>
  <c r="AW2066" i="11"/>
  <c r="AX2067" i="11"/>
  <c r="AY2066" i="11"/>
  <c r="BA2066" i="11"/>
  <c r="AY2067" i="11"/>
  <c r="AX2068" i="11"/>
  <c r="AW2067" i="11"/>
  <c r="BA2067" i="11"/>
  <c r="AX2069" i="11"/>
  <c r="AY2068" i="11"/>
  <c r="AW2068" i="11"/>
  <c r="BA2068" i="11"/>
  <c r="AX2070" i="11"/>
  <c r="AY2069" i="11"/>
  <c r="AW2069" i="11"/>
  <c r="BA2069" i="11"/>
  <c r="AW2070" i="11"/>
  <c r="AY2070" i="11"/>
  <c r="AX2071" i="11"/>
  <c r="BA2070" i="11"/>
  <c r="AX2072" i="11"/>
  <c r="AW2071" i="11"/>
  <c r="AY2071" i="11"/>
  <c r="BA2071" i="11"/>
  <c r="AX2073" i="11"/>
  <c r="AW2072" i="11"/>
  <c r="AY2072" i="11"/>
  <c r="BA2072" i="11"/>
  <c r="AY2073" i="11"/>
  <c r="AW2073" i="11"/>
  <c r="AX2074" i="11"/>
  <c r="BA2073" i="11"/>
  <c r="AY2074" i="11"/>
  <c r="AX2075" i="11"/>
  <c r="AW2074" i="11"/>
  <c r="BA2074" i="11"/>
  <c r="AW2075" i="11"/>
  <c r="AY2075" i="11"/>
  <c r="AX2076" i="11"/>
  <c r="BA2075" i="11"/>
  <c r="AY2076" i="11"/>
  <c r="AX2077" i="11"/>
  <c r="AW2076" i="11"/>
  <c r="BA2076" i="11"/>
  <c r="AW2077" i="11"/>
  <c r="AX2078" i="11"/>
  <c r="AY2077" i="11"/>
  <c r="BA2077" i="11"/>
  <c r="AW2078" i="11"/>
  <c r="AX2079" i="11"/>
  <c r="AY2078" i="11"/>
  <c r="BA2078" i="11"/>
  <c r="AW2079" i="11"/>
  <c r="AY2079" i="11"/>
  <c r="AX2080" i="11"/>
  <c r="BA2079" i="11"/>
  <c r="AX2081" i="11"/>
  <c r="AY2080" i="11"/>
  <c r="AW2080" i="11"/>
  <c r="BA2080" i="11"/>
  <c r="AX2082" i="11"/>
  <c r="AY2081" i="11"/>
  <c r="AW2081" i="11"/>
  <c r="BA2081" i="11"/>
  <c r="AW2082" i="11"/>
  <c r="AY2082" i="11"/>
  <c r="AX2083" i="11"/>
  <c r="BA2082" i="11"/>
  <c r="AX2084" i="11"/>
  <c r="AY2083" i="11"/>
  <c r="AW2083" i="11"/>
  <c r="BA2083" i="11"/>
  <c r="AY2084" i="11"/>
  <c r="AX2085" i="11"/>
  <c r="AW2084" i="11"/>
  <c r="BA2084" i="11"/>
  <c r="AX2086" i="11"/>
  <c r="AW2085" i="11"/>
  <c r="AY2085" i="11"/>
  <c r="BA2085" i="11"/>
  <c r="AW2086" i="11"/>
  <c r="AX2087" i="11"/>
  <c r="AY2086" i="11"/>
  <c r="BA2086" i="11"/>
  <c r="AY2087" i="11"/>
  <c r="AW2087" i="11"/>
  <c r="AX2088" i="11"/>
  <c r="BA2087" i="11"/>
  <c r="AY2088" i="11"/>
  <c r="AW2088" i="11"/>
  <c r="AX2089" i="11"/>
  <c r="BA2088" i="11"/>
  <c r="AW2089" i="11"/>
  <c r="AX2090" i="11"/>
  <c r="AY2089" i="11"/>
  <c r="BA2089" i="11"/>
  <c r="AW2090" i="11"/>
  <c r="AY2090" i="11"/>
  <c r="AX2091" i="11"/>
  <c r="BA2090" i="11"/>
  <c r="AY2091" i="11"/>
  <c r="AX2092" i="11"/>
  <c r="AW2091" i="11"/>
  <c r="BA2091" i="11"/>
  <c r="AY2092" i="11"/>
  <c r="AX2093" i="11"/>
  <c r="AW2092" i="11"/>
  <c r="BA2092" i="11"/>
  <c r="AW2093" i="11"/>
  <c r="AX2094" i="11"/>
  <c r="AY2093" i="11"/>
  <c r="BA2093" i="11"/>
  <c r="AW2094" i="11"/>
  <c r="AY2094" i="11"/>
  <c r="AX2095" i="11"/>
  <c r="BA2094" i="11"/>
  <c r="AW2095" i="11"/>
  <c r="AY2095" i="11"/>
  <c r="AX2096" i="11"/>
  <c r="BA2095" i="11"/>
  <c r="AY2096" i="11"/>
  <c r="AW2096" i="11"/>
  <c r="AX2097" i="11"/>
  <c r="BA2096" i="11"/>
  <c r="AY2097" i="11"/>
  <c r="AW2097" i="11"/>
  <c r="AX2098" i="11"/>
  <c r="BA2097" i="11"/>
  <c r="AX2099" i="11"/>
  <c r="AW2098" i="11"/>
  <c r="AY2098" i="11"/>
  <c r="BA2098" i="11"/>
  <c r="AY2099" i="11"/>
  <c r="AW2099" i="11"/>
  <c r="AX2100" i="11"/>
  <c r="BA2099" i="11"/>
  <c r="AX2101" i="11"/>
  <c r="AY2100" i="11"/>
  <c r="AW2100" i="11"/>
  <c r="BA2100" i="11"/>
  <c r="AY2101" i="11"/>
  <c r="AW2101" i="11"/>
  <c r="AX2102" i="11"/>
  <c r="BA2101" i="11"/>
  <c r="AY2102" i="11"/>
  <c r="AX2103" i="11"/>
  <c r="AW2102" i="11"/>
  <c r="BA2102" i="11"/>
  <c r="AW2103" i="11"/>
  <c r="AX2104" i="11"/>
  <c r="AY2103" i="11"/>
  <c r="BA2103" i="11"/>
  <c r="AX2105" i="11"/>
  <c r="AW2104" i="11"/>
  <c r="AY2104" i="11"/>
  <c r="BA2104" i="11"/>
  <c r="AW2105" i="11"/>
  <c r="AX2106" i="11"/>
  <c r="AY2105" i="11"/>
  <c r="BA2105" i="11"/>
  <c r="AW2106" i="11"/>
  <c r="AX2107" i="11"/>
  <c r="AY2106" i="11"/>
  <c r="BA2106" i="11"/>
  <c r="AY2107" i="11"/>
  <c r="AX2108" i="11"/>
  <c r="AW2107" i="11"/>
  <c r="BA2107" i="11"/>
  <c r="AY2108" i="11"/>
  <c r="AX2109" i="11"/>
  <c r="AW2108" i="11"/>
  <c r="BA2108" i="11"/>
  <c r="AX2110" i="11"/>
  <c r="AY2109" i="11"/>
  <c r="AW2109" i="11"/>
  <c r="BA2109" i="11"/>
  <c r="AX2111" i="11"/>
  <c r="AW2110" i="11"/>
  <c r="AY2110" i="11"/>
  <c r="BA2110" i="11"/>
  <c r="AY2111" i="11"/>
  <c r="AW2111" i="11"/>
  <c r="AX2112" i="11"/>
  <c r="BA2111" i="11"/>
  <c r="AX2113" i="11"/>
  <c r="AW2112" i="11"/>
  <c r="AY2112" i="11"/>
  <c r="BA2112" i="11"/>
  <c r="AW2113" i="11"/>
  <c r="AX2114" i="11"/>
  <c r="AY2113" i="11"/>
  <c r="BA2113" i="11"/>
  <c r="AX2115" i="11"/>
  <c r="AW2114" i="11"/>
  <c r="AY2114" i="11"/>
  <c r="BA2114" i="11"/>
  <c r="AW2115" i="11"/>
  <c r="AY2115" i="11"/>
  <c r="AX2116" i="11"/>
  <c r="BA2115" i="11"/>
  <c r="AY2116" i="11"/>
  <c r="AW2116" i="11"/>
  <c r="AX2117" i="11"/>
  <c r="BA2116" i="11"/>
  <c r="AX2118" i="11"/>
  <c r="AW2117" i="11"/>
  <c r="AY2117" i="11"/>
  <c r="BA2117" i="11"/>
  <c r="AY2118" i="11"/>
  <c r="AW2118" i="11"/>
  <c r="AX2119" i="11"/>
  <c r="BA2118" i="11"/>
  <c r="AY2119" i="11"/>
  <c r="AX2120" i="11"/>
  <c r="AW2119" i="11"/>
  <c r="BA2119" i="11"/>
  <c r="AX2121" i="11"/>
  <c r="AY2120" i="11"/>
  <c r="AW2120" i="11"/>
  <c r="BA2120" i="11"/>
  <c r="AY2121" i="11"/>
  <c r="AX2122" i="11"/>
  <c r="AW2121" i="11"/>
  <c r="BA2121" i="11"/>
  <c r="AY2122" i="11"/>
  <c r="AX2123" i="11"/>
  <c r="AW2122" i="11"/>
  <c r="BA2122" i="11"/>
  <c r="AX2124" i="11"/>
  <c r="AY2123" i="11"/>
  <c r="AW2123" i="11"/>
  <c r="BA2123" i="11"/>
  <c r="AX2125" i="11"/>
  <c r="AW2124" i="11"/>
  <c r="AY2124" i="11"/>
  <c r="BA2124" i="11"/>
  <c r="AX2126" i="11"/>
  <c r="AY2125" i="11"/>
  <c r="AW2125" i="11"/>
  <c r="BA2125" i="11"/>
  <c r="AX2127" i="11"/>
  <c r="AW2126" i="11"/>
  <c r="AY2126" i="11"/>
  <c r="BA2126" i="11"/>
  <c r="AY2127" i="11"/>
  <c r="AX2128" i="11"/>
  <c r="AW2127" i="11"/>
  <c r="BA2127" i="11"/>
  <c r="AW2128" i="11"/>
  <c r="AX2129" i="11"/>
  <c r="AY2128" i="11"/>
  <c r="BA2128" i="11"/>
  <c r="AW2129" i="11"/>
  <c r="AY2129" i="11"/>
  <c r="AX2130" i="11"/>
  <c r="BA2129" i="11"/>
  <c r="AX2131" i="11"/>
  <c r="AW2130" i="11"/>
  <c r="AY2130" i="11"/>
  <c r="BA2130" i="11"/>
  <c r="AW2131" i="11"/>
  <c r="AY2131" i="11"/>
  <c r="AX2132" i="11"/>
  <c r="BA2131" i="11"/>
  <c r="AX2133" i="11"/>
  <c r="AY2132" i="11"/>
  <c r="AW2132" i="11"/>
  <c r="BA2132" i="11"/>
  <c r="AW2133" i="11"/>
  <c r="AX2134" i="11"/>
  <c r="AY2133" i="11"/>
  <c r="BA2133" i="11"/>
  <c r="AW2134" i="11"/>
  <c r="AX2135" i="11"/>
  <c r="AY2134" i="11"/>
  <c r="BA2134" i="11"/>
  <c r="AW2135" i="11"/>
  <c r="AY2135" i="11"/>
  <c r="AX2136" i="11"/>
  <c r="BA2135" i="11"/>
  <c r="AW2136" i="11"/>
  <c r="AX2137" i="11"/>
  <c r="AY2136" i="11"/>
  <c r="BA2136" i="11"/>
  <c r="AW2137" i="11"/>
  <c r="AY2137" i="11"/>
  <c r="AX2138" i="11"/>
  <c r="BA2137" i="11"/>
  <c r="AW2138" i="11"/>
  <c r="AX2139" i="11"/>
  <c r="AY2138" i="11"/>
  <c r="BA2138" i="11"/>
  <c r="AY2139" i="11"/>
  <c r="AX2140" i="11"/>
  <c r="AW2139" i="11"/>
  <c r="BA2139" i="11"/>
  <c r="AW2140" i="11"/>
  <c r="AX2141" i="11"/>
  <c r="AY2140" i="11"/>
  <c r="BA2140" i="11"/>
  <c r="AX2142" i="11"/>
  <c r="AW2141" i="11"/>
  <c r="AY2141" i="11"/>
  <c r="BA2141" i="11"/>
  <c r="AW2142" i="11"/>
  <c r="AY2142" i="11"/>
  <c r="AX2143" i="11"/>
  <c r="BA2142" i="11"/>
  <c r="AY2143" i="11"/>
  <c r="AX2144" i="11"/>
  <c r="AW2143" i="11"/>
  <c r="BA2143" i="11"/>
  <c r="AW2144" i="11"/>
  <c r="AX2145" i="11"/>
  <c r="AY2144" i="11"/>
  <c r="BA2144" i="11"/>
  <c r="AX2146" i="11"/>
  <c r="AY2145" i="11"/>
  <c r="AW2145" i="11"/>
  <c r="BA2145" i="11"/>
  <c r="AW2146" i="11"/>
  <c r="AX2147" i="11"/>
  <c r="AY2146" i="11"/>
  <c r="BA2146" i="11"/>
  <c r="AX2148" i="11"/>
  <c r="AY2147" i="11"/>
  <c r="AW2147" i="11"/>
  <c r="BA2147" i="11"/>
  <c r="AW2148" i="11"/>
  <c r="AX2149" i="11"/>
  <c r="AY2148" i="11"/>
  <c r="BA2148" i="11"/>
  <c r="AX2150" i="11"/>
  <c r="AW2149" i="11"/>
  <c r="AY2149" i="11"/>
  <c r="BA2149" i="11"/>
  <c r="AX2151" i="11"/>
  <c r="AY2150" i="11"/>
  <c r="AW2150" i="11"/>
  <c r="BA2150" i="11"/>
  <c r="AW2151" i="11"/>
  <c r="AY2151" i="11"/>
  <c r="AX2152" i="11"/>
  <c r="BA2151" i="11"/>
  <c r="AX2153" i="11"/>
  <c r="AW2152" i="11"/>
  <c r="AY2152" i="11"/>
  <c r="BA2152" i="11"/>
  <c r="AW2153" i="11"/>
  <c r="AY2153" i="11"/>
  <c r="AX2154" i="11"/>
  <c r="BA2153" i="11"/>
  <c r="AY2154" i="11"/>
  <c r="AX2155" i="11"/>
  <c r="AW2154" i="11"/>
  <c r="BA2154" i="11"/>
  <c r="AY2155" i="11"/>
  <c r="AW2155" i="11"/>
  <c r="AX2156" i="11"/>
  <c r="BA2155" i="11"/>
  <c r="AX2157" i="11"/>
  <c r="AY2156" i="11"/>
  <c r="AW2156" i="11"/>
  <c r="BA2156" i="11"/>
  <c r="AX2158" i="11"/>
  <c r="AW2157" i="11"/>
  <c r="AY2157" i="11"/>
  <c r="BA2157" i="11"/>
  <c r="AY2158" i="11"/>
  <c r="AW2158" i="11"/>
  <c r="AX2159" i="11"/>
  <c r="BA2158" i="11"/>
  <c r="AX2160" i="11"/>
  <c r="AY2159" i="11"/>
  <c r="AW2159" i="11"/>
  <c r="BA2159" i="11"/>
  <c r="AY2160" i="11"/>
  <c r="AX2161" i="11"/>
  <c r="AW2160" i="11"/>
  <c r="BA2160" i="11"/>
  <c r="AY2161" i="11"/>
  <c r="AX2162" i="11"/>
  <c r="AW2161" i="11"/>
  <c r="BA2161" i="11"/>
  <c r="AX2163" i="11"/>
  <c r="AW2162" i="11"/>
  <c r="AY2162" i="11"/>
  <c r="BA2162" i="11"/>
  <c r="AW2163" i="11"/>
  <c r="AX2164" i="11"/>
  <c r="AY2163" i="11"/>
  <c r="BA2163" i="11"/>
  <c r="AW2164" i="11"/>
  <c r="AX2165" i="11"/>
  <c r="AY2164" i="11"/>
  <c r="BA2164" i="11"/>
  <c r="AY2165" i="11"/>
  <c r="AX2166" i="11"/>
  <c r="AW2165" i="11"/>
  <c r="BA2165" i="11"/>
  <c r="AY2166" i="11"/>
  <c r="AW2166" i="11"/>
  <c r="AX2167" i="11"/>
  <c r="BA2166" i="11"/>
  <c r="AX2168" i="11"/>
  <c r="AY2167" i="11"/>
  <c r="AW2167" i="11"/>
  <c r="BA2167" i="11"/>
  <c r="AX2169" i="11"/>
  <c r="AY2168" i="11"/>
  <c r="AW2168" i="11"/>
  <c r="BA2168" i="11"/>
  <c r="AW2169" i="11"/>
  <c r="AY2169" i="11"/>
  <c r="AX2170" i="11"/>
  <c r="BA2169" i="11"/>
  <c r="AX2171" i="11"/>
  <c r="AW2170" i="11"/>
  <c r="AY2170" i="11"/>
  <c r="BA2170" i="11"/>
  <c r="AY2171" i="11"/>
  <c r="AW2171" i="11"/>
  <c r="AX2172" i="11"/>
  <c r="BA2171" i="11"/>
  <c r="AW2172" i="11"/>
  <c r="AY2172" i="11"/>
  <c r="AX2173" i="11"/>
  <c r="BA2172" i="11"/>
  <c r="AW2173" i="11"/>
  <c r="AX2174" i="11"/>
  <c r="AY2173" i="11"/>
  <c r="BA2173" i="11"/>
  <c r="AW2174" i="11"/>
  <c r="AY2174" i="11"/>
  <c r="AX2175" i="11"/>
  <c r="BA2174" i="11"/>
  <c r="AY2175" i="11"/>
  <c r="AW2175" i="11"/>
  <c r="AX2176" i="11"/>
  <c r="BA2175" i="11"/>
  <c r="AW2176" i="11"/>
  <c r="AX2177" i="11"/>
  <c r="AY2176" i="11"/>
  <c r="BA2176" i="11"/>
  <c r="AW2177" i="11"/>
  <c r="AX2178" i="11"/>
  <c r="AY2177" i="11"/>
  <c r="BA2177" i="11"/>
  <c r="AY2178" i="11"/>
  <c r="AW2178" i="11"/>
  <c r="AX2179" i="11"/>
  <c r="BA2178" i="11"/>
  <c r="AW2179" i="11"/>
  <c r="AY2179" i="11"/>
  <c r="AX2180" i="11"/>
  <c r="BA2179" i="11"/>
  <c r="AW2180" i="11"/>
  <c r="AX2181" i="11"/>
  <c r="AY2180" i="11"/>
  <c r="BA2180" i="11"/>
  <c r="AW2181" i="11"/>
  <c r="AY2181" i="11"/>
  <c r="AX2182" i="11"/>
  <c r="BA2181" i="11"/>
  <c r="AX2183" i="11"/>
  <c r="AW2182" i="11"/>
  <c r="AY2182" i="11"/>
  <c r="BA2182" i="11"/>
  <c r="AY2183" i="11"/>
  <c r="AX2184" i="11"/>
  <c r="AW2183" i="11"/>
  <c r="BA2183" i="11"/>
  <c r="AY2184" i="11"/>
  <c r="AX2185" i="11"/>
  <c r="AW2184" i="11"/>
  <c r="BA2184" i="11"/>
  <c r="AW2185" i="11"/>
  <c r="AY2185" i="11"/>
  <c r="AX2186" i="11"/>
  <c r="BA2185" i="11"/>
  <c r="AX2187" i="11"/>
  <c r="AW2186" i="11"/>
  <c r="AY2186" i="11"/>
  <c r="BA2186" i="11"/>
  <c r="AY2187" i="11"/>
  <c r="AX2188" i="11"/>
  <c r="AW2187" i="11"/>
  <c r="BA2187" i="11"/>
  <c r="AW2188" i="11"/>
  <c r="AX2189" i="11"/>
  <c r="AY2188" i="11"/>
  <c r="BA2188" i="11"/>
  <c r="AW2189" i="11"/>
  <c r="AX2190" i="11"/>
  <c r="AY2189" i="11"/>
  <c r="BA2189" i="11"/>
  <c r="AY2190" i="11"/>
  <c r="AW2190" i="11"/>
  <c r="AX2191" i="11"/>
  <c r="BA2190" i="11"/>
  <c r="AX2192" i="11"/>
  <c r="AY2191" i="11"/>
  <c r="AW2191" i="11"/>
  <c r="BA2191" i="11"/>
  <c r="AX2193" i="11"/>
  <c r="AW2192" i="11"/>
  <c r="AY2192" i="11"/>
  <c r="BA2192" i="11"/>
  <c r="AY2193" i="11"/>
  <c r="AX2194" i="11"/>
  <c r="AW2193" i="11"/>
  <c r="BA2193" i="11"/>
  <c r="AX2195" i="11"/>
  <c r="AY2194" i="11"/>
  <c r="AW2194" i="11"/>
  <c r="BA2194" i="11"/>
  <c r="AW2195" i="11"/>
  <c r="AX2196" i="11"/>
  <c r="AY2195" i="11"/>
  <c r="BA2195" i="11"/>
  <c r="AX2197" i="11"/>
  <c r="AY2196" i="11"/>
  <c r="AW2196" i="11"/>
  <c r="BA2196" i="11"/>
  <c r="AX2198" i="11"/>
  <c r="AW2197" i="11"/>
  <c r="AY2197" i="11"/>
  <c r="BA2197" i="11"/>
  <c r="AX2199" i="11"/>
  <c r="AW2198" i="11"/>
  <c r="AY2198" i="11"/>
  <c r="BA2198" i="11"/>
  <c r="AY2199" i="11"/>
  <c r="AW2199" i="11"/>
  <c r="AX2200" i="11"/>
  <c r="BA2199" i="11"/>
  <c r="AW2200" i="11"/>
  <c r="AX2201" i="11"/>
  <c r="AY2200" i="11"/>
  <c r="BA2200" i="11"/>
  <c r="AW2201" i="11"/>
  <c r="AY2201" i="11"/>
  <c r="AX2202" i="11"/>
  <c r="BA2201" i="11"/>
  <c r="AX2203" i="11"/>
  <c r="AY2202" i="11"/>
  <c r="AW2202" i="11"/>
  <c r="BA2202" i="11"/>
  <c r="AY2203" i="11"/>
  <c r="AW2203" i="11"/>
  <c r="AX2204" i="11"/>
  <c r="BA2203" i="11"/>
  <c r="AY2204" i="11"/>
  <c r="AW2204" i="11"/>
  <c r="AX2205" i="11"/>
  <c r="BA2204" i="11"/>
  <c r="AY2205" i="11"/>
  <c r="AX2206" i="11"/>
  <c r="AW2205" i="11"/>
  <c r="BA2205" i="11"/>
  <c r="AW2206" i="11"/>
  <c r="AY2206" i="11"/>
  <c r="AX2207" i="11"/>
  <c r="BA2206" i="11"/>
  <c r="AY2207" i="11"/>
  <c r="AX2208" i="11"/>
  <c r="AW2207" i="11"/>
  <c r="BA2207" i="11"/>
  <c r="AW2208" i="11"/>
  <c r="AY2208" i="11"/>
  <c r="AX2209" i="11"/>
  <c r="BA2208" i="11"/>
  <c r="AX2210" i="11"/>
  <c r="AW2209" i="11"/>
  <c r="AY2209" i="11"/>
  <c r="BA2209" i="11"/>
  <c r="AY2210" i="11"/>
  <c r="AW2210" i="11"/>
  <c r="AX2211" i="11"/>
  <c r="BA2210" i="11"/>
  <c r="AX2212" i="11"/>
  <c r="AY2211" i="11"/>
  <c r="AW2211" i="11"/>
  <c r="BA2211" i="11"/>
  <c r="AW2212" i="11"/>
  <c r="AX2213" i="11"/>
  <c r="AY2212" i="11"/>
  <c r="BA2212" i="11"/>
  <c r="AW2213" i="11"/>
  <c r="AY2213" i="11"/>
  <c r="AX2214" i="11"/>
  <c r="BA2213" i="11"/>
  <c r="AW2214" i="11"/>
  <c r="AX2215" i="11"/>
  <c r="AY2214" i="11"/>
  <c r="BA2214" i="11"/>
  <c r="AX2216" i="11"/>
  <c r="AW2215" i="11"/>
  <c r="AY2215" i="11"/>
  <c r="BA2215" i="11"/>
  <c r="AX2217" i="11"/>
  <c r="AY2216" i="11"/>
  <c r="AW2216" i="11"/>
  <c r="BA2216" i="11"/>
  <c r="AX2218" i="11"/>
  <c r="AY2217" i="11"/>
  <c r="AW2217" i="11"/>
  <c r="BA2217" i="11"/>
  <c r="AX2219" i="11"/>
  <c r="AW2218" i="11"/>
  <c r="AY2218" i="11"/>
  <c r="BA2218" i="11"/>
  <c r="AY2219" i="11"/>
  <c r="AX2220" i="11"/>
  <c r="AW2219" i="11"/>
  <c r="BA2219" i="11"/>
  <c r="AW2220" i="11"/>
  <c r="AY2220" i="11"/>
  <c r="AX2221" i="11"/>
  <c r="BA2220" i="11"/>
  <c r="AX2222" i="11"/>
  <c r="AY2221" i="11"/>
  <c r="AW2221" i="11"/>
  <c r="BA2221" i="11"/>
  <c r="AW2222" i="11"/>
  <c r="AX2223" i="11"/>
  <c r="AY2222" i="11"/>
  <c r="BA2222" i="11"/>
  <c r="AY2223" i="11"/>
  <c r="AW2223" i="11"/>
  <c r="AX2224" i="11"/>
  <c r="BA2223" i="11"/>
  <c r="AW2224" i="11"/>
  <c r="AY2224" i="11"/>
  <c r="AX2225" i="11"/>
  <c r="BA2224" i="11"/>
  <c r="AY2225" i="11"/>
  <c r="AX2226" i="11"/>
  <c r="AW2225" i="11"/>
  <c r="BA2225" i="11"/>
  <c r="AX2227" i="11"/>
  <c r="AW2226" i="11"/>
  <c r="AY2226" i="11"/>
  <c r="BA2226" i="11"/>
  <c r="AW2227" i="11"/>
  <c r="AX2228" i="11"/>
  <c r="AY2227" i="11"/>
  <c r="BA2227" i="11"/>
  <c r="AY2228" i="11"/>
  <c r="AW2228" i="11"/>
  <c r="AX2229" i="11"/>
  <c r="BA2228" i="11"/>
  <c r="AY2229" i="11"/>
  <c r="AW2229" i="11"/>
  <c r="AX2230" i="11"/>
  <c r="BA2229" i="11"/>
  <c r="AW2230" i="11"/>
  <c r="AY2230" i="11"/>
  <c r="AX2231" i="11"/>
  <c r="BA2230" i="11"/>
  <c r="AX2232" i="11"/>
  <c r="AY2231" i="11"/>
  <c r="AW2231" i="11"/>
  <c r="BA2231" i="11"/>
  <c r="AW2232" i="11"/>
  <c r="AX2233" i="11"/>
  <c r="AY2232" i="11"/>
  <c r="BA2232" i="11"/>
  <c r="AY2233" i="11"/>
  <c r="AW2233" i="11"/>
  <c r="AX2234" i="11"/>
  <c r="BA2233" i="11"/>
  <c r="AY2234" i="11"/>
  <c r="AW2234" i="11"/>
  <c r="AX2235" i="11"/>
  <c r="BA2234" i="11"/>
  <c r="AY2235" i="11"/>
  <c r="AX2236" i="11"/>
  <c r="AW2235" i="11"/>
  <c r="BA2235" i="11"/>
  <c r="AX2237" i="11"/>
  <c r="AY2236" i="11"/>
  <c r="AW2236" i="11"/>
  <c r="BA2236" i="11"/>
  <c r="AX2238" i="11"/>
  <c r="AW2237" i="11"/>
  <c r="AY2237" i="11"/>
  <c r="BA2237" i="11"/>
  <c r="AY2238" i="11"/>
  <c r="AX2239" i="11"/>
  <c r="AW2238" i="11"/>
  <c r="BA2238" i="11"/>
  <c r="AX2240" i="11"/>
  <c r="AW2239" i="11"/>
  <c r="AY2239" i="11"/>
  <c r="BA2239" i="11"/>
  <c r="AW2240" i="11"/>
  <c r="AY2240" i="11"/>
  <c r="AX2241" i="11"/>
  <c r="BA2240" i="11"/>
  <c r="AY2241" i="11"/>
  <c r="AW2241" i="11"/>
  <c r="AX2242" i="11"/>
  <c r="BA2241" i="11"/>
  <c r="AX2243" i="11"/>
  <c r="AY2242" i="11"/>
  <c r="AW2242" i="11"/>
  <c r="BA2242" i="11"/>
  <c r="AW2243" i="11"/>
  <c r="AX2244" i="11"/>
  <c r="AY2243" i="11"/>
  <c r="BA2243" i="11"/>
  <c r="AW2244" i="11"/>
  <c r="AX2245" i="11"/>
  <c r="AY2244" i="11"/>
  <c r="BA2244" i="11"/>
  <c r="AY2245" i="11"/>
  <c r="AX2246" i="11"/>
  <c r="AW2245" i="11"/>
  <c r="BA2245" i="11"/>
  <c r="AX2247" i="11"/>
  <c r="AW2246" i="11"/>
  <c r="AY2246" i="11"/>
  <c r="BA2246" i="11"/>
  <c r="AX2248" i="11"/>
  <c r="AW2247" i="11"/>
  <c r="AY2247" i="11"/>
  <c r="BA2247" i="11"/>
  <c r="AX2249" i="11"/>
  <c r="AY2248" i="11"/>
  <c r="AW2248" i="11"/>
  <c r="BA2248" i="11"/>
  <c r="AY2249" i="11"/>
  <c r="AX2250" i="11"/>
  <c r="AW2249" i="11"/>
  <c r="BA2249" i="11"/>
  <c r="AW2250" i="11"/>
  <c r="AX2251" i="11"/>
  <c r="AY2250" i="11"/>
  <c r="BA2250" i="11"/>
  <c r="AY2251" i="11"/>
  <c r="AX2252" i="11"/>
  <c r="AW2251" i="11"/>
  <c r="BA2251" i="11"/>
  <c r="AW2252" i="11"/>
  <c r="AY2252" i="11"/>
  <c r="AX2253" i="11"/>
  <c r="BA2252" i="11"/>
  <c r="AY2253" i="11"/>
  <c r="AW2253" i="11"/>
  <c r="AX2254" i="11"/>
  <c r="BA2253" i="11"/>
  <c r="AW2254" i="11"/>
  <c r="AX2255" i="11"/>
  <c r="AY2254" i="11"/>
  <c r="BA2254" i="11"/>
  <c r="AY2255" i="11"/>
  <c r="AW2255" i="11"/>
  <c r="AX2256" i="11"/>
  <c r="BA2255" i="11"/>
  <c r="AX2257" i="11"/>
  <c r="AY2256" i="11"/>
  <c r="AW2256" i="11"/>
  <c r="BA2256" i="11"/>
  <c r="AY2257" i="11"/>
  <c r="AX2258" i="11"/>
  <c r="AW2257" i="11"/>
  <c r="BA2257" i="11"/>
  <c r="AY2258" i="11"/>
  <c r="AX2259" i="11"/>
  <c r="AW2258" i="11"/>
  <c r="BA2258" i="11"/>
  <c r="AX2260" i="11"/>
  <c r="AW2259" i="11"/>
  <c r="AY2259" i="11"/>
  <c r="BA2259" i="11"/>
  <c r="AW2260" i="11"/>
  <c r="AY2260" i="11"/>
  <c r="AX2261" i="11"/>
  <c r="BA2260" i="11"/>
  <c r="AY2261" i="11"/>
  <c r="AX2262" i="11"/>
  <c r="AW2261" i="11"/>
  <c r="BA2261" i="11"/>
  <c r="AY2262" i="11"/>
  <c r="AX2263" i="11"/>
  <c r="AW2262" i="11"/>
  <c r="BA2262" i="11"/>
  <c r="AX2264" i="11"/>
  <c r="AW2263" i="11"/>
  <c r="AY2263" i="11"/>
  <c r="BA2263" i="11"/>
  <c r="AX2265" i="11"/>
  <c r="AY2264" i="11"/>
  <c r="AW2264" i="11"/>
  <c r="BA2264" i="11"/>
  <c r="AY2265" i="11"/>
  <c r="AW2265" i="11"/>
  <c r="AX2266" i="11"/>
  <c r="BA2265" i="11"/>
  <c r="AX2267" i="11"/>
  <c r="AW2266" i="11"/>
  <c r="AY2266" i="11"/>
  <c r="BA2266" i="11"/>
  <c r="AY2267" i="11"/>
  <c r="AX2268" i="11"/>
  <c r="AW2267" i="11"/>
  <c r="BA2267" i="11"/>
  <c r="AY2268" i="11"/>
  <c r="AW2268" i="11"/>
  <c r="AX2269" i="11"/>
  <c r="BA2268" i="11"/>
  <c r="AW2269" i="11"/>
  <c r="AY2269" i="11"/>
  <c r="AX2270" i="11"/>
  <c r="BA2269" i="11"/>
  <c r="AY2270" i="11"/>
  <c r="AX2271" i="11"/>
  <c r="AW2270" i="11"/>
  <c r="BA2270" i="11"/>
  <c r="AY2271" i="11"/>
  <c r="AW2271" i="11"/>
  <c r="AX2272" i="11"/>
  <c r="BA2271" i="11"/>
  <c r="AY2272" i="11"/>
  <c r="AW2272" i="11"/>
  <c r="AX2273" i="11"/>
  <c r="BA2272" i="11"/>
  <c r="AX2274" i="11"/>
  <c r="AY2273" i="11"/>
  <c r="AW2273" i="11"/>
  <c r="BA2273" i="11"/>
  <c r="AW2274" i="11"/>
  <c r="AX2275" i="11"/>
  <c r="AY2274" i="11"/>
  <c r="BA2274" i="11"/>
  <c r="AY2275" i="11"/>
  <c r="AW2275" i="11"/>
  <c r="AX2276" i="11"/>
  <c r="BA2275" i="11"/>
  <c r="AW2276" i="11"/>
  <c r="AY2276" i="11"/>
  <c r="AX2277" i="11"/>
  <c r="BA2276" i="11"/>
  <c r="AX2278" i="11"/>
  <c r="AW2277" i="11"/>
  <c r="AY2277" i="11"/>
  <c r="BA2277" i="11"/>
  <c r="AX2279" i="11"/>
  <c r="AW2278" i="11"/>
  <c r="AY2278" i="11"/>
  <c r="BA2278" i="11"/>
  <c r="AW2279" i="11"/>
  <c r="AX2280" i="11"/>
  <c r="AY2279" i="11"/>
  <c r="BA2279" i="11"/>
  <c r="AY2280" i="11"/>
  <c r="AW2280" i="11"/>
  <c r="AX2281" i="11"/>
  <c r="BA2280" i="11"/>
  <c r="AW2281" i="11"/>
  <c r="AY2281" i="11"/>
  <c r="AX2282" i="11"/>
  <c r="BA2281" i="11"/>
  <c r="AY2282" i="11"/>
  <c r="AW2282" i="11"/>
  <c r="AX2283" i="11"/>
  <c r="BA2282" i="11"/>
  <c r="AW2283" i="11"/>
  <c r="AY2283" i="11"/>
  <c r="AX2284" i="11"/>
  <c r="BA2283" i="11"/>
  <c r="AW2284" i="11"/>
  <c r="AY2284" i="11"/>
  <c r="AX2285" i="11"/>
  <c r="BA2284" i="11"/>
  <c r="AW2285" i="11"/>
  <c r="AX2286" i="11"/>
  <c r="AY2285" i="11"/>
  <c r="BA2285" i="11"/>
  <c r="AW2286" i="11"/>
  <c r="AX2287" i="11"/>
  <c r="AY2286" i="11"/>
  <c r="BA2286" i="11"/>
  <c r="AX2288" i="11"/>
  <c r="AY2287" i="11"/>
  <c r="AW2287" i="11"/>
  <c r="BA2287" i="11"/>
  <c r="AY2288" i="11"/>
  <c r="AW2288" i="11"/>
  <c r="AX2289" i="11"/>
  <c r="BA2288" i="11"/>
  <c r="AX2290" i="11"/>
  <c r="AY2289" i="11"/>
  <c r="AW2289" i="11"/>
  <c r="BA2289" i="11"/>
  <c r="AY2290" i="11"/>
  <c r="AW2290" i="11"/>
  <c r="AX2291" i="11"/>
  <c r="BA2290" i="11"/>
  <c r="AX2292" i="11"/>
  <c r="AY2291" i="11"/>
  <c r="AW2291" i="11"/>
  <c r="BA2291" i="11"/>
  <c r="AY2292" i="11"/>
  <c r="AW2292" i="11"/>
  <c r="AX2293" i="11"/>
  <c r="BA2292" i="11"/>
  <c r="AX2294" i="11"/>
  <c r="AY2293" i="11"/>
  <c r="AW2293" i="11"/>
  <c r="BA2293" i="11"/>
  <c r="AX2295" i="11"/>
  <c r="AW2294" i="11"/>
  <c r="AY2294" i="11"/>
  <c r="BA2294" i="11"/>
  <c r="AY2295" i="11"/>
  <c r="AX2296" i="11"/>
  <c r="AW2295" i="11"/>
  <c r="BA2295" i="11"/>
  <c r="AX2297" i="11"/>
  <c r="AY2296" i="11"/>
  <c r="AW2296" i="11"/>
  <c r="BA2296" i="11"/>
  <c r="AX2298" i="11"/>
  <c r="AY2297" i="11"/>
  <c r="AW2297" i="11"/>
  <c r="BA2297" i="11"/>
  <c r="AY2298" i="11"/>
  <c r="AX2299" i="11"/>
  <c r="AW2298" i="11"/>
  <c r="BA2298" i="11"/>
  <c r="AW2299" i="11"/>
  <c r="AY2299" i="11"/>
  <c r="AX2300" i="11"/>
  <c r="BA2299" i="11"/>
  <c r="AY2300" i="11"/>
  <c r="AX2301" i="11"/>
  <c r="AW2300" i="11"/>
  <c r="BA2300" i="11"/>
  <c r="AX2302" i="11"/>
  <c r="AY2301" i="11"/>
  <c r="AW2301" i="11"/>
  <c r="BA2301" i="11"/>
  <c r="AY2302" i="11"/>
  <c r="AW2302" i="11"/>
  <c r="AX2303" i="11"/>
  <c r="BA2302" i="11"/>
  <c r="AX2304" i="11"/>
  <c r="AW2303" i="11"/>
  <c r="AY2303" i="11"/>
  <c r="BA2303" i="11"/>
  <c r="AY2304" i="11"/>
  <c r="AX2305" i="11"/>
  <c r="AW2304" i="11"/>
  <c r="BA2304" i="11"/>
  <c r="AY2305" i="11"/>
  <c r="AW2305" i="11"/>
  <c r="AX2306" i="11"/>
  <c r="BA2305" i="11"/>
  <c r="AW2306" i="11"/>
  <c r="AX2307" i="11"/>
  <c r="AY2306" i="11"/>
  <c r="BA2306" i="11"/>
  <c r="AW2307" i="11"/>
  <c r="AX2308" i="11"/>
  <c r="AY2307" i="11"/>
  <c r="BA2307" i="11"/>
  <c r="AX2309" i="11"/>
  <c r="AW2308" i="11"/>
  <c r="AY2308" i="11"/>
  <c r="BA2308" i="11"/>
  <c r="AY2309" i="11"/>
  <c r="AW2309" i="11"/>
  <c r="AX2310" i="11"/>
  <c r="BA2309" i="11"/>
  <c r="AY2310" i="11"/>
  <c r="AW2310" i="11"/>
  <c r="AX2311" i="11"/>
  <c r="BA2310" i="11"/>
  <c r="AY2311" i="11"/>
  <c r="AX2312" i="11"/>
  <c r="AW2311" i="11"/>
  <c r="BA2311" i="11"/>
  <c r="AY2312" i="11"/>
  <c r="AX2313" i="11"/>
  <c r="AW2312" i="11"/>
  <c r="BA2312" i="11"/>
  <c r="AW2313" i="11"/>
  <c r="AX2314" i="11"/>
  <c r="AY2313" i="11"/>
  <c r="BA2313" i="11"/>
  <c r="AW2314" i="11"/>
  <c r="AX2315" i="11"/>
  <c r="AY2314" i="11"/>
  <c r="BA2314" i="11"/>
  <c r="AW2315" i="11"/>
  <c r="AY2315" i="11"/>
  <c r="AX2316" i="11"/>
  <c r="BA2315" i="11"/>
  <c r="AX2317" i="11"/>
  <c r="AY2316" i="11"/>
  <c r="AW2316" i="11"/>
  <c r="BA2316" i="11"/>
  <c r="AW2317" i="11"/>
  <c r="AY2317" i="11"/>
  <c r="AX2318" i="11"/>
  <c r="BA2317" i="11"/>
  <c r="AW2318" i="11"/>
  <c r="AY2318" i="11"/>
  <c r="AX2319" i="11"/>
  <c r="BA2318" i="11"/>
  <c r="AW2319" i="11"/>
  <c r="AX2320" i="11"/>
  <c r="AY2319" i="11"/>
  <c r="BA2319" i="11"/>
  <c r="AY2320" i="11"/>
  <c r="AW2320" i="11"/>
  <c r="AX2321" i="11"/>
  <c r="BA2320" i="11"/>
  <c r="AW2321" i="11"/>
  <c r="AX2322" i="11"/>
  <c r="AY2321" i="11"/>
  <c r="BA2321" i="11"/>
  <c r="AX2323" i="11"/>
  <c r="AW2322" i="11"/>
  <c r="AY2322" i="11"/>
  <c r="BA2322" i="11"/>
  <c r="AX2324" i="11"/>
  <c r="AW2323" i="11"/>
  <c r="AY2323" i="11"/>
  <c r="BA2323" i="11"/>
  <c r="AX2325" i="11"/>
  <c r="AW2324" i="11"/>
  <c r="AY2324" i="11"/>
  <c r="BA2324" i="11"/>
  <c r="AY2325" i="11"/>
  <c r="AX2326" i="11"/>
  <c r="AW2325" i="11"/>
  <c r="BA2325" i="11"/>
  <c r="AW2326" i="11"/>
  <c r="AX2327" i="11"/>
  <c r="AY2326" i="11"/>
  <c r="BA2326" i="11"/>
  <c r="AY2327" i="11"/>
  <c r="AX2328" i="11"/>
  <c r="AW2327" i="11"/>
  <c r="BA2327" i="11"/>
  <c r="AY2328" i="11"/>
  <c r="AX2329" i="11"/>
  <c r="AW2328" i="11"/>
  <c r="BA2328" i="11"/>
  <c r="AW2329" i="11"/>
  <c r="AX2330" i="11"/>
  <c r="AY2329" i="11"/>
  <c r="BA2329" i="11"/>
  <c r="AW2330" i="11"/>
  <c r="AY2330" i="11"/>
  <c r="AX2331" i="11"/>
  <c r="BA2330" i="11"/>
  <c r="AW2331" i="11"/>
  <c r="AX2332" i="11"/>
  <c r="AY2331" i="11"/>
  <c r="BA2331" i="11"/>
  <c r="AX2333" i="11"/>
  <c r="AW2332" i="11"/>
  <c r="AY2332" i="11"/>
  <c r="BA2332" i="11"/>
  <c r="AY2333" i="11"/>
  <c r="AW2333" i="11"/>
  <c r="AX2334" i="11"/>
  <c r="BA2333" i="11"/>
  <c r="AW2334" i="11"/>
  <c r="AX2335" i="11"/>
  <c r="AY2334" i="11"/>
  <c r="BA2334" i="11"/>
  <c r="AY2335" i="11"/>
  <c r="AX2336" i="11"/>
  <c r="AW2335" i="11"/>
  <c r="BA2335" i="11"/>
  <c r="AW2336" i="11"/>
  <c r="AX2337" i="11"/>
  <c r="AY2336" i="11"/>
  <c r="BA2336" i="11"/>
  <c r="AW2337" i="11"/>
  <c r="AX2338" i="11"/>
  <c r="AY2337" i="11"/>
  <c r="BA2337" i="11"/>
  <c r="AX2339" i="11"/>
  <c r="AY2338" i="11"/>
  <c r="AW2338" i="11"/>
  <c r="BA2338" i="11"/>
  <c r="AX2340" i="11"/>
  <c r="AY2339" i="11"/>
  <c r="AW2339" i="11"/>
  <c r="BA2339" i="11"/>
  <c r="AW2340" i="11"/>
  <c r="AY2340" i="11"/>
  <c r="AX2341" i="11"/>
  <c r="BA2340" i="11"/>
  <c r="AY2341" i="11"/>
  <c r="AX2342" i="11"/>
  <c r="AW2341" i="11"/>
  <c r="BA2341" i="11"/>
  <c r="AW2342" i="11"/>
  <c r="AY2342" i="11"/>
  <c r="AX2343" i="11"/>
  <c r="BA2342" i="11"/>
  <c r="AY2343" i="11"/>
  <c r="AW2343" i="11"/>
  <c r="AX2344" i="11"/>
  <c r="BA2343" i="11"/>
  <c r="AX2345" i="11"/>
  <c r="AW2344" i="11"/>
  <c r="AY2344" i="11"/>
  <c r="BA2344" i="11"/>
  <c r="AW2345" i="11"/>
  <c r="AY2345" i="11"/>
  <c r="AX2346" i="11"/>
  <c r="BA2345" i="11"/>
  <c r="AX2347" i="11"/>
  <c r="AW2346" i="11"/>
  <c r="AY2346" i="11"/>
  <c r="BA2346" i="11"/>
  <c r="AY2347" i="11"/>
  <c r="AX2348" i="11"/>
  <c r="AW2347" i="11"/>
  <c r="BA2347" i="11"/>
  <c r="AY2348" i="11"/>
  <c r="AX2349" i="11"/>
  <c r="AW2348" i="11"/>
  <c r="BA2348" i="11"/>
  <c r="AX2350" i="11"/>
  <c r="AW2349" i="11"/>
  <c r="AY2349" i="11"/>
  <c r="BA2349" i="11"/>
  <c r="AY2350" i="11"/>
  <c r="AX2351" i="11"/>
  <c r="AW2350" i="11"/>
  <c r="BA2350" i="11"/>
  <c r="AW2351" i="11"/>
  <c r="AX2352" i="11"/>
  <c r="AY2351" i="11"/>
  <c r="BA2351" i="11"/>
  <c r="AW2352" i="11"/>
  <c r="AY2352" i="11"/>
  <c r="AX2353" i="11"/>
  <c r="BA2352" i="11"/>
  <c r="AY2353" i="11"/>
  <c r="AW2353" i="11"/>
  <c r="AX2354" i="11"/>
  <c r="BA2353" i="11"/>
  <c r="AY2354" i="11"/>
  <c r="AW2354" i="11"/>
  <c r="AX2355" i="11"/>
  <c r="BA2354" i="11"/>
  <c r="AY2355" i="11"/>
  <c r="AX2356" i="11"/>
  <c r="AW2355" i="11"/>
  <c r="BA2355" i="11"/>
  <c r="AX2357" i="11"/>
  <c r="AY2356" i="11"/>
  <c r="AW2356" i="11"/>
  <c r="BA2356" i="11"/>
  <c r="AY2357" i="11"/>
  <c r="AW2357" i="11"/>
  <c r="AX2358" i="11"/>
  <c r="BA2357" i="11"/>
  <c r="AW2358" i="11"/>
  <c r="AY2358" i="11"/>
  <c r="AX2359" i="11"/>
  <c r="BA2358" i="11"/>
  <c r="AW2359" i="11"/>
  <c r="AX2360" i="11"/>
  <c r="AY2359" i="11"/>
  <c r="BA2359" i="11"/>
  <c r="AW2360" i="11"/>
  <c r="AX2361" i="11"/>
  <c r="AY2360" i="11"/>
  <c r="BA2360" i="11"/>
  <c r="AX2362" i="11"/>
  <c r="AY2361" i="11"/>
  <c r="AW2361" i="11"/>
  <c r="BA2361" i="11"/>
  <c r="AY2362" i="11"/>
  <c r="AW2362" i="11"/>
  <c r="AX2363" i="11"/>
  <c r="BA2362" i="11"/>
  <c r="AY2363" i="11"/>
  <c r="AW2363" i="11"/>
  <c r="AX2364" i="11"/>
  <c r="BA2363" i="11"/>
  <c r="AW2364" i="11"/>
  <c r="AX2365" i="11"/>
  <c r="AY2364" i="11"/>
  <c r="BA2364" i="11"/>
  <c r="AY2365" i="11"/>
  <c r="AW2365" i="11"/>
  <c r="AX2366" i="11"/>
  <c r="BA2365" i="11"/>
  <c r="AY2366" i="11"/>
  <c r="AW2366" i="11"/>
  <c r="BA2366" i="11"/>
  <c r="O66" i="13" l="1"/>
  <c r="O36" i="13"/>
  <c r="O61" i="13"/>
  <c r="O68" i="13"/>
  <c r="O31" i="13"/>
  <c r="O56" i="13"/>
  <c r="O43" i="13"/>
  <c r="O50" i="13"/>
  <c r="O39" i="13"/>
  <c r="O70" i="13"/>
  <c r="O46" i="13"/>
  <c r="O53" i="13"/>
  <c r="O59" i="13"/>
  <c r="O45" i="13"/>
  <c r="O58" i="13"/>
  <c r="O34" i="13"/>
  <c r="O64" i="13"/>
  <c r="O65" i="13"/>
  <c r="O35" i="13"/>
  <c r="O32" i="13"/>
  <c r="O30" i="13"/>
  <c r="O38" i="13"/>
  <c r="O63" i="13"/>
  <c r="O42" i="13"/>
  <c r="O69" i="13"/>
  <c r="O62" i="13"/>
  <c r="O52" i="13"/>
  <c r="O49" i="13"/>
  <c r="O72" i="13"/>
  <c r="O57" i="13"/>
  <c r="O37" i="13"/>
  <c r="O48" i="13"/>
  <c r="O29" i="13"/>
  <c r="O71" i="13"/>
  <c r="O41" i="13"/>
  <c r="O67" i="13"/>
  <c r="O40" i="13"/>
  <c r="O44" i="13"/>
  <c r="O47" i="13"/>
  <c r="O55" i="13"/>
  <c r="O60" i="13"/>
  <c r="J77" i="12"/>
  <c r="P70" i="12" s="1"/>
  <c r="O70" i="12"/>
  <c r="J56" i="12"/>
  <c r="P49" i="12" s="1"/>
  <c r="O49" i="12"/>
  <c r="O20" i="12"/>
  <c r="J27" i="12"/>
  <c r="P20" i="12" s="1"/>
  <c r="O73" i="12"/>
  <c r="J80" i="12"/>
  <c r="P73" i="12" s="1"/>
  <c r="O82" i="12"/>
  <c r="J89" i="12"/>
  <c r="P82" i="12" s="1"/>
  <c r="J87" i="12"/>
  <c r="P80" i="12" s="1"/>
  <c r="O80" i="12"/>
  <c r="O60" i="12"/>
  <c r="J67" i="12"/>
  <c r="P60" i="12" s="1"/>
  <c r="O72" i="12"/>
  <c r="J79" i="12"/>
  <c r="P72" i="12" s="1"/>
  <c r="O55" i="12"/>
  <c r="J62" i="12"/>
  <c r="P55" i="12" s="1"/>
  <c r="J44" i="12"/>
  <c r="P37" i="12" s="1"/>
  <c r="O37" i="12"/>
  <c r="J72" i="12"/>
  <c r="P65" i="12" s="1"/>
  <c r="O65" i="12"/>
  <c r="J76" i="12"/>
  <c r="P69" i="12" s="1"/>
  <c r="O69" i="12"/>
  <c r="J63" i="12"/>
  <c r="P56" i="12" s="1"/>
  <c r="O56" i="12"/>
  <c r="J82" i="12"/>
  <c r="P75" i="12" s="1"/>
  <c r="O75" i="12"/>
  <c r="O30" i="12"/>
  <c r="J37" i="12"/>
  <c r="P30" i="12" s="1"/>
  <c r="O48" i="12"/>
  <c r="J55" i="12"/>
  <c r="P48" i="12" s="1"/>
  <c r="O31" i="12"/>
  <c r="J38" i="12"/>
  <c r="P31" i="12" s="1"/>
  <c r="J31" i="12"/>
  <c r="P24" i="12" s="1"/>
  <c r="O24" i="12"/>
  <c r="J36" i="12"/>
  <c r="P29" i="12" s="1"/>
  <c r="O29" i="12"/>
  <c r="J73" i="12"/>
  <c r="P66" i="12" s="1"/>
  <c r="O66" i="12"/>
  <c r="J88" i="12"/>
  <c r="P81" i="12" s="1"/>
  <c r="O81" i="12"/>
  <c r="O59" i="12"/>
  <c r="J66" i="12"/>
  <c r="P59" i="12" s="1"/>
  <c r="J49" i="12"/>
  <c r="P42" i="12" s="1"/>
  <c r="O42" i="12"/>
  <c r="J53" i="12"/>
  <c r="P46" i="12" s="1"/>
  <c r="O46" i="12"/>
  <c r="O53" i="12"/>
  <c r="J60" i="12"/>
  <c r="P53" i="12" s="1"/>
  <c r="O22" i="12"/>
  <c r="J29" i="12"/>
  <c r="P22" i="12" s="1"/>
  <c r="O78" i="12"/>
  <c r="J85" i="12"/>
  <c r="P78" i="12" s="1"/>
  <c r="O64" i="12"/>
  <c r="J71" i="12"/>
  <c r="P64" i="12" s="1"/>
  <c r="J50" i="12"/>
  <c r="P43" i="12" s="1"/>
  <c r="O43" i="12"/>
  <c r="J46" i="12"/>
  <c r="P39" i="12" s="1"/>
  <c r="O39" i="12"/>
  <c r="O40" i="12"/>
  <c r="J47" i="12"/>
  <c r="P40" i="12" s="1"/>
  <c r="O58" i="12"/>
  <c r="J65" i="12"/>
  <c r="P58" i="12" s="1"/>
  <c r="O51" i="12"/>
  <c r="J58" i="12"/>
  <c r="P51" i="12" s="1"/>
  <c r="O67" i="12"/>
  <c r="J74" i="12"/>
  <c r="P67" i="12" s="1"/>
  <c r="O57" i="12"/>
  <c r="J64" i="12"/>
  <c r="P57" i="12" s="1"/>
  <c r="O63" i="12"/>
  <c r="J70" i="12"/>
  <c r="P63" i="12" s="1"/>
  <c r="O23" i="12"/>
  <c r="J30" i="12"/>
  <c r="P23" i="12" s="1"/>
  <c r="O76" i="12"/>
  <c r="J83" i="12"/>
  <c r="P76" i="12" s="1"/>
  <c r="O54" i="13"/>
  <c r="O71" i="12"/>
  <c r="J78" i="12"/>
  <c r="P71" i="12" s="1"/>
  <c r="J52" i="12"/>
  <c r="P45" i="12" s="1"/>
  <c r="O45" i="12"/>
  <c r="O27" i="12"/>
  <c r="J34" i="12"/>
  <c r="P27" i="12" s="1"/>
  <c r="J11" i="12"/>
  <c r="P12" i="12" s="1"/>
  <c r="O12" i="12"/>
  <c r="O33" i="13"/>
  <c r="O12" i="13"/>
  <c r="O51" i="13"/>
  <c r="O28" i="13"/>
  <c r="J32" i="12"/>
  <c r="P25" i="12" s="1"/>
  <c r="O25" i="12"/>
  <c r="O26" i="12"/>
  <c r="J33" i="12"/>
  <c r="P26" i="12" s="1"/>
  <c r="O61" i="12"/>
  <c r="J68" i="12"/>
  <c r="P61" i="12" s="1"/>
  <c r="J75" i="12"/>
  <c r="P68" i="12" s="1"/>
  <c r="O68" i="12"/>
  <c r="J61" i="12"/>
  <c r="P54" i="12" s="1"/>
  <c r="O54" i="12"/>
  <c r="J43" i="12"/>
  <c r="P36" i="12" s="1"/>
  <c r="O36" i="12"/>
  <c r="J3" i="12"/>
  <c r="P4" i="12" s="1"/>
  <c r="O4" i="12"/>
  <c r="O32" i="12"/>
  <c r="J39" i="12"/>
  <c r="P32" i="12" s="1"/>
  <c r="J28" i="12"/>
  <c r="P21" i="12" s="1"/>
  <c r="O21" i="12"/>
  <c r="O25" i="13"/>
  <c r="O14" i="13"/>
  <c r="J9" i="12"/>
  <c r="P10" i="12" s="1"/>
  <c r="O10" i="12"/>
  <c r="O24" i="13"/>
  <c r="O13" i="12"/>
  <c r="J12" i="12"/>
  <c r="P13" i="12" s="1"/>
  <c r="O11" i="13"/>
  <c r="J90" i="12"/>
  <c r="P83" i="12" s="1"/>
  <c r="O83" i="12"/>
  <c r="J40" i="12"/>
  <c r="P33" i="12" s="1"/>
  <c r="O33" i="12"/>
  <c r="J69" i="12"/>
  <c r="P62" i="12" s="1"/>
  <c r="O62" i="12"/>
  <c r="O35" i="12"/>
  <c r="J42" i="12"/>
  <c r="P35" i="12" s="1"/>
  <c r="J35" i="12"/>
  <c r="P28" i="12" s="1"/>
  <c r="O28" i="12"/>
  <c r="J51" i="12"/>
  <c r="P44" i="12" s="1"/>
  <c r="O44" i="12"/>
  <c r="J17" i="12"/>
  <c r="P18" i="12" s="1"/>
  <c r="O18" i="12"/>
  <c r="O8" i="13"/>
  <c r="O74" i="12"/>
  <c r="J81" i="12"/>
  <c r="P74" i="12" s="1"/>
  <c r="O38" i="12"/>
  <c r="J45" i="12"/>
  <c r="P38" i="12" s="1"/>
  <c r="O7" i="13"/>
  <c r="O9" i="13"/>
  <c r="O16" i="13"/>
  <c r="O50" i="12"/>
  <c r="J57" i="12"/>
  <c r="P50" i="12" s="1"/>
  <c r="J86" i="12"/>
  <c r="P79" i="12" s="1"/>
  <c r="O79" i="12"/>
  <c r="O34" i="12"/>
  <c r="J41" i="12"/>
  <c r="P34" i="12" s="1"/>
  <c r="J59" i="12"/>
  <c r="P52" i="12" s="1"/>
  <c r="O52" i="12"/>
  <c r="J54" i="12"/>
  <c r="P47" i="12" s="1"/>
  <c r="O47" i="12"/>
  <c r="O77" i="12"/>
  <c r="J84" i="12"/>
  <c r="P77" i="12" s="1"/>
  <c r="N5" i="14"/>
  <c r="I5" i="14"/>
  <c r="O5" i="14" s="1"/>
  <c r="J16" i="12"/>
  <c r="P17" i="12" s="1"/>
  <c r="O17" i="12"/>
  <c r="J48" i="12"/>
  <c r="P41" i="12" s="1"/>
  <c r="O41" i="12"/>
  <c r="O5" i="12"/>
  <c r="J4" i="12"/>
  <c r="P5" i="12" s="1"/>
  <c r="O5" i="13"/>
  <c r="O19" i="13"/>
  <c r="O27" i="13"/>
  <c r="O21" i="13"/>
  <c r="O26" i="13"/>
  <c r="O14" i="12"/>
  <c r="J13" i="12"/>
  <c r="P14" i="12" s="1"/>
  <c r="O6" i="13"/>
  <c r="N3" i="14"/>
  <c r="I3" i="14"/>
  <c r="O3" i="14" s="1"/>
  <c r="J8" i="12"/>
  <c r="P9" i="12" s="1"/>
  <c r="O9" i="12"/>
  <c r="O15" i="12"/>
  <c r="J14" i="12"/>
  <c r="P15" i="12" s="1"/>
  <c r="O10" i="13"/>
  <c r="O13" i="13"/>
  <c r="D17" i="13"/>
  <c r="N18" i="13"/>
  <c r="E17" i="13"/>
  <c r="F17" i="13"/>
  <c r="O8" i="12"/>
  <c r="J7" i="12"/>
  <c r="P8" i="12" s="1"/>
  <c r="O20" i="13"/>
  <c r="O17" i="13"/>
  <c r="J15" i="12"/>
  <c r="P16" i="12" s="1"/>
  <c r="O16" i="12"/>
  <c r="E17" i="2"/>
  <c r="F17" i="2"/>
  <c r="O6" i="12"/>
  <c r="J5" i="12"/>
  <c r="P6" i="12" s="1"/>
  <c r="O23" i="13"/>
  <c r="N4" i="14"/>
  <c r="I4" i="14"/>
  <c r="O4" i="14" s="1"/>
  <c r="O4" i="13"/>
  <c r="O15" i="13"/>
  <c r="O22" i="13"/>
  <c r="J6" i="12"/>
  <c r="P7" i="12" s="1"/>
  <c r="O7" i="12"/>
  <c r="O11" i="12"/>
  <c r="J10" i="12"/>
  <c r="P11" i="12" s="1"/>
  <c r="M57" i="11"/>
  <c r="M61" i="11"/>
  <c r="M56" i="11"/>
  <c r="M51" i="11"/>
  <c r="M62" i="11"/>
  <c r="M66" i="11"/>
  <c r="M35" i="11"/>
  <c r="M30" i="11"/>
  <c r="M37" i="11"/>
  <c r="M70" i="11"/>
  <c r="M52" i="11"/>
  <c r="M47" i="11"/>
  <c r="M50" i="11"/>
  <c r="M71" i="11"/>
  <c r="M69" i="11"/>
  <c r="M64" i="11"/>
  <c r="M59" i="11"/>
  <c r="M41" i="11"/>
  <c r="M46" i="11"/>
  <c r="M44" i="11"/>
  <c r="M39" i="11"/>
  <c r="M42" i="11"/>
  <c r="M29" i="11"/>
  <c r="M28" i="11"/>
  <c r="M54" i="11"/>
  <c r="M63" i="11"/>
  <c r="M31" i="11"/>
  <c r="M34" i="11"/>
  <c r="M68" i="11"/>
  <c r="M33" i="11"/>
  <c r="M49" i="11"/>
  <c r="M45" i="11"/>
  <c r="M48" i="11"/>
  <c r="M43" i="11"/>
  <c r="M38" i="11"/>
  <c r="M58" i="11"/>
  <c r="M36" i="11"/>
  <c r="M32" i="11"/>
  <c r="M65" i="11"/>
  <c r="M60" i="11"/>
  <c r="M55" i="11"/>
  <c r="M67" i="11"/>
  <c r="M53" i="11"/>
  <c r="M40" i="11"/>
  <c r="L16" i="11"/>
  <c r="L12" i="11"/>
  <c r="L10" i="11"/>
  <c r="L6" i="11"/>
  <c r="L5" i="11"/>
  <c r="L15" i="11"/>
  <c r="L14" i="11"/>
  <c r="L9" i="11"/>
  <c r="L8" i="11"/>
  <c r="E18" i="2"/>
  <c r="F18" i="2"/>
  <c r="D18" i="2"/>
  <c r="N19" i="2"/>
  <c r="N22" i="11"/>
  <c r="N20" i="11"/>
  <c r="N27" i="11"/>
  <c r="P26" i="2"/>
  <c r="O26" i="2"/>
  <c r="N26" i="11"/>
  <c r="P27" i="2"/>
  <c r="O27" i="2"/>
  <c r="N25" i="11"/>
  <c r="N24" i="11"/>
  <c r="N23" i="11"/>
  <c r="N21" i="11"/>
  <c r="O19" i="2"/>
  <c r="P19" i="2"/>
  <c r="AY8" i="11"/>
  <c r="I17" i="13"/>
  <c r="O18" i="13" l="1"/>
  <c r="N42" i="11"/>
  <c r="N64" i="11"/>
  <c r="N28" i="11"/>
  <c r="N55" i="11"/>
  <c r="N35" i="11"/>
  <c r="N43" i="11"/>
  <c r="N34" i="11"/>
  <c r="N56" i="11"/>
  <c r="N63" i="11"/>
  <c r="N30" i="11"/>
  <c r="N29" i="11"/>
  <c r="N49" i="11"/>
  <c r="N48" i="11"/>
  <c r="N52" i="11"/>
  <c r="N61" i="11"/>
  <c r="N59" i="11"/>
  <c r="N33" i="11"/>
  <c r="N40" i="11"/>
  <c r="N38" i="11"/>
  <c r="N47" i="11"/>
  <c r="N45" i="11"/>
  <c r="N65" i="11"/>
  <c r="N32" i="11"/>
  <c r="N62" i="11"/>
  <c r="N36" i="11"/>
  <c r="N66" i="11"/>
  <c r="N57" i="11"/>
  <c r="N67" i="11"/>
  <c r="N51" i="11"/>
  <c r="N44" i="11"/>
  <c r="N58" i="11"/>
  <c r="N41" i="11"/>
  <c r="N53" i="11"/>
  <c r="N37" i="11"/>
  <c r="N60" i="11"/>
  <c r="N50" i="11"/>
  <c r="N39" i="11"/>
  <c r="N31" i="11"/>
  <c r="N46" i="11"/>
  <c r="N54" i="11"/>
  <c r="B22" i="2" l="1"/>
  <c r="N20" i="2" l="1"/>
  <c r="B23" i="2"/>
  <c r="N21" i="2" l="1"/>
  <c r="B24" i="2"/>
  <c r="N22" i="2" l="1"/>
  <c r="B25" i="2"/>
  <c r="N23" i="2" l="1"/>
  <c r="B26" i="2"/>
  <c r="N24" i="2" l="1"/>
  <c r="B27" i="2"/>
  <c r="N25" i="2" l="1"/>
  <c r="N4" i="2" l="1"/>
  <c r="N5" i="2"/>
  <c r="N8" i="2"/>
  <c r="N13" i="2"/>
  <c r="N7" i="2"/>
  <c r="N6" i="2"/>
  <c r="N10" i="2"/>
  <c r="N16" i="2"/>
  <c r="N18" i="2"/>
  <c r="N12" i="2"/>
  <c r="N15" i="2"/>
  <c r="N11" i="2"/>
  <c r="N9" i="2"/>
  <c r="N14" i="2"/>
  <c r="N17" i="2"/>
  <c r="P24" i="2" l="1"/>
  <c r="P21" i="2"/>
  <c r="P23" i="2"/>
  <c r="P20" i="2"/>
  <c r="P25" i="2"/>
  <c r="P22" i="2"/>
  <c r="D9" i="2"/>
  <c r="D12" i="2"/>
  <c r="D3" i="2"/>
  <c r="D13" i="2"/>
  <c r="D8" i="2"/>
  <c r="D6" i="2"/>
  <c r="D10" i="2"/>
  <c r="D14" i="2"/>
  <c r="D7" i="2"/>
  <c r="D17" i="2"/>
  <c r="D15" i="2"/>
  <c r="D16" i="2"/>
  <c r="D5" i="2"/>
  <c r="D11" i="2"/>
  <c r="D4" i="2"/>
  <c r="I17" i="2"/>
  <c r="I25" i="2"/>
  <c r="I16" i="2"/>
  <c r="I26" i="2"/>
  <c r="I24" i="2"/>
  <c r="I22" i="2"/>
  <c r="I27" i="2"/>
  <c r="I23" i="2"/>
  <c r="I31" i="2"/>
  <c r="I43" i="2"/>
  <c r="I59" i="2"/>
  <c r="I45" i="2"/>
  <c r="I15" i="2"/>
  <c r="I36" i="2"/>
  <c r="I54" i="2"/>
  <c r="I38" i="2"/>
  <c r="I50" i="2"/>
  <c r="I44" i="2"/>
  <c r="I73" i="2"/>
  <c r="I68" i="2"/>
  <c r="I37" i="2"/>
  <c r="I35" i="2"/>
  <c r="I60" i="2"/>
  <c r="I66" i="2"/>
  <c r="I58" i="2"/>
  <c r="I47" i="2"/>
  <c r="I34" i="2"/>
  <c r="I61" i="2"/>
  <c r="I56" i="2"/>
  <c r="I48" i="2"/>
  <c r="I41" i="2"/>
  <c r="I76" i="2"/>
  <c r="I62" i="2"/>
  <c r="I71" i="2"/>
  <c r="I52" i="2"/>
  <c r="I74" i="2"/>
  <c r="I40" i="2"/>
  <c r="I39" i="2"/>
  <c r="I57" i="2"/>
  <c r="I63" i="2"/>
  <c r="I69" i="2"/>
  <c r="I55" i="2"/>
  <c r="I33" i="2"/>
  <c r="I42" i="2"/>
  <c r="I46" i="2"/>
  <c r="I64" i="2"/>
  <c r="I67" i="2"/>
  <c r="I70" i="2"/>
  <c r="I49" i="2"/>
  <c r="I77" i="2"/>
  <c r="I75" i="2"/>
  <c r="I53" i="2"/>
  <c r="I65" i="2"/>
  <c r="I51" i="2"/>
  <c r="I72" i="2"/>
  <c r="O72" i="2" l="1"/>
  <c r="O68" i="2"/>
  <c r="O70" i="2"/>
  <c r="O71" i="2"/>
  <c r="O69" i="2"/>
  <c r="O29" i="2"/>
  <c r="O35" i="2"/>
  <c r="O52" i="2"/>
  <c r="O49" i="2"/>
  <c r="O43" i="2"/>
  <c r="O59" i="2"/>
  <c r="O30" i="2"/>
  <c r="O34" i="2"/>
  <c r="O44" i="2"/>
  <c r="O33" i="2"/>
  <c r="O40" i="2"/>
  <c r="O39" i="2"/>
  <c r="O54" i="2"/>
  <c r="O50" i="2"/>
  <c r="O56" i="2"/>
  <c r="O58" i="2"/>
  <c r="O37" i="2"/>
  <c r="O45" i="2"/>
  <c r="O55" i="2"/>
  <c r="O46" i="2"/>
  <c r="O36" i="2"/>
  <c r="O28" i="2"/>
  <c r="O41" i="2"/>
  <c r="O51" i="2"/>
  <c r="O53" i="2"/>
  <c r="O57" i="2"/>
  <c r="O31" i="2"/>
  <c r="O48" i="2"/>
  <c r="O38" i="2"/>
  <c r="O32" i="2"/>
  <c r="O47" i="2"/>
  <c r="O42" i="2"/>
  <c r="O62" i="2"/>
  <c r="O67" i="2"/>
  <c r="O21" i="2"/>
  <c r="O63" i="2"/>
  <c r="O25" i="2"/>
  <c r="O64" i="2"/>
  <c r="O60" i="2"/>
  <c r="O65" i="2"/>
  <c r="O23" i="2"/>
  <c r="O61" i="2"/>
  <c r="O24" i="2"/>
  <c r="O22" i="2"/>
  <c r="O66" i="2"/>
  <c r="O20" i="2"/>
  <c r="O18" i="2"/>
  <c r="O17" i="2"/>
  <c r="O16" i="2"/>
  <c r="P18" i="2"/>
  <c r="P17" i="2"/>
  <c r="P16" i="2"/>
  <c r="I7" i="2"/>
  <c r="I11" i="2"/>
  <c r="I10" i="2"/>
  <c r="I5" i="2"/>
  <c r="I13" i="2"/>
  <c r="I12" i="2"/>
  <c r="I8" i="2"/>
  <c r="I3" i="2"/>
  <c r="I4" i="2"/>
  <c r="I14" i="2"/>
  <c r="I6" i="2"/>
  <c r="I9" i="2"/>
  <c r="O14" i="2" l="1"/>
  <c r="O13" i="2"/>
  <c r="O4" i="2"/>
  <c r="O9" i="2"/>
  <c r="O5" i="2"/>
  <c r="O6" i="2"/>
  <c r="O10" i="2"/>
  <c r="O11" i="2"/>
  <c r="O15" i="2"/>
  <c r="O8" i="2"/>
  <c r="O7" i="2"/>
  <c r="O12" i="2"/>
  <c r="P30" i="2"/>
  <c r="P32" i="2"/>
  <c r="P36" i="2"/>
  <c r="P40" i="2"/>
  <c r="P44" i="2"/>
  <c r="P48" i="2"/>
  <c r="P52" i="2"/>
  <c r="P56" i="2"/>
  <c r="P60" i="2"/>
  <c r="P64" i="2"/>
  <c r="P31" i="2"/>
  <c r="P35" i="2"/>
  <c r="P39" i="2"/>
  <c r="P43" i="2"/>
  <c r="P47" i="2"/>
  <c r="P51" i="2"/>
  <c r="P55" i="2"/>
  <c r="P59" i="2"/>
  <c r="P63" i="2"/>
  <c r="P67" i="2"/>
  <c r="P28" i="2"/>
  <c r="P34" i="2"/>
  <c r="P38" i="2"/>
  <c r="P42" i="2"/>
  <c r="P46" i="2"/>
  <c r="P50" i="2"/>
  <c r="P54" i="2"/>
  <c r="P58" i="2"/>
  <c r="P62" i="2"/>
  <c r="P66" i="2"/>
  <c r="P29" i="2"/>
  <c r="P33" i="2"/>
  <c r="P37" i="2"/>
  <c r="P41" i="2"/>
  <c r="P45" i="2"/>
  <c r="P49" i="2"/>
  <c r="P53" i="2"/>
  <c r="P57" i="2"/>
  <c r="P61" i="2"/>
  <c r="P65" i="2"/>
  <c r="P14" i="2"/>
  <c r="P13" i="2"/>
  <c r="P4" i="2"/>
  <c r="P9" i="2"/>
  <c r="P5" i="2"/>
  <c r="P6" i="2"/>
  <c r="P10" i="2"/>
  <c r="P11" i="2"/>
  <c r="P15" i="2"/>
  <c r="P8" i="2"/>
  <c r="P7" i="2"/>
  <c r="P12" i="2"/>
  <c r="Q3" i="2" a="1"/>
  <c r="S3" i="2" a="1"/>
  <c r="R3" i="2" a="1"/>
  <c r="Q50" i="2" l="1"/>
  <c r="Q43" i="2"/>
  <c r="Q36" i="2"/>
  <c r="Q29" i="2"/>
  <c r="Q22" i="2"/>
  <c r="Q15" i="2"/>
  <c r="Q8" i="2"/>
  <c r="Q9" i="2"/>
  <c r="Q10" i="2"/>
  <c r="Q11" i="2"/>
  <c r="Q12" i="2"/>
  <c r="Q13" i="2"/>
  <c r="Q14" i="2"/>
  <c r="Q23" i="2"/>
  <c r="Q24" i="2"/>
  <c r="Q33" i="2"/>
  <c r="Q18" i="2"/>
  <c r="Q19" i="2"/>
  <c r="Q20" i="2"/>
  <c r="Q21" i="2"/>
  <c r="Q30" i="2"/>
  <c r="Q31" i="2"/>
  <c r="Q32" i="2"/>
  <c r="Q41" i="2"/>
  <c r="Q26" i="2"/>
  <c r="Q27" i="2"/>
  <c r="Q28" i="2"/>
  <c r="Q37" i="2"/>
  <c r="Q38" i="2"/>
  <c r="Q39" i="2"/>
  <c r="Q40" i="2"/>
  <c r="Q49" i="2"/>
  <c r="Q42" i="2"/>
  <c r="Q4" i="2"/>
  <c r="Q61" i="2"/>
  <c r="Q47" i="2"/>
  <c r="Q17" i="2"/>
  <c r="Q58" i="2"/>
  <c r="Q44" i="2"/>
  <c r="Q69" i="2"/>
  <c r="Q55" i="2"/>
  <c r="Q25" i="2"/>
  <c r="Q66" i="2"/>
  <c r="Q52" i="2"/>
  <c r="Q6" i="2"/>
  <c r="Q63" i="2"/>
  <c r="Q57" i="2"/>
  <c r="Q3" i="2"/>
  <c r="Q60" i="2"/>
  <c r="Q46" i="2"/>
  <c r="Q71" i="2"/>
  <c r="Q65" i="2"/>
  <c r="Q35" i="2"/>
  <c r="Q68" i="2"/>
  <c r="Q54" i="2"/>
  <c r="Q16" i="2"/>
  <c r="Q51" i="2"/>
  <c r="Q5" i="2"/>
  <c r="Q62" i="2"/>
  <c r="Q48" i="2"/>
  <c r="Q59" i="2"/>
  <c r="Q45" i="2"/>
  <c r="Q70" i="2"/>
  <c r="Q56" i="2"/>
  <c r="Q34" i="2"/>
  <c r="Q67" i="2"/>
  <c r="Q53" i="2"/>
  <c r="Q7" i="2"/>
  <c r="Q64" i="2"/>
  <c r="R26" i="2"/>
  <c r="R19" i="2"/>
  <c r="R12" i="2"/>
  <c r="R5" i="2"/>
  <c r="R69" i="2"/>
  <c r="R62" i="2"/>
  <c r="R55" i="2"/>
  <c r="R48" i="2"/>
  <c r="R49" i="2"/>
  <c r="R50" i="2"/>
  <c r="R51" i="2"/>
  <c r="R52" i="2"/>
  <c r="R53" i="2"/>
  <c r="R54" i="2"/>
  <c r="R63" i="2"/>
  <c r="R64" i="2"/>
  <c r="R58" i="2"/>
  <c r="R59" i="2"/>
  <c r="R60" i="2"/>
  <c r="R61" i="2"/>
  <c r="R70" i="2"/>
  <c r="R71" i="2"/>
  <c r="R9" i="2"/>
  <c r="R66" i="2"/>
  <c r="R67" i="2"/>
  <c r="R68" i="2"/>
  <c r="R6" i="2"/>
  <c r="R7" i="2"/>
  <c r="R8" i="2"/>
  <c r="R17" i="2"/>
  <c r="R10" i="2"/>
  <c r="R43" i="2"/>
  <c r="R29" i="2"/>
  <c r="R15" i="2"/>
  <c r="R40" i="2"/>
  <c r="R18" i="2"/>
  <c r="R4" i="2"/>
  <c r="R37" i="2"/>
  <c r="R23" i="2"/>
  <c r="R56" i="2"/>
  <c r="R34" i="2"/>
  <c r="R20" i="2"/>
  <c r="R45" i="2"/>
  <c r="R31" i="2"/>
  <c r="R25" i="2"/>
  <c r="R42" i="2"/>
  <c r="R28" i="2"/>
  <c r="R14" i="2"/>
  <c r="R39" i="2"/>
  <c r="R33" i="2"/>
  <c r="R22" i="2"/>
  <c r="R47" i="2"/>
  <c r="R65" i="2"/>
  <c r="R3" i="2"/>
  <c r="R36" i="2"/>
  <c r="R41" i="2"/>
  <c r="R11" i="2"/>
  <c r="R44" i="2"/>
  <c r="R30" i="2"/>
  <c r="R16" i="2"/>
  <c r="R57" i="2"/>
  <c r="R27" i="2"/>
  <c r="R13" i="2"/>
  <c r="R38" i="2"/>
  <c r="R24" i="2"/>
  <c r="R21" i="2"/>
  <c r="R46" i="2"/>
  <c r="R32" i="2"/>
  <c r="R35" i="2"/>
  <c r="S66" i="2"/>
  <c r="S59" i="2"/>
  <c r="S52" i="2"/>
  <c r="S45" i="2"/>
  <c r="S38" i="2"/>
  <c r="S31" i="2"/>
  <c r="S24" i="2"/>
  <c r="S25" i="2"/>
  <c r="S18" i="2"/>
  <c r="S19" i="2"/>
  <c r="S20" i="2"/>
  <c r="S21" i="2"/>
  <c r="S22" i="2"/>
  <c r="S23" i="2"/>
  <c r="S32" i="2"/>
  <c r="S41" i="2"/>
  <c r="S26" i="2"/>
  <c r="S27" i="2"/>
  <c r="S28" i="2"/>
  <c r="S29" i="2"/>
  <c r="S30" i="2"/>
  <c r="S39" i="2"/>
  <c r="S40" i="2"/>
  <c r="S49" i="2"/>
  <c r="S34" i="2"/>
  <c r="S35" i="2"/>
  <c r="S36" i="2"/>
  <c r="S37" i="2"/>
  <c r="S46" i="2"/>
  <c r="S47" i="2"/>
  <c r="S48" i="2"/>
  <c r="S57" i="2"/>
  <c r="S11" i="2"/>
  <c r="S68" i="2"/>
  <c r="S54" i="2"/>
  <c r="S8" i="2"/>
  <c r="S43" i="2"/>
  <c r="S5" i="2"/>
  <c r="S62" i="2"/>
  <c r="S16" i="2"/>
  <c r="S51" i="2"/>
  <c r="S13" i="2"/>
  <c r="S70" i="2"/>
  <c r="S56" i="2"/>
  <c r="S10" i="2"/>
  <c r="S67" i="2"/>
  <c r="S53" i="2"/>
  <c r="S7" i="2"/>
  <c r="S64" i="2"/>
  <c r="S42" i="2"/>
  <c r="S4" i="2"/>
  <c r="S61" i="2"/>
  <c r="S15" i="2"/>
  <c r="S9" i="2"/>
  <c r="S50" i="2"/>
  <c r="S12" i="2"/>
  <c r="S69" i="2"/>
  <c r="S55" i="2"/>
  <c r="S17" i="2"/>
  <c r="S58" i="2"/>
  <c r="S44" i="2"/>
  <c r="S6" i="2"/>
  <c r="S63" i="2"/>
  <c r="S33" i="2"/>
  <c r="S3" i="2"/>
  <c r="S60" i="2"/>
  <c r="S14" i="2"/>
  <c r="S71" i="2"/>
  <c r="S65" i="2"/>
  <c r="U7" i="2"/>
  <c r="T64" i="2"/>
  <c r="U28" i="2"/>
  <c r="R3" i="13" a="1"/>
  <c r="V37" i="2"/>
  <c r="U23" i="2"/>
  <c r="U6" i="2"/>
  <c r="V52" i="2"/>
  <c r="U66" i="2"/>
  <c r="T3" i="2"/>
  <c r="V61" i="2"/>
  <c r="U12" i="2"/>
  <c r="D15" i="1"/>
  <c r="V50" i="2"/>
  <c r="T15" i="2"/>
  <c r="U20" i="2"/>
  <c r="U35" i="2"/>
  <c r="V27" i="2"/>
  <c r="T22" i="2"/>
  <c r="T31" i="2"/>
  <c r="U69" i="2"/>
  <c r="T42" i="2"/>
  <c r="V18" i="2"/>
  <c r="V8" i="2"/>
  <c r="V30" i="2"/>
  <c r="T6" i="2"/>
  <c r="U49" i="2"/>
  <c r="T27" i="2"/>
  <c r="U3" i="2"/>
  <c r="U56" i="2"/>
  <c r="T33" i="2"/>
  <c r="U61" i="2"/>
  <c r="T23" i="2"/>
  <c r="V33" i="2"/>
  <c r="T34" i="2"/>
  <c r="U42" i="2"/>
  <c r="V51" i="2"/>
  <c r="V24" i="2"/>
  <c r="V26" i="2"/>
  <c r="U4" i="2"/>
  <c r="V22" i="2"/>
  <c r="V13" i="2"/>
  <c r="U24" i="2"/>
  <c r="T21" i="2"/>
  <c r="V6" i="2"/>
  <c r="U52" i="2"/>
  <c r="T48" i="2"/>
  <c r="T12" i="2"/>
  <c r="T51" i="2"/>
  <c r="U55" i="2"/>
  <c r="T4" i="2"/>
  <c r="T54" i="2"/>
  <c r="U44" i="2"/>
  <c r="U39" i="2"/>
  <c r="U57" i="2"/>
  <c r="U45" i="2"/>
  <c r="U9" i="2"/>
  <c r="V56" i="2"/>
  <c r="T44" i="2"/>
  <c r="T24" i="2"/>
  <c r="V36" i="2"/>
  <c r="V57" i="2"/>
  <c r="U25" i="2"/>
  <c r="V35" i="2"/>
  <c r="V66" i="2"/>
  <c r="V12" i="2"/>
  <c r="U13" i="2"/>
  <c r="T11" i="2"/>
  <c r="T13" i="2"/>
  <c r="T14" i="2"/>
  <c r="T61" i="2"/>
  <c r="T71" i="2"/>
  <c r="T43" i="2"/>
  <c r="V68" i="2"/>
  <c r="T66" i="2"/>
  <c r="U11" i="2"/>
  <c r="T18" i="2"/>
  <c r="U14" i="2"/>
  <c r="V40" i="2"/>
  <c r="U36" i="2"/>
  <c r="V65" i="2"/>
  <c r="V25" i="2"/>
  <c r="V21" i="2"/>
  <c r="V31" i="2"/>
  <c r="V67" i="2"/>
  <c r="V64" i="2"/>
  <c r="U8" i="2"/>
  <c r="T69" i="2"/>
  <c r="U16" i="2"/>
  <c r="V43" i="2"/>
  <c r="V46" i="2"/>
  <c r="V38" i="2"/>
  <c r="V44" i="2"/>
  <c r="U15" i="2"/>
  <c r="V10" i="2"/>
  <c r="U32" i="2"/>
  <c r="T26" i="2"/>
  <c r="U46" i="2"/>
  <c r="V3" i="2"/>
  <c r="T59" i="2"/>
  <c r="T17" i="2"/>
  <c r="V9" i="2"/>
  <c r="V11" i="2"/>
  <c r="T25" i="2"/>
  <c r="V42" i="2"/>
  <c r="V23" i="2"/>
  <c r="S3" i="13" a="1"/>
  <c r="V34" i="2"/>
  <c r="V54" i="2"/>
  <c r="V19" i="2"/>
  <c r="U71" i="2"/>
  <c r="T56" i="2"/>
  <c r="V4" i="2"/>
  <c r="T49" i="2"/>
  <c r="T58" i="2"/>
  <c r="V58" i="2"/>
  <c r="P3" i="14" a="1"/>
  <c r="U51" i="2"/>
  <c r="U27" i="2"/>
  <c r="V70" i="2"/>
  <c r="T38" i="2"/>
  <c r="U65" i="2"/>
  <c r="U10" i="2"/>
  <c r="T29" i="2"/>
  <c r="V71" i="2"/>
  <c r="T30" i="2"/>
  <c r="T50" i="2"/>
  <c r="U67" i="2"/>
  <c r="V62" i="2"/>
  <c r="T57" i="2"/>
  <c r="U5" i="2"/>
  <c r="V47" i="2"/>
  <c r="T41" i="2"/>
  <c r="V32" i="2"/>
  <c r="U19" i="2"/>
  <c r="T67" i="2"/>
  <c r="U17" i="2"/>
  <c r="T36" i="2"/>
  <c r="U47" i="2"/>
  <c r="V20" i="2"/>
  <c r="U63" i="2"/>
  <c r="V60" i="2"/>
  <c r="T53" i="2"/>
  <c r="V49" i="2"/>
  <c r="T47" i="2"/>
  <c r="V69" i="2"/>
  <c r="U59" i="2"/>
  <c r="T70" i="2"/>
  <c r="T63" i="2"/>
  <c r="T20" i="2"/>
  <c r="V55" i="2"/>
  <c r="T16" i="2"/>
  <c r="U50" i="2"/>
  <c r="V17" i="2"/>
  <c r="T62" i="2"/>
  <c r="U54" i="2"/>
  <c r="U48" i="2"/>
  <c r="U41" i="2"/>
  <c r="U21" i="2"/>
  <c r="U64" i="2"/>
  <c r="U43" i="2"/>
  <c r="T60" i="2"/>
  <c r="U37" i="2"/>
  <c r="U34" i="2"/>
  <c r="U62" i="2"/>
  <c r="V15" i="2"/>
  <c r="T39" i="2"/>
  <c r="V48" i="2"/>
  <c r="T10" i="2"/>
  <c r="U68" i="2"/>
  <c r="U22" i="2"/>
  <c r="T46" i="2"/>
  <c r="V59" i="2"/>
  <c r="V5" i="2"/>
  <c r="T68" i="2"/>
  <c r="V41" i="2"/>
  <c r="T45" i="2"/>
  <c r="U53" i="2"/>
  <c r="T52" i="2"/>
  <c r="T9" i="2"/>
  <c r="U38" i="2"/>
  <c r="T55" i="2"/>
  <c r="T35" i="2"/>
  <c r="T65" i="2"/>
  <c r="T28" i="2"/>
  <c r="V53" i="2"/>
  <c r="U18" i="2"/>
  <c r="V16" i="2"/>
  <c r="U31" i="2"/>
  <c r="V63" i="2"/>
  <c r="T5" i="2"/>
  <c r="T19" i="2"/>
  <c r="T7" i="2"/>
  <c r="V28" i="2"/>
  <c r="U60" i="2"/>
  <c r="V14" i="2"/>
  <c r="V29" i="2"/>
  <c r="U30" i="2"/>
  <c r="T32" i="2"/>
  <c r="U70" i="2"/>
  <c r="U33" i="2"/>
  <c r="V7" i="2"/>
  <c r="T40" i="2"/>
  <c r="U29" i="2"/>
  <c r="Q3" i="13" a="1"/>
  <c r="T8" i="2"/>
  <c r="V39" i="2"/>
  <c r="U40" i="2"/>
  <c r="U58" i="2"/>
  <c r="T37" i="2"/>
  <c r="U26" i="2"/>
  <c r="V45" i="2"/>
  <c r="P5" i="14" l="1"/>
  <c r="P67" i="14"/>
  <c r="P47" i="14"/>
  <c r="P65" i="14"/>
  <c r="P18" i="14"/>
  <c r="P20" i="14"/>
  <c r="P27" i="14"/>
  <c r="P15" i="14"/>
  <c r="P13" i="14"/>
  <c r="P59" i="14"/>
  <c r="P8" i="14"/>
  <c r="P68" i="14"/>
  <c r="P62" i="14"/>
  <c r="P19" i="14"/>
  <c r="P45" i="14"/>
  <c r="P37" i="14"/>
  <c r="P32" i="14"/>
  <c r="P64" i="14"/>
  <c r="P70" i="14"/>
  <c r="P28" i="14"/>
  <c r="P55" i="14"/>
  <c r="P4" i="14"/>
  <c r="P66" i="14"/>
  <c r="P24" i="14"/>
  <c r="P52" i="14"/>
  <c r="P51" i="14"/>
  <c r="P40" i="14"/>
  <c r="P54" i="14"/>
  <c r="P34" i="14"/>
  <c r="P44" i="14"/>
  <c r="P12" i="14"/>
  <c r="P3" i="14"/>
  <c r="P57" i="14"/>
  <c r="P58" i="14"/>
  <c r="P41" i="14"/>
  <c r="P49" i="14"/>
  <c r="P48" i="14"/>
  <c r="P71" i="14"/>
  <c r="P16" i="14"/>
  <c r="P7" i="14"/>
  <c r="P42" i="14"/>
  <c r="P33" i="14"/>
  <c r="P31" i="14"/>
  <c r="P30" i="14"/>
  <c r="P21" i="14"/>
  <c r="P25" i="14"/>
  <c r="P53" i="14"/>
  <c r="P69" i="14"/>
  <c r="P26" i="14"/>
  <c r="P60" i="14"/>
  <c r="P61" i="14"/>
  <c r="P39" i="14"/>
  <c r="P63" i="14"/>
  <c r="P14" i="14"/>
  <c r="P38" i="14"/>
  <c r="P11" i="14"/>
  <c r="P35" i="14"/>
  <c r="P23" i="14"/>
  <c r="P29" i="14"/>
  <c r="P9" i="14"/>
  <c r="P43" i="14"/>
  <c r="P10" i="14"/>
  <c r="P6" i="14"/>
  <c r="P22" i="14"/>
  <c r="P56" i="14"/>
  <c r="P17" i="14"/>
  <c r="P50" i="14"/>
  <c r="P36" i="14"/>
  <c r="P46" i="14"/>
  <c r="Q31" i="13"/>
  <c r="Q16" i="13"/>
  <c r="Q57" i="13"/>
  <c r="Q11" i="13"/>
  <c r="Q7" i="13"/>
  <c r="Q39" i="13"/>
  <c r="Q55" i="13"/>
  <c r="Q44" i="13"/>
  <c r="Q21" i="13"/>
  <c r="Q71" i="13"/>
  <c r="Q42" i="13"/>
  <c r="Q67" i="13"/>
  <c r="Q27" i="13"/>
  <c r="Q29" i="13"/>
  <c r="Q32" i="13"/>
  <c r="Q41" i="13"/>
  <c r="Q33" i="13"/>
  <c r="Q68" i="13"/>
  <c r="Q35" i="13"/>
  <c r="Q46" i="13"/>
  <c r="Q51" i="13"/>
  <c r="Q58" i="13"/>
  <c r="Q63" i="13"/>
  <c r="Q47" i="13"/>
  <c r="Q22" i="13"/>
  <c r="Q19" i="13"/>
  <c r="Q62" i="13"/>
  <c r="Q60" i="13"/>
  <c r="Q43" i="13"/>
  <c r="Q20" i="13"/>
  <c r="Q6" i="13"/>
  <c r="Q37" i="13"/>
  <c r="Q49" i="13"/>
  <c r="Q9" i="13"/>
  <c r="Q34" i="13"/>
  <c r="Q54" i="13"/>
  <c r="Q24" i="13"/>
  <c r="Q28" i="13"/>
  <c r="Q10" i="13"/>
  <c r="Q12" i="13"/>
  <c r="Q36" i="13"/>
  <c r="Q5" i="13"/>
  <c r="Q40" i="13"/>
  <c r="Q26" i="13"/>
  <c r="Q66" i="13"/>
  <c r="Q50" i="13"/>
  <c r="Q30" i="13"/>
  <c r="Q38" i="13"/>
  <c r="Q4" i="13"/>
  <c r="Q15" i="13"/>
  <c r="Q25" i="13"/>
  <c r="Q70" i="13"/>
  <c r="Q56" i="13"/>
  <c r="Q13" i="13"/>
  <c r="Q69" i="13"/>
  <c r="Q59" i="13"/>
  <c r="Q8" i="13"/>
  <c r="Q65" i="13"/>
  <c r="Q52" i="13"/>
  <c r="Q3" i="13"/>
  <c r="Q23" i="13"/>
  <c r="Q45" i="13"/>
  <c r="Q53" i="13"/>
  <c r="Q61" i="13"/>
  <c r="Q48" i="13"/>
  <c r="Q14" i="13"/>
  <c r="Q64" i="13"/>
  <c r="Q17" i="13"/>
  <c r="Q18" i="13"/>
  <c r="R10" i="13"/>
  <c r="R30" i="13"/>
  <c r="R35" i="13"/>
  <c r="R29" i="13"/>
  <c r="R19" i="13"/>
  <c r="R47" i="13"/>
  <c r="R39" i="13"/>
  <c r="R7" i="13"/>
  <c r="R54" i="13"/>
  <c r="R17" i="13"/>
  <c r="R21" i="13"/>
  <c r="R24" i="13"/>
  <c r="R49" i="13"/>
  <c r="R15" i="13"/>
  <c r="R68" i="13"/>
  <c r="R53" i="13"/>
  <c r="R4" i="13"/>
  <c r="R55" i="13"/>
  <c r="R3" i="13"/>
  <c r="R11" i="13"/>
  <c r="R12" i="13"/>
  <c r="R32" i="13"/>
  <c r="R18" i="13"/>
  <c r="R57" i="13"/>
  <c r="R28" i="13"/>
  <c r="R65" i="13"/>
  <c r="R13" i="13"/>
  <c r="R69" i="13"/>
  <c r="R60" i="13"/>
  <c r="R63" i="13"/>
  <c r="R25" i="13"/>
  <c r="R36" i="13"/>
  <c r="R40" i="13"/>
  <c r="R9" i="13"/>
  <c r="R33" i="13"/>
  <c r="R51" i="13"/>
  <c r="R71" i="13"/>
  <c r="R20" i="13"/>
  <c r="R50" i="13"/>
  <c r="R34" i="13"/>
  <c r="R37" i="13"/>
  <c r="R58" i="13"/>
  <c r="R52" i="13"/>
  <c r="R59" i="13"/>
  <c r="R56" i="13"/>
  <c r="R45" i="13"/>
  <c r="R22" i="13"/>
  <c r="R64" i="13"/>
  <c r="R66" i="13"/>
  <c r="R42" i="13"/>
  <c r="R67" i="13"/>
  <c r="R31" i="13"/>
  <c r="R41" i="13"/>
  <c r="R70" i="13"/>
  <c r="R62" i="13"/>
  <c r="R23" i="13"/>
  <c r="R8" i="13"/>
  <c r="R16" i="13"/>
  <c r="R6" i="13"/>
  <c r="R27" i="13"/>
  <c r="R43" i="13"/>
  <c r="R38" i="13"/>
  <c r="R46" i="13"/>
  <c r="R48" i="13"/>
  <c r="R14" i="13"/>
  <c r="R61" i="13"/>
  <c r="R5" i="13"/>
  <c r="R26" i="13"/>
  <c r="R44" i="13"/>
  <c r="S19" i="13"/>
  <c r="S30" i="13"/>
  <c r="S71" i="13"/>
  <c r="S15" i="13"/>
  <c r="S8" i="13"/>
  <c r="S56" i="13"/>
  <c r="S36" i="13"/>
  <c r="S28" i="13"/>
  <c r="S33" i="13"/>
  <c r="S26" i="13"/>
  <c r="S29" i="13"/>
  <c r="S53" i="13"/>
  <c r="S13" i="13"/>
  <c r="S20" i="13"/>
  <c r="S58" i="13"/>
  <c r="S35" i="13"/>
  <c r="S25" i="13"/>
  <c r="S17" i="13"/>
  <c r="S65" i="13"/>
  <c r="S21" i="13"/>
  <c r="S18" i="13"/>
  <c r="S57" i="13"/>
  <c r="S7" i="13"/>
  <c r="S11" i="13"/>
  <c r="S49" i="13"/>
  <c r="S38" i="13"/>
  <c r="S48" i="13"/>
  <c r="S46" i="13"/>
  <c r="S59" i="13"/>
  <c r="S14" i="13"/>
  <c r="S60" i="13"/>
  <c r="S24" i="13"/>
  <c r="S45" i="13"/>
  <c r="S61" i="13"/>
  <c r="S3" i="13"/>
  <c r="S62" i="13"/>
  <c r="S51" i="13"/>
  <c r="S6" i="13"/>
  <c r="S22" i="13"/>
  <c r="S50" i="13"/>
  <c r="S41" i="13"/>
  <c r="S31" i="13"/>
  <c r="S43" i="13"/>
  <c r="S69" i="13"/>
  <c r="S64" i="13"/>
  <c r="S54" i="13"/>
  <c r="S10" i="13"/>
  <c r="S55" i="13"/>
  <c r="S42" i="13"/>
  <c r="S44" i="13"/>
  <c r="S5" i="13"/>
  <c r="S37" i="13"/>
  <c r="S70" i="13"/>
  <c r="S39" i="13"/>
  <c r="S67" i="13"/>
  <c r="S47" i="13"/>
  <c r="S4" i="13"/>
  <c r="S68" i="13"/>
  <c r="S63" i="13"/>
  <c r="S52" i="13"/>
  <c r="S23" i="13"/>
  <c r="S9" i="13"/>
  <c r="S34" i="13"/>
  <c r="S16" i="13"/>
  <c r="S66" i="13"/>
  <c r="S32" i="13"/>
  <c r="S27" i="13"/>
  <c r="S12" i="13"/>
  <c r="S40" i="13"/>
  <c r="S71" i="14"/>
  <c r="T11" i="14"/>
  <c r="U37" i="13"/>
  <c r="U11" i="14"/>
  <c r="V63" i="13"/>
  <c r="S7" i="14"/>
  <c r="T18" i="14"/>
  <c r="T63" i="14"/>
  <c r="Q21" i="14"/>
  <c r="T3" i="14"/>
  <c r="S38" i="14"/>
  <c r="T13" i="13"/>
  <c r="Q12" i="14"/>
  <c r="Q17" i="14"/>
  <c r="R24" i="14"/>
  <c r="Q24" i="14"/>
  <c r="U35" i="13"/>
  <c r="U6" i="14"/>
  <c r="U43" i="14"/>
  <c r="U24" i="13"/>
  <c r="U53" i="13"/>
  <c r="S37" i="14"/>
  <c r="S46" i="14"/>
  <c r="V45" i="13"/>
  <c r="Q60" i="14"/>
  <c r="U36" i="14"/>
  <c r="U14" i="14"/>
  <c r="Q6" i="14"/>
  <c r="U60" i="14"/>
  <c r="U23" i="14"/>
  <c r="Q48" i="14"/>
  <c r="V15" i="13"/>
  <c r="T50" i="14"/>
  <c r="T24" i="13"/>
  <c r="Q40" i="14"/>
  <c r="T23" i="13"/>
  <c r="U34" i="14"/>
  <c r="R25" i="14"/>
  <c r="Q18" i="14"/>
  <c r="R28" i="14"/>
  <c r="T21" i="13"/>
  <c r="Q10" i="14"/>
  <c r="S43" i="14"/>
  <c r="Q30" i="14"/>
  <c r="R27" i="14"/>
  <c r="U25" i="13"/>
  <c r="Q68" i="14"/>
  <c r="T61" i="13"/>
  <c r="U37" i="14"/>
  <c r="T70" i="14"/>
  <c r="U44" i="14"/>
  <c r="Q33" i="14"/>
  <c r="Q9" i="14"/>
  <c r="T17" i="13"/>
  <c r="T28" i="13"/>
  <c r="U70" i="14"/>
  <c r="V46" i="13"/>
  <c r="V11" i="13"/>
  <c r="T53" i="13"/>
  <c r="T43" i="14"/>
  <c r="T26" i="13"/>
  <c r="U27" i="14"/>
  <c r="R26" i="14"/>
  <c r="T37" i="14"/>
  <c r="U4" i="14"/>
  <c r="U69" i="13"/>
  <c r="T32" i="14"/>
  <c r="V71" i="13"/>
  <c r="Q59" i="14"/>
  <c r="U36" i="13"/>
  <c r="Q56" i="14"/>
  <c r="U49" i="14"/>
  <c r="U14" i="13"/>
  <c r="T60" i="14"/>
  <c r="Q7" i="14"/>
  <c r="T42" i="13"/>
  <c r="T16" i="13"/>
  <c r="U51" i="13"/>
  <c r="V37" i="13"/>
  <c r="V60" i="13"/>
  <c r="V13" i="13"/>
  <c r="U45" i="13"/>
  <c r="S60" i="14"/>
  <c r="T40" i="14"/>
  <c r="T43" i="13"/>
  <c r="S50" i="14"/>
  <c r="V35" i="13"/>
  <c r="V64" i="13"/>
  <c r="U3" i="14"/>
  <c r="U57" i="13"/>
  <c r="U3" i="13"/>
  <c r="T69" i="13"/>
  <c r="T33" i="13"/>
  <c r="R23" i="14"/>
  <c r="Q65" i="14"/>
  <c r="S27" i="14"/>
  <c r="U69" i="14"/>
  <c r="V61" i="13"/>
  <c r="U47" i="13"/>
  <c r="S53" i="14"/>
  <c r="U28" i="14"/>
  <c r="U58" i="13"/>
  <c r="Q23" i="14"/>
  <c r="U62" i="14"/>
  <c r="Q49" i="14"/>
  <c r="U67" i="13"/>
  <c r="T22" i="13"/>
  <c r="Q38" i="14"/>
  <c r="U31" i="13"/>
  <c r="T58" i="14"/>
  <c r="T47" i="14"/>
  <c r="D16" i="1"/>
  <c r="T36" i="14"/>
  <c r="Q8" i="14"/>
  <c r="Q31" i="14"/>
  <c r="T30" i="14"/>
  <c r="S49" i="14"/>
  <c r="T62" i="14"/>
  <c r="T61" i="14"/>
  <c r="T22" i="14"/>
  <c r="V33" i="13"/>
  <c r="U24" i="14"/>
  <c r="U58" i="14"/>
  <c r="T17" i="14"/>
  <c r="T68" i="13"/>
  <c r="T53" i="14"/>
  <c r="U62" i="13"/>
  <c r="V6" i="13"/>
  <c r="Q15" i="14"/>
  <c r="U11" i="13"/>
  <c r="S65" i="14"/>
  <c r="U8" i="13"/>
  <c r="T67" i="13"/>
  <c r="S41" i="14"/>
  <c r="Q3" i="12" a="1"/>
  <c r="T12" i="13"/>
  <c r="T68" i="14"/>
  <c r="T33" i="14"/>
  <c r="U48" i="13"/>
  <c r="S33" i="14"/>
  <c r="U9" i="14"/>
  <c r="Q37" i="14"/>
  <c r="T49" i="13"/>
  <c r="S56" i="14"/>
  <c r="V56" i="13"/>
  <c r="U56" i="14"/>
  <c r="U6" i="13"/>
  <c r="T67" i="14"/>
  <c r="U41" i="13"/>
  <c r="T10" i="14"/>
  <c r="T29" i="14"/>
  <c r="T20" i="13"/>
  <c r="V23" i="13"/>
  <c r="Q16" i="14"/>
  <c r="Q13" i="14"/>
  <c r="V27" i="13"/>
  <c r="S35" i="14"/>
  <c r="S59" i="14"/>
  <c r="Q34" i="14"/>
  <c r="T71" i="14"/>
  <c r="T35" i="14"/>
  <c r="S30" i="14"/>
  <c r="Q67" i="14"/>
  <c r="S47" i="14"/>
  <c r="S42" i="14"/>
  <c r="U21" i="14"/>
  <c r="V49" i="13"/>
  <c r="T58" i="13"/>
  <c r="V22" i="13"/>
  <c r="U42" i="13"/>
  <c r="U49" i="13"/>
  <c r="U29" i="13"/>
  <c r="V54" i="13"/>
  <c r="S54" i="14"/>
  <c r="V51" i="13"/>
  <c r="U54" i="14"/>
  <c r="U55" i="14"/>
  <c r="T25" i="14"/>
  <c r="V19" i="13"/>
  <c r="U46" i="13"/>
  <c r="T13" i="14"/>
  <c r="T54" i="13"/>
  <c r="V59" i="13"/>
  <c r="U41" i="14"/>
  <c r="Q5" i="14"/>
  <c r="Q26" i="14"/>
  <c r="S16" i="14"/>
  <c r="S21" i="14"/>
  <c r="T27" i="13"/>
  <c r="U30" i="13"/>
  <c r="T40" i="13"/>
  <c r="U8" i="14"/>
  <c r="Q57" i="14"/>
  <c r="T19" i="14"/>
  <c r="U31" i="14"/>
  <c r="T5" i="13"/>
  <c r="V18" i="13"/>
  <c r="T64" i="13"/>
  <c r="T3" i="13"/>
  <c r="S52" i="14"/>
  <c r="U7" i="14"/>
  <c r="Q32" i="14"/>
  <c r="V28" i="13"/>
  <c r="T65" i="13"/>
  <c r="T30" i="13"/>
  <c r="Q52" i="14"/>
  <c r="T69" i="14"/>
  <c r="U50" i="13"/>
  <c r="V67" i="13"/>
  <c r="T25" i="13"/>
  <c r="S9" i="14"/>
  <c r="Q55" i="14"/>
  <c r="T6" i="14"/>
  <c r="T48" i="13"/>
  <c r="V29" i="13"/>
  <c r="S6" i="14"/>
  <c r="U10" i="13"/>
  <c r="U64" i="13"/>
  <c r="U63" i="13"/>
  <c r="Q54" i="14"/>
  <c r="S39" i="14"/>
  <c r="S66" i="14"/>
  <c r="V40" i="13"/>
  <c r="V14" i="13"/>
  <c r="T64" i="14"/>
  <c r="U15" i="13"/>
  <c r="U12" i="14"/>
  <c r="Q27" i="14"/>
  <c r="V20" i="13"/>
  <c r="T46" i="13"/>
  <c r="T16" i="14"/>
  <c r="T49" i="14"/>
  <c r="U70" i="13"/>
  <c r="T45" i="13"/>
  <c r="U33" i="14"/>
  <c r="Q62" i="14"/>
  <c r="U12" i="13"/>
  <c r="Q14" i="14"/>
  <c r="U38" i="14"/>
  <c r="S34" i="14"/>
  <c r="S3" i="12" a="1"/>
  <c r="S44" i="14"/>
  <c r="Q42" i="14"/>
  <c r="T47" i="13"/>
  <c r="T55" i="13"/>
  <c r="V7" i="13"/>
  <c r="S17" i="14"/>
  <c r="U55" i="13"/>
  <c r="Q69" i="14"/>
  <c r="S51" i="14"/>
  <c r="S68" i="14"/>
  <c r="U38" i="13"/>
  <c r="T32" i="13"/>
  <c r="T4" i="14"/>
  <c r="T15" i="13"/>
  <c r="T55" i="14"/>
  <c r="U59" i="13"/>
  <c r="S25" i="14"/>
  <c r="T6" i="13"/>
  <c r="C25" i="1"/>
  <c r="T26" i="14"/>
  <c r="Q36" i="14"/>
  <c r="U52" i="14"/>
  <c r="U20" i="14"/>
  <c r="U66" i="13"/>
  <c r="T52" i="13"/>
  <c r="U16" i="13"/>
  <c r="T18" i="13"/>
  <c r="V58" i="13"/>
  <c r="T54" i="14"/>
  <c r="T38" i="13"/>
  <c r="T41" i="14"/>
  <c r="T51" i="14"/>
  <c r="U61" i="13"/>
  <c r="Q22" i="14"/>
  <c r="U32" i="13"/>
  <c r="U22" i="13"/>
  <c r="S23" i="14"/>
  <c r="V69" i="13"/>
  <c r="S5" i="14"/>
  <c r="S58" i="14"/>
  <c r="T14" i="14"/>
  <c r="T29" i="13"/>
  <c r="T9" i="13"/>
  <c r="V24" i="13"/>
  <c r="U21" i="13"/>
  <c r="V9" i="13"/>
  <c r="U34" i="13"/>
  <c r="V26" i="13"/>
  <c r="U66" i="14"/>
  <c r="T50" i="13"/>
  <c r="V48" i="13"/>
  <c r="U16" i="14"/>
  <c r="T14" i="13"/>
  <c r="V8" i="13"/>
  <c r="U39" i="14"/>
  <c r="V62" i="13"/>
  <c r="T34" i="14"/>
  <c r="T27" i="14"/>
  <c r="U33" i="13"/>
  <c r="Q45" i="14"/>
  <c r="S32" i="14"/>
  <c r="U50" i="14"/>
  <c r="T19" i="13"/>
  <c r="S26" i="14"/>
  <c r="U47" i="14"/>
  <c r="U5" i="13"/>
  <c r="V41" i="13"/>
  <c r="V31" i="13"/>
  <c r="V68" i="13"/>
  <c r="U28" i="13"/>
  <c r="U71" i="14"/>
  <c r="Q11" i="14"/>
  <c r="Q51" i="14"/>
  <c r="U35" i="14"/>
  <c r="T35" i="13"/>
  <c r="S24" i="14"/>
  <c r="T20" i="14"/>
  <c r="S61" i="14"/>
  <c r="V30" i="13"/>
  <c r="V34" i="13"/>
  <c r="T10" i="13"/>
  <c r="T34" i="13"/>
  <c r="S13" i="14"/>
  <c r="T39" i="13"/>
  <c r="T15" i="14"/>
  <c r="Q58" i="14"/>
  <c r="V32" i="13"/>
  <c r="S11" i="14"/>
  <c r="Q29" i="14"/>
  <c r="S22" i="14"/>
  <c r="S31" i="14"/>
  <c r="S14" i="14"/>
  <c r="U46" i="14"/>
  <c r="U23" i="13"/>
  <c r="U10" i="14"/>
  <c r="U68" i="14"/>
  <c r="S18" i="14"/>
  <c r="Q66" i="14"/>
  <c r="T46" i="14"/>
  <c r="T52" i="14"/>
  <c r="T59" i="13"/>
  <c r="S40" i="14"/>
  <c r="U9" i="13"/>
  <c r="T66" i="14"/>
  <c r="D47" i="1"/>
  <c r="U13" i="13"/>
  <c r="T28" i="14"/>
  <c r="U18" i="14"/>
  <c r="U51" i="14"/>
  <c r="U4" i="13"/>
  <c r="D27" i="1"/>
  <c r="C24" i="1"/>
  <c r="V57" i="13"/>
  <c r="T41" i="13"/>
  <c r="Q71" i="14"/>
  <c r="Q61" i="14"/>
  <c r="Q41" i="14"/>
  <c r="U26" i="13"/>
  <c r="U32" i="14"/>
  <c r="Q53" i="14"/>
  <c r="T44" i="13"/>
  <c r="T62" i="13"/>
  <c r="T45" i="14"/>
  <c r="V17" i="13"/>
  <c r="V10" i="13"/>
  <c r="T37" i="13"/>
  <c r="S29" i="14"/>
  <c r="Q70" i="14"/>
  <c r="T60" i="13"/>
  <c r="T65" i="14"/>
  <c r="T11" i="13"/>
  <c r="T21" i="14"/>
  <c r="T48" i="14"/>
  <c r="U44" i="13"/>
  <c r="S64" i="14"/>
  <c r="U27" i="13"/>
  <c r="Q44" i="14"/>
  <c r="U45" i="14"/>
  <c r="U39" i="13"/>
  <c r="W2" i="2" a="1"/>
  <c r="T70" i="13"/>
  <c r="Q35" i="14"/>
  <c r="T4" i="13"/>
  <c r="S8" i="14"/>
  <c r="U18" i="13"/>
  <c r="T71" i="13"/>
  <c r="Q4" i="14"/>
  <c r="Q46" i="14"/>
  <c r="T7" i="14"/>
  <c r="T39" i="14"/>
  <c r="U40" i="13"/>
  <c r="U22" i="14"/>
  <c r="S20" i="14"/>
  <c r="U13" i="14"/>
  <c r="V42" i="13"/>
  <c r="U43" i="13"/>
  <c r="Q19" i="14"/>
  <c r="U40" i="14"/>
  <c r="U29" i="14"/>
  <c r="V36" i="13"/>
  <c r="Q28" i="14"/>
  <c r="T8" i="13"/>
  <c r="Q43" i="14"/>
  <c r="U42" i="14"/>
  <c r="U67" i="14"/>
  <c r="T56" i="14"/>
  <c r="V38" i="13"/>
  <c r="T59" i="14"/>
  <c r="U17" i="14"/>
  <c r="Q39" i="14"/>
  <c r="V55" i="13"/>
  <c r="U57" i="14"/>
  <c r="V66" i="13"/>
  <c r="U56" i="13"/>
  <c r="T66" i="13"/>
  <c r="U20" i="13"/>
  <c r="T23" i="14"/>
  <c r="T31" i="13"/>
  <c r="V53" i="13"/>
  <c r="S55" i="14"/>
  <c r="R4" i="14"/>
  <c r="U7" i="13"/>
  <c r="U19" i="14"/>
  <c r="T56" i="13"/>
  <c r="U15" i="14"/>
  <c r="T31" i="14"/>
  <c r="V25" i="13"/>
  <c r="S28" i="14"/>
  <c r="U5" i="14"/>
  <c r="U17" i="13"/>
  <c r="R29" i="14"/>
  <c r="T51" i="13"/>
  <c r="S63" i="14"/>
  <c r="V44" i="13"/>
  <c r="V47" i="13"/>
  <c r="S45" i="14"/>
  <c r="U30" i="14"/>
  <c r="T42" i="14"/>
  <c r="U68" i="13"/>
  <c r="Q47" i="14"/>
  <c r="U65" i="13"/>
  <c r="Q63" i="14"/>
  <c r="V12" i="13"/>
  <c r="Q64" i="14"/>
  <c r="S10" i="14"/>
  <c r="V21" i="13"/>
  <c r="T57" i="13"/>
  <c r="V65" i="13"/>
  <c r="S36" i="14"/>
  <c r="T5" i="14"/>
  <c r="U60" i="13"/>
  <c r="U52" i="13"/>
  <c r="U26" i="14"/>
  <c r="U63" i="14"/>
  <c r="T44" i="14"/>
  <c r="U64" i="14"/>
  <c r="S12" i="14"/>
  <c r="T9" i="14"/>
  <c r="V52" i="13"/>
  <c r="V5" i="13"/>
  <c r="S15" i="14"/>
  <c r="U54" i="13"/>
  <c r="U71" i="13"/>
  <c r="Q3" i="14"/>
  <c r="U19" i="13"/>
  <c r="S69" i="14"/>
  <c r="S4" i="14"/>
  <c r="V50" i="13"/>
  <c r="V16" i="13"/>
  <c r="V4" i="13"/>
  <c r="S57" i="14"/>
  <c r="T36" i="13"/>
  <c r="S19" i="14"/>
  <c r="R3" i="12" a="1"/>
  <c r="Q25" i="14"/>
  <c r="U59" i="14"/>
  <c r="T12" i="14"/>
  <c r="V70" i="13"/>
  <c r="S62" i="14"/>
  <c r="U65" i="14"/>
  <c r="V43" i="13"/>
  <c r="Q20" i="14"/>
  <c r="T63" i="13"/>
  <c r="V3" i="13"/>
  <c r="V39" i="13"/>
  <c r="T7" i="13"/>
  <c r="U53" i="14"/>
  <c r="Q50" i="14"/>
  <c r="S67" i="14"/>
  <c r="U48" i="14"/>
  <c r="S3" i="14"/>
  <c r="T57" i="14"/>
  <c r="U25" i="14"/>
  <c r="S48" i="14"/>
  <c r="T24" i="14"/>
  <c r="T8" i="14"/>
  <c r="S70" i="14"/>
  <c r="T38" i="14"/>
  <c r="U61" i="14"/>
  <c r="R59" i="14"/>
  <c r="R3" i="14"/>
  <c r="R6" i="14"/>
  <c r="R42" i="14"/>
  <c r="R45" i="14"/>
  <c r="R40" i="14"/>
  <c r="R22" i="14"/>
  <c r="R15" i="14"/>
  <c r="R62" i="14"/>
  <c r="R34" i="14"/>
  <c r="R8" i="14"/>
  <c r="R7" i="14"/>
  <c r="R68" i="14"/>
  <c r="R58" i="14"/>
  <c r="R10" i="14"/>
  <c r="R33" i="14"/>
  <c r="R13" i="14"/>
  <c r="R50" i="14"/>
  <c r="R71" i="14"/>
  <c r="R60" i="14"/>
  <c r="R11" i="14"/>
  <c r="R69" i="14"/>
  <c r="R53" i="14"/>
  <c r="R20" i="14"/>
  <c r="R39" i="14"/>
  <c r="R43" i="14"/>
  <c r="R32" i="14"/>
  <c r="R57" i="14"/>
  <c r="R64" i="14"/>
  <c r="R30" i="14"/>
  <c r="R9" i="14"/>
  <c r="R16" i="14"/>
  <c r="R65" i="14"/>
  <c r="R70" i="14"/>
  <c r="R48" i="14"/>
  <c r="R12" i="14"/>
  <c r="R44" i="14"/>
  <c r="R35" i="14"/>
  <c r="R56" i="14"/>
  <c r="R61" i="14"/>
  <c r="R31" i="14"/>
  <c r="R54" i="14"/>
  <c r="R49" i="14"/>
  <c r="R21" i="14"/>
  <c r="R47" i="14"/>
  <c r="R5" i="14"/>
  <c r="R46" i="14"/>
  <c r="R37" i="14"/>
  <c r="R51" i="14"/>
  <c r="R38" i="14"/>
  <c r="R41" i="14"/>
  <c r="R66" i="14"/>
  <c r="R36" i="14"/>
  <c r="R63" i="14"/>
  <c r="R14" i="14"/>
  <c r="R55" i="14"/>
  <c r="R19" i="14"/>
  <c r="R18" i="14"/>
  <c r="R67" i="14"/>
  <c r="R52" i="14"/>
  <c r="R17" i="14"/>
  <c r="Q36" i="12" l="1"/>
  <c r="Q61" i="12"/>
  <c r="Q15" i="12"/>
  <c r="Q42" i="12"/>
  <c r="Q35" i="12"/>
  <c r="Q8" i="12"/>
  <c r="Q51" i="12"/>
  <c r="Q74" i="12"/>
  <c r="Q58" i="12"/>
  <c r="Q5" i="12"/>
  <c r="Q14" i="12"/>
  <c r="Q4" i="12"/>
  <c r="Q19" i="12"/>
  <c r="Q68" i="12"/>
  <c r="Q53" i="12"/>
  <c r="Q12" i="12"/>
  <c r="Q17" i="12"/>
  <c r="Q33" i="12"/>
  <c r="Q48" i="12"/>
  <c r="Q22" i="12"/>
  <c r="Q54" i="12"/>
  <c r="Q13" i="12"/>
  <c r="Q56" i="12"/>
  <c r="Q70" i="12"/>
  <c r="Q24" i="12"/>
  <c r="Q7" i="12"/>
  <c r="Q76" i="12"/>
  <c r="Q75" i="12"/>
  <c r="Q38" i="12"/>
  <c r="Q64" i="12"/>
  <c r="Q43" i="12"/>
  <c r="Q37" i="12"/>
  <c r="Q55" i="12"/>
  <c r="Q63" i="12"/>
  <c r="Q21" i="12"/>
  <c r="Q39" i="12"/>
  <c r="Q25" i="12"/>
  <c r="Q28" i="12"/>
  <c r="Q81" i="12"/>
  <c r="Q50" i="12"/>
  <c r="Q47" i="12"/>
  <c r="Q62" i="12"/>
  <c r="Q52" i="12"/>
  <c r="Q71" i="12"/>
  <c r="Q82" i="12"/>
  <c r="Q41" i="12"/>
  <c r="Q80" i="12"/>
  <c r="Q45" i="12"/>
  <c r="Q6" i="12"/>
  <c r="Q77" i="12"/>
  <c r="Q73" i="12"/>
  <c r="Q30" i="12"/>
  <c r="Q32" i="12"/>
  <c r="Q60" i="12"/>
  <c r="Q79" i="12"/>
  <c r="Q40" i="12"/>
  <c r="Q69" i="12"/>
  <c r="Q49" i="12"/>
  <c r="Q46" i="12"/>
  <c r="Q57" i="12"/>
  <c r="Q23" i="12"/>
  <c r="Q9" i="12"/>
  <c r="Q3" i="12"/>
  <c r="Q11" i="12"/>
  <c r="Q72" i="12"/>
  <c r="Q67" i="12"/>
  <c r="Q27" i="12"/>
  <c r="Q29" i="12"/>
  <c r="Q66" i="12"/>
  <c r="Q20" i="12"/>
  <c r="Q18" i="12"/>
  <c r="Q78" i="12"/>
  <c r="Q34" i="12"/>
  <c r="Q16" i="12"/>
  <c r="Q26" i="12"/>
  <c r="Q44" i="12"/>
  <c r="Q10" i="12"/>
  <c r="Q65" i="12"/>
  <c r="Q31" i="12"/>
  <c r="Q59" i="12"/>
  <c r="R51" i="12"/>
  <c r="R10" i="12"/>
  <c r="R61" i="12"/>
  <c r="R75" i="12"/>
  <c r="R9" i="12"/>
  <c r="R32" i="12"/>
  <c r="R21" i="12"/>
  <c r="R64" i="12"/>
  <c r="R48" i="12"/>
  <c r="R76" i="12"/>
  <c r="R62" i="12"/>
  <c r="R43" i="12"/>
  <c r="R65" i="12"/>
  <c r="R45" i="12"/>
  <c r="R67" i="12"/>
  <c r="R54" i="12"/>
  <c r="R37" i="12"/>
  <c r="R26" i="12"/>
  <c r="R15" i="12"/>
  <c r="R56" i="12"/>
  <c r="R53" i="12"/>
  <c r="R50" i="12"/>
  <c r="R18" i="12"/>
  <c r="R80" i="12"/>
  <c r="R55" i="12"/>
  <c r="R23" i="12"/>
  <c r="R74" i="12"/>
  <c r="R66" i="12"/>
  <c r="R4" i="12"/>
  <c r="R49" i="12"/>
  <c r="R46" i="12"/>
  <c r="R52" i="12"/>
  <c r="R81" i="12"/>
  <c r="R5" i="12"/>
  <c r="R16" i="12"/>
  <c r="R38" i="12"/>
  <c r="R17" i="12"/>
  <c r="R57" i="12"/>
  <c r="R34" i="12"/>
  <c r="R3" i="12"/>
  <c r="R77" i="12"/>
  <c r="R58" i="12"/>
  <c r="R12" i="12"/>
  <c r="R11" i="12"/>
  <c r="R36" i="12"/>
  <c r="R31" i="12"/>
  <c r="R68" i="12"/>
  <c r="R13" i="12"/>
  <c r="R72" i="12"/>
  <c r="R6" i="12"/>
  <c r="R8" i="12"/>
  <c r="R39" i="12"/>
  <c r="R59" i="12"/>
  <c r="R41" i="12"/>
  <c r="R7" i="12"/>
  <c r="R47" i="12"/>
  <c r="R19" i="12"/>
  <c r="R63" i="12"/>
  <c r="R71" i="12"/>
  <c r="R70" i="12"/>
  <c r="R40" i="12"/>
  <c r="R30" i="12"/>
  <c r="R33" i="12"/>
  <c r="R42" i="12"/>
  <c r="R69" i="12"/>
  <c r="R78" i="12"/>
  <c r="R35" i="12"/>
  <c r="R73" i="12"/>
  <c r="R79" i="12"/>
  <c r="R82" i="12"/>
  <c r="R14" i="12"/>
  <c r="R25" i="12"/>
  <c r="R44" i="12"/>
  <c r="R27" i="12"/>
  <c r="R22" i="12"/>
  <c r="R29" i="12"/>
  <c r="R28" i="12"/>
  <c r="R20" i="12"/>
  <c r="R24" i="12"/>
  <c r="R60" i="12"/>
  <c r="S44" i="12"/>
  <c r="S52" i="12"/>
  <c r="S18" i="12"/>
  <c r="S6" i="12"/>
  <c r="S57" i="12"/>
  <c r="S3" i="12"/>
  <c r="S55" i="12"/>
  <c r="S58" i="12"/>
  <c r="S23" i="12"/>
  <c r="S31" i="12"/>
  <c r="S38" i="12"/>
  <c r="S5" i="12"/>
  <c r="S56" i="12"/>
  <c r="S34" i="12"/>
  <c r="S19" i="12"/>
  <c r="S61" i="12"/>
  <c r="S16" i="12"/>
  <c r="S78" i="12"/>
  <c r="S26" i="12"/>
  <c r="S79" i="12"/>
  <c r="S75" i="12"/>
  <c r="S71" i="12"/>
  <c r="S4" i="12"/>
  <c r="S69" i="12"/>
  <c r="S70" i="12"/>
  <c r="S64" i="12"/>
  <c r="S30" i="12"/>
  <c r="S15" i="12"/>
  <c r="S50" i="12"/>
  <c r="S28" i="12"/>
  <c r="S51" i="12"/>
  <c r="S40" i="12"/>
  <c r="S76" i="12"/>
  <c r="S11" i="12"/>
  <c r="S45" i="12"/>
  <c r="S82" i="12"/>
  <c r="S27" i="12"/>
  <c r="S65" i="12"/>
  <c r="S63" i="12"/>
  <c r="S37" i="12"/>
  <c r="S73" i="12"/>
  <c r="S43" i="12"/>
  <c r="S54" i="12"/>
  <c r="S22" i="12"/>
  <c r="S72" i="12"/>
  <c r="S8" i="12"/>
  <c r="S67" i="12"/>
  <c r="S62" i="12"/>
  <c r="S46" i="12"/>
  <c r="S42" i="12"/>
  <c r="S21" i="12"/>
  <c r="S12" i="12"/>
  <c r="S13" i="12"/>
  <c r="S48" i="12"/>
  <c r="S14" i="12"/>
  <c r="S59" i="12"/>
  <c r="S49" i="12"/>
  <c r="S17" i="12"/>
  <c r="S36" i="12"/>
  <c r="S80" i="12"/>
  <c r="S33" i="12"/>
  <c r="S25" i="12"/>
  <c r="S68" i="12"/>
  <c r="S74" i="12"/>
  <c r="S81" i="12"/>
  <c r="S9" i="12"/>
  <c r="S60" i="12"/>
  <c r="S41" i="12"/>
  <c r="S24" i="12"/>
  <c r="S77" i="12"/>
  <c r="S47" i="12"/>
  <c r="S35" i="12"/>
  <c r="S39" i="12"/>
  <c r="S66" i="12"/>
  <c r="S20" i="12"/>
  <c r="S53" i="12"/>
  <c r="S29" i="12"/>
  <c r="S10" i="12"/>
  <c r="S7" i="12"/>
  <c r="S32" i="12"/>
  <c r="W51" i="2"/>
  <c r="W55" i="2"/>
  <c r="W58" i="2"/>
  <c r="W21" i="2"/>
  <c r="W52" i="2"/>
  <c r="W57" i="2"/>
  <c r="W32" i="2"/>
  <c r="W3" i="2"/>
  <c r="W4" i="2"/>
  <c r="W53" i="2"/>
  <c r="W41" i="2"/>
  <c r="W54" i="2"/>
  <c r="W6" i="2"/>
  <c r="W47" i="2"/>
  <c r="W20" i="2"/>
  <c r="W2" i="2"/>
  <c r="W14" i="2"/>
  <c r="W50" i="2"/>
  <c r="W25" i="2"/>
  <c r="W17" i="2"/>
  <c r="W46" i="2"/>
  <c r="W67" i="2"/>
  <c r="W28" i="2"/>
  <c r="W18" i="2"/>
  <c r="W34" i="2"/>
  <c r="W36" i="2"/>
  <c r="W71" i="2"/>
  <c r="W7" i="2"/>
  <c r="W29" i="2"/>
  <c r="W65" i="2"/>
  <c r="W63" i="2"/>
  <c r="W15" i="2"/>
  <c r="W10" i="2"/>
  <c r="W31" i="2"/>
  <c r="W43" i="2"/>
  <c r="W16" i="2"/>
  <c r="W5" i="2"/>
  <c r="W48" i="2"/>
  <c r="W69" i="2"/>
  <c r="W64" i="2"/>
  <c r="W66" i="2"/>
  <c r="W30" i="2"/>
  <c r="W19" i="2"/>
  <c r="W26" i="2"/>
  <c r="W12" i="2"/>
  <c r="W40" i="2"/>
  <c r="W24" i="2"/>
  <c r="W13" i="2"/>
  <c r="W42" i="2"/>
  <c r="W22" i="2"/>
  <c r="W45" i="2"/>
  <c r="W37" i="2"/>
  <c r="W56" i="2"/>
  <c r="W39" i="2"/>
  <c r="W11" i="2"/>
  <c r="W33" i="2"/>
  <c r="W60" i="2"/>
  <c r="W35" i="2"/>
  <c r="W68" i="2"/>
  <c r="W8" i="2"/>
  <c r="W59" i="2"/>
  <c r="W49" i="2"/>
  <c r="W70" i="2"/>
  <c r="W61" i="2"/>
  <c r="W38" i="2"/>
  <c r="W62" i="2"/>
  <c r="W27" i="2"/>
  <c r="W23" i="2"/>
  <c r="W9" i="2"/>
  <c r="W44" i="2"/>
  <c r="C56" i="1"/>
  <c r="T52" i="12"/>
  <c r="V16" i="12"/>
  <c r="T68" i="12"/>
  <c r="U61" i="12"/>
  <c r="V26" i="12"/>
  <c r="T29" i="12"/>
  <c r="V21" i="12"/>
  <c r="T4" i="12"/>
  <c r="V24" i="12"/>
  <c r="V52" i="12"/>
  <c r="V20" i="12"/>
  <c r="U72" i="12"/>
  <c r="T7" i="12"/>
  <c r="T20" i="12"/>
  <c r="T12" i="12"/>
  <c r="T77" i="12"/>
  <c r="V80" i="12"/>
  <c r="T49" i="12"/>
  <c r="V69" i="12"/>
  <c r="U46" i="12"/>
  <c r="V4" i="12"/>
  <c r="T75" i="12"/>
  <c r="V76" i="12"/>
  <c r="U41" i="12"/>
  <c r="T64" i="12"/>
  <c r="U80" i="12"/>
  <c r="V28" i="12"/>
  <c r="D24" i="1"/>
  <c r="V14" i="12"/>
  <c r="T69" i="12"/>
  <c r="U81" i="12"/>
  <c r="U13" i="12"/>
  <c r="T43" i="12"/>
  <c r="T61" i="12"/>
  <c r="U29" i="12"/>
  <c r="V53" i="12"/>
  <c r="T5" i="12"/>
  <c r="V47" i="12"/>
  <c r="U52" i="12"/>
  <c r="V35" i="12"/>
  <c r="U12" i="12"/>
  <c r="U3" i="12"/>
  <c r="T15" i="12"/>
  <c r="U77" i="12"/>
  <c r="V5" i="12"/>
  <c r="V50" i="12"/>
  <c r="U73" i="12"/>
  <c r="T48" i="12"/>
  <c r="T72" i="12"/>
  <c r="V78" i="12"/>
  <c r="D59" i="1"/>
  <c r="V66" i="12"/>
  <c r="U6" i="12"/>
  <c r="V58" i="12"/>
  <c r="T23" i="12"/>
  <c r="T33" i="12"/>
  <c r="U24" i="12"/>
  <c r="V18" i="12"/>
  <c r="U44" i="12"/>
  <c r="V29" i="12"/>
  <c r="V56" i="12"/>
  <c r="U67" i="12"/>
  <c r="V54" i="12"/>
  <c r="T54" i="12"/>
  <c r="U17" i="12"/>
  <c r="U78" i="12"/>
  <c r="W2" i="13" a="1"/>
  <c r="T40" i="12"/>
  <c r="T80" i="12"/>
  <c r="V15" i="12"/>
  <c r="U60" i="12"/>
  <c r="U39" i="12"/>
  <c r="V3" i="12"/>
  <c r="V74" i="12"/>
  <c r="U42" i="12"/>
  <c r="U70" i="12"/>
  <c r="U63" i="12"/>
  <c r="U23" i="12"/>
  <c r="T16" i="12"/>
  <c r="U43" i="12"/>
  <c r="V45" i="12"/>
  <c r="V75" i="12"/>
  <c r="V13" i="12"/>
  <c r="V81" i="12"/>
  <c r="U31" i="12"/>
  <c r="U4" i="12"/>
  <c r="T62" i="12"/>
  <c r="V42" i="12"/>
  <c r="V44" i="12"/>
  <c r="T51" i="12"/>
  <c r="T22" i="12"/>
  <c r="V70" i="12"/>
  <c r="V82" i="12"/>
  <c r="T24" i="12"/>
  <c r="U11" i="12"/>
  <c r="U26" i="12"/>
  <c r="U16" i="12"/>
  <c r="T74" i="12"/>
  <c r="V9" i="12"/>
  <c r="U68" i="12"/>
  <c r="U75" i="12"/>
  <c r="T28" i="12"/>
  <c r="U32" i="12"/>
  <c r="U51" i="12"/>
  <c r="U28" i="12"/>
  <c r="U15" i="12"/>
  <c r="V27" i="12"/>
  <c r="T66" i="12"/>
  <c r="D48" i="1"/>
  <c r="U34" i="12"/>
  <c r="T8" i="12"/>
  <c r="U18" i="12"/>
  <c r="T59" i="12"/>
  <c r="U69" i="12"/>
  <c r="T26" i="12"/>
  <c r="T30" i="12"/>
  <c r="T37" i="12"/>
  <c r="U9" i="12"/>
  <c r="T71" i="12"/>
  <c r="U58" i="12"/>
  <c r="T13" i="12"/>
  <c r="U40" i="12"/>
  <c r="V23" i="12"/>
  <c r="U20" i="12"/>
  <c r="T70" i="12"/>
  <c r="V46" i="12"/>
  <c r="T41" i="12"/>
  <c r="T50" i="12"/>
  <c r="T14" i="12"/>
  <c r="T18" i="12"/>
  <c r="U65" i="12"/>
  <c r="T60" i="12"/>
  <c r="U35" i="12"/>
  <c r="H57" i="1"/>
  <c r="U36" i="12"/>
  <c r="T17" i="12"/>
  <c r="V41" i="12"/>
  <c r="V31" i="12"/>
  <c r="T44" i="12"/>
  <c r="U48" i="12"/>
  <c r="U49" i="12"/>
  <c r="T27" i="12"/>
  <c r="V8" i="12"/>
  <c r="V68" i="12"/>
  <c r="T46" i="12"/>
  <c r="T21" i="12"/>
  <c r="V48" i="12"/>
  <c r="V10" i="12"/>
  <c r="V43" i="12"/>
  <c r="U25" i="12"/>
  <c r="D25" i="1"/>
  <c r="T38" i="12"/>
  <c r="T76" i="12"/>
  <c r="T11" i="12"/>
  <c r="T31" i="12"/>
  <c r="T47" i="12"/>
  <c r="T55" i="12"/>
  <c r="T57" i="12"/>
  <c r="U10" i="12"/>
  <c r="V7" i="12"/>
  <c r="T56" i="12"/>
  <c r="U64" i="12"/>
  <c r="V71" i="12"/>
  <c r="V62" i="12"/>
  <c r="T45" i="12"/>
  <c r="V61" i="12"/>
  <c r="U82" i="12"/>
  <c r="T42" i="12"/>
  <c r="V79" i="12"/>
  <c r="U5" i="12"/>
  <c r="V49" i="12"/>
  <c r="U37" i="12"/>
  <c r="V64" i="12"/>
  <c r="V77" i="12"/>
  <c r="T25" i="12"/>
  <c r="V59" i="12"/>
  <c r="T9" i="12"/>
  <c r="U59" i="12"/>
  <c r="T36" i="12"/>
  <c r="V60" i="12"/>
  <c r="T3" i="12"/>
  <c r="V63" i="12"/>
  <c r="V55" i="12"/>
  <c r="U33" i="12"/>
  <c r="T78" i="12"/>
  <c r="V17" i="12"/>
  <c r="U14" i="12"/>
  <c r="U27" i="12"/>
  <c r="T65" i="12"/>
  <c r="C57" i="1"/>
  <c r="V38" i="12"/>
  <c r="V19" i="12"/>
  <c r="T58" i="12"/>
  <c r="V36" i="12"/>
  <c r="U71" i="12"/>
  <c r="U8" i="12"/>
  <c r="V34" i="12"/>
  <c r="V12" i="12"/>
  <c r="U66" i="12"/>
  <c r="U45" i="12"/>
  <c r="U62" i="12"/>
  <c r="T35" i="12"/>
  <c r="V67" i="12"/>
  <c r="U55" i="12"/>
  <c r="U79" i="12"/>
  <c r="U7" i="12"/>
  <c r="T34" i="12"/>
  <c r="T63" i="12"/>
  <c r="V40" i="12"/>
  <c r="U30" i="12"/>
  <c r="V57" i="12"/>
  <c r="V25" i="12"/>
  <c r="V30" i="12"/>
  <c r="T6" i="12"/>
  <c r="V22" i="12"/>
  <c r="T39" i="12"/>
  <c r="V11" i="12"/>
  <c r="U38" i="12"/>
  <c r="U21" i="12"/>
  <c r="U19" i="12"/>
  <c r="V6" i="12"/>
  <c r="U53" i="12"/>
  <c r="V32" i="12"/>
  <c r="V73" i="12"/>
  <c r="U22" i="12"/>
  <c r="U74" i="12"/>
  <c r="T67" i="12"/>
  <c r="U76" i="12"/>
  <c r="V65" i="12"/>
  <c r="T32" i="12"/>
  <c r="T82" i="12"/>
  <c r="T81" i="12"/>
  <c r="T79" i="12"/>
  <c r="V33" i="12"/>
  <c r="T19" i="12"/>
  <c r="U57" i="12"/>
  <c r="T10" i="12"/>
  <c r="U47" i="12"/>
  <c r="D56" i="1"/>
  <c r="U56" i="12"/>
  <c r="V72" i="12"/>
  <c r="U50" i="12"/>
  <c r="V37" i="12"/>
  <c r="T73" i="12"/>
  <c r="V51" i="12"/>
  <c r="T53" i="12"/>
  <c r="U54" i="12"/>
  <c r="V39" i="12"/>
  <c r="W52" i="13" l="1"/>
  <c r="W40" i="13"/>
  <c r="W33" i="13"/>
  <c r="W71" i="13"/>
  <c r="W62" i="13"/>
  <c r="W45" i="13"/>
  <c r="W66" i="13"/>
  <c r="W26" i="13"/>
  <c r="W34" i="13"/>
  <c r="W49" i="13"/>
  <c r="W15" i="13"/>
  <c r="W41" i="13"/>
  <c r="W19" i="13"/>
  <c r="W64" i="13"/>
  <c r="W37" i="13"/>
  <c r="W8" i="13"/>
  <c r="W39" i="13"/>
  <c r="W69" i="13"/>
  <c r="W17" i="13"/>
  <c r="W55" i="13"/>
  <c r="W54" i="13"/>
  <c r="W10" i="13"/>
  <c r="W7" i="13"/>
  <c r="W47" i="13"/>
  <c r="W53" i="13"/>
  <c r="W63" i="13"/>
  <c r="W14" i="13"/>
  <c r="W22" i="13"/>
  <c r="W68" i="13"/>
  <c r="W35" i="13"/>
  <c r="W21" i="13"/>
  <c r="W32" i="13"/>
  <c r="W44" i="13"/>
  <c r="W29" i="13"/>
  <c r="W58" i="13"/>
  <c r="W67" i="13"/>
  <c r="W16" i="13"/>
  <c r="W28" i="13"/>
  <c r="W59" i="13"/>
  <c r="W30" i="13"/>
  <c r="W23" i="13"/>
  <c r="W48" i="13"/>
  <c r="W27" i="13"/>
  <c r="W61" i="13"/>
  <c r="W12" i="13"/>
  <c r="W20" i="13"/>
  <c r="W25" i="13"/>
  <c r="W42" i="13"/>
  <c r="W70" i="13"/>
  <c r="W38" i="13"/>
  <c r="W31" i="13"/>
  <c r="W65" i="13"/>
  <c r="W46" i="13"/>
  <c r="W3" i="13"/>
  <c r="W6" i="13"/>
  <c r="W36" i="13"/>
  <c r="W43" i="13"/>
  <c r="W50" i="13"/>
  <c r="W24" i="13"/>
  <c r="W18" i="13"/>
  <c r="W13" i="13"/>
  <c r="W51" i="13"/>
  <c r="W57" i="13"/>
  <c r="W2" i="13"/>
  <c r="W11" i="13"/>
  <c r="W60" i="13"/>
  <c r="W9" i="13"/>
  <c r="W4" i="13"/>
  <c r="W56" i="13"/>
  <c r="W5" i="13"/>
  <c r="D57" i="1"/>
  <c r="I31" i="1"/>
  <c r="H40" i="1"/>
  <c r="W2" i="12" a="1"/>
  <c r="W27" i="12" l="1"/>
  <c r="W2" i="12"/>
  <c r="W53" i="12"/>
  <c r="W13" i="12"/>
  <c r="W50" i="12"/>
  <c r="W59" i="12"/>
  <c r="W11" i="12"/>
  <c r="W38" i="12"/>
  <c r="W61" i="12"/>
  <c r="W24" i="12"/>
  <c r="W31" i="12"/>
  <c r="W9" i="12"/>
  <c r="W34" i="12"/>
  <c r="W52" i="12"/>
  <c r="W62" i="12"/>
  <c r="W23" i="12"/>
  <c r="W26" i="12"/>
  <c r="W43" i="12"/>
  <c r="W25" i="12"/>
  <c r="W35" i="12"/>
  <c r="W33" i="12"/>
  <c r="W56" i="12"/>
  <c r="W14" i="12"/>
  <c r="W36" i="12"/>
  <c r="W41" i="12"/>
  <c r="W39" i="12"/>
  <c r="W47" i="12"/>
  <c r="W55" i="12"/>
  <c r="W64" i="12"/>
  <c r="W12" i="12"/>
  <c r="W67" i="12"/>
  <c r="W58" i="12"/>
  <c r="W65" i="12"/>
  <c r="W20" i="12"/>
  <c r="W28" i="12"/>
  <c r="W19" i="12"/>
  <c r="W7" i="12"/>
  <c r="W21" i="12"/>
  <c r="W44" i="12"/>
  <c r="W30" i="12"/>
  <c r="W32" i="12"/>
  <c r="W63" i="12"/>
  <c r="W40" i="12"/>
  <c r="W10" i="12"/>
  <c r="W16" i="12"/>
  <c r="W29" i="12"/>
  <c r="W54" i="12"/>
  <c r="W3" i="12"/>
  <c r="W37" i="12"/>
  <c r="W69" i="12"/>
  <c r="W42" i="12"/>
  <c r="W6" i="12"/>
  <c r="W46" i="12"/>
  <c r="W48" i="12"/>
  <c r="W70" i="12"/>
  <c r="W5" i="12"/>
  <c r="W15" i="12"/>
  <c r="W17" i="12"/>
  <c r="W49" i="12"/>
  <c r="W4" i="12"/>
  <c r="W8" i="12"/>
  <c r="W68" i="12"/>
  <c r="W71" i="12"/>
  <c r="W22" i="12"/>
  <c r="W18" i="12"/>
  <c r="W51" i="12"/>
  <c r="W45" i="12"/>
  <c r="W60" i="12"/>
  <c r="W57" i="12"/>
  <c r="W66" i="12"/>
  <c r="I43" i="1"/>
  <c r="I32" i="1"/>
  <c r="I40" i="1"/>
  <c r="I6" i="11" l="1"/>
  <c r="I14" i="11"/>
  <c r="I12" i="11"/>
  <c r="I7" i="11"/>
  <c r="I9" i="11"/>
  <c r="I13" i="11"/>
  <c r="I4" i="11"/>
  <c r="I15" i="11"/>
  <c r="I10" i="11"/>
  <c r="I8" i="11"/>
  <c r="I17" i="11"/>
  <c r="I5" i="11"/>
  <c r="I3" i="11"/>
  <c r="I16" i="11"/>
  <c r="I11" i="11"/>
  <c r="M10" i="11"/>
  <c r="M25" i="11"/>
  <c r="M21" i="11"/>
  <c r="M16" i="11"/>
  <c r="M23" i="11"/>
  <c r="M9" i="11"/>
  <c r="M4" i="11"/>
  <c r="M12" i="11"/>
  <c r="M8" i="11"/>
  <c r="M5" i="11"/>
  <c r="M24" i="11"/>
  <c r="M22" i="11"/>
  <c r="M7" i="11"/>
  <c r="M13" i="11"/>
  <c r="M15" i="11"/>
  <c r="M27" i="11"/>
  <c r="M17" i="11"/>
  <c r="M26" i="11"/>
  <c r="M3" i="11"/>
  <c r="M11" i="11"/>
  <c r="M6" i="11"/>
  <c r="M14" i="11"/>
  <c r="M20" i="11"/>
  <c r="N11" i="11" l="1"/>
  <c r="N15" i="11"/>
  <c r="N5" i="11"/>
  <c r="N9" i="11"/>
  <c r="N3" i="11"/>
  <c r="N13" i="11"/>
  <c r="N8" i="11"/>
  <c r="N16" i="11"/>
  <c r="N14" i="11"/>
  <c r="N7" i="11"/>
  <c r="N12" i="11"/>
  <c r="N17" i="11"/>
  <c r="N6" i="11"/>
  <c r="N4" i="11"/>
  <c r="N10" i="11"/>
  <c r="Q3" i="11" a="1"/>
  <c r="Q32" i="11" l="1"/>
  <c r="Q47" i="11"/>
  <c r="Q62" i="11"/>
  <c r="Q6" i="11"/>
  <c r="Q21" i="11"/>
  <c r="Q36" i="11"/>
  <c r="Q44" i="11"/>
  <c r="Q52" i="11"/>
  <c r="Q11" i="11"/>
  <c r="Q26" i="11"/>
  <c r="Q49" i="11"/>
  <c r="Q56" i="11"/>
  <c r="Q71" i="11"/>
  <c r="Q15" i="11"/>
  <c r="Q23" i="11"/>
  <c r="Q60" i="11"/>
  <c r="Q34" i="11"/>
  <c r="Q57" i="11"/>
  <c r="Q64" i="11"/>
  <c r="Q8" i="11"/>
  <c r="Q16" i="11"/>
  <c r="Q24" i="11"/>
  <c r="Q53" i="11"/>
  <c r="Q42" i="11"/>
  <c r="Q65" i="11"/>
  <c r="Q9" i="11"/>
  <c r="Q17" i="11"/>
  <c r="Q46" i="11"/>
  <c r="Q35" i="11"/>
  <c r="Q50" i="11"/>
  <c r="Q58" i="11"/>
  <c r="Q66" i="11"/>
  <c r="Q13" i="11"/>
  <c r="Q28" i="11"/>
  <c r="Q43" i="11"/>
  <c r="Q59" i="11"/>
  <c r="Q10" i="11"/>
  <c r="Q33" i="11"/>
  <c r="Q40" i="11"/>
  <c r="Q55" i="11"/>
  <c r="Q70" i="11"/>
  <c r="Q14" i="11"/>
  <c r="Q29" i="11"/>
  <c r="Q37" i="11"/>
  <c r="Q45" i="11"/>
  <c r="Q67" i="11"/>
  <c r="Q31" i="11"/>
  <c r="Q4" i="11"/>
  <c r="Q68" i="11"/>
  <c r="Q25" i="11"/>
  <c r="Q20" i="11"/>
  <c r="Q39" i="11"/>
  <c r="Q3" i="11"/>
  <c r="Q18" i="11"/>
  <c r="Q41" i="11"/>
  <c r="Q48" i="11"/>
  <c r="Q63" i="11"/>
  <c r="Q7" i="11"/>
  <c r="Q22" i="11"/>
  <c r="Q30" i="11"/>
  <c r="Q38" i="11"/>
  <c r="Q19" i="11"/>
  <c r="Q27" i="11"/>
  <c r="Q61" i="11"/>
  <c r="Q69" i="11"/>
  <c r="Q12" i="11"/>
  <c r="Q5" i="11"/>
  <c r="Q54" i="11"/>
  <c r="Q51" i="11"/>
  <c r="U40" i="11"/>
  <c r="T20" i="11"/>
  <c r="R26" i="11"/>
  <c r="R49" i="11"/>
  <c r="S9" i="11"/>
  <c r="R10" i="11"/>
  <c r="V35" i="11"/>
  <c r="V63" i="11"/>
  <c r="S7" i="11"/>
  <c r="S60" i="11"/>
  <c r="U49" i="11"/>
  <c r="U52" i="11"/>
  <c r="U17" i="11"/>
  <c r="S40" i="11"/>
  <c r="R20" i="11"/>
  <c r="R44" i="11"/>
  <c r="S67" i="11"/>
  <c r="T61" i="11"/>
  <c r="U55" i="11"/>
  <c r="U28" i="11"/>
  <c r="R31" i="11"/>
  <c r="U68" i="11"/>
  <c r="S63" i="11"/>
  <c r="U38" i="11"/>
  <c r="R65" i="11"/>
  <c r="S47" i="11"/>
  <c r="V58" i="11"/>
  <c r="T68" i="11"/>
  <c r="U18" i="11"/>
  <c r="U6" i="11"/>
  <c r="S54" i="11"/>
  <c r="R21" i="11"/>
  <c r="R43" i="11"/>
  <c r="V60" i="11"/>
  <c r="U67" i="11"/>
  <c r="U4" i="11"/>
  <c r="S26" i="11"/>
  <c r="U65" i="11"/>
  <c r="S16" i="11"/>
  <c r="T11" i="11"/>
  <c r="S10" i="11"/>
  <c r="S34" i="11"/>
  <c r="T31" i="11"/>
  <c r="U11" i="11"/>
  <c r="S13" i="11"/>
  <c r="T28" i="11"/>
  <c r="T18" i="11"/>
  <c r="V39" i="11"/>
  <c r="R24" i="11"/>
  <c r="V9" i="11"/>
  <c r="T33" i="11"/>
  <c r="S66" i="11"/>
  <c r="U64" i="11"/>
  <c r="S5" i="11"/>
  <c r="T69" i="11"/>
  <c r="T56" i="11"/>
  <c r="T24" i="11"/>
  <c r="V15" i="11"/>
  <c r="R40" i="11"/>
  <c r="S25" i="11"/>
  <c r="V32" i="11"/>
  <c r="V43" i="11"/>
  <c r="T37" i="11"/>
  <c r="T13" i="11"/>
  <c r="T40" i="11"/>
  <c r="V64" i="11"/>
  <c r="S14" i="11"/>
  <c r="R70" i="11"/>
  <c r="U70" i="11"/>
  <c r="U16" i="11"/>
  <c r="D31" i="1"/>
  <c r="R39" i="11"/>
  <c r="V10" i="11"/>
  <c r="U27" i="11"/>
  <c r="S8" i="11"/>
  <c r="C40" i="1"/>
  <c r="R45" i="11"/>
  <c r="U63" i="11"/>
  <c r="S23" i="11"/>
  <c r="S37" i="11"/>
  <c r="R3" i="11"/>
  <c r="T32" i="11"/>
  <c r="R66" i="11"/>
  <c r="V8" i="11"/>
  <c r="U20" i="11"/>
  <c r="T64" i="11"/>
  <c r="S36" i="11"/>
  <c r="V27" i="11"/>
  <c r="S68" i="11"/>
  <c r="U71" i="11"/>
  <c r="R29" i="11"/>
  <c r="V59" i="11"/>
  <c r="R54" i="11"/>
  <c r="V65" i="11"/>
  <c r="T23" i="11"/>
  <c r="U31" i="11"/>
  <c r="U5" i="11"/>
  <c r="U46" i="11"/>
  <c r="R47" i="11"/>
  <c r="T22" i="11"/>
  <c r="R18" i="11"/>
  <c r="U21" i="11"/>
  <c r="V46" i="11"/>
  <c r="R46" i="11"/>
  <c r="U69" i="11"/>
  <c r="R28" i="11"/>
  <c r="S12" i="11"/>
  <c r="S42" i="11"/>
  <c r="T16" i="11"/>
  <c r="V41" i="11"/>
  <c r="V5" i="11"/>
  <c r="U51" i="11"/>
  <c r="S52" i="11"/>
  <c r="V33" i="11"/>
  <c r="V6" i="11"/>
  <c r="R67" i="11"/>
  <c r="R48" i="11"/>
  <c r="R15" i="11"/>
  <c r="R25" i="11"/>
  <c r="R35" i="11"/>
  <c r="T70" i="11"/>
  <c r="S18" i="11"/>
  <c r="T42" i="11"/>
  <c r="T8" i="11"/>
  <c r="S59" i="11"/>
  <c r="T43" i="11"/>
  <c r="U59" i="11"/>
  <c r="V17" i="11"/>
  <c r="S6" i="11"/>
  <c r="R16" i="11"/>
  <c r="U60" i="11"/>
  <c r="T9" i="11"/>
  <c r="T39" i="11"/>
  <c r="T36" i="11"/>
  <c r="R34" i="11"/>
  <c r="T60" i="11"/>
  <c r="U42" i="11"/>
  <c r="U50" i="11"/>
  <c r="U57" i="11"/>
  <c r="R6" i="11"/>
  <c r="T5" i="11"/>
  <c r="T38" i="11"/>
  <c r="T10" i="11"/>
  <c r="R11" i="11"/>
  <c r="V56" i="11"/>
  <c r="S27" i="11"/>
  <c r="R61" i="11"/>
  <c r="T55" i="11"/>
  <c r="R36" i="11"/>
  <c r="R7" i="11"/>
  <c r="U36" i="11"/>
  <c r="T65" i="11"/>
  <c r="T46" i="11"/>
  <c r="U23" i="11"/>
  <c r="S49" i="11"/>
  <c r="R8" i="11"/>
  <c r="S41" i="11"/>
  <c r="S43" i="11"/>
  <c r="S35" i="11"/>
  <c r="T15" i="11"/>
  <c r="T27" i="11"/>
  <c r="S20" i="11"/>
  <c r="U58" i="11"/>
  <c r="V21" i="11"/>
  <c r="U24" i="11"/>
  <c r="S17" i="11"/>
  <c r="V14" i="11"/>
  <c r="T48" i="11"/>
  <c r="V68" i="11"/>
  <c r="R33" i="11"/>
  <c r="V31" i="11"/>
  <c r="T6" i="11"/>
  <c r="R59" i="11"/>
  <c r="T29" i="11"/>
  <c r="R22" i="11"/>
  <c r="U32" i="11"/>
  <c r="V57" i="11"/>
  <c r="R27" i="11"/>
  <c r="T49" i="11"/>
  <c r="V42" i="11"/>
  <c r="V7" i="11"/>
  <c r="V40" i="11"/>
  <c r="U61" i="11"/>
  <c r="R55" i="11"/>
  <c r="R62" i="11"/>
  <c r="R37" i="11"/>
  <c r="S24" i="11"/>
  <c r="U44" i="11"/>
  <c r="U10" i="11"/>
  <c r="V28" i="11"/>
  <c r="V50" i="11"/>
  <c r="U15" i="11"/>
  <c r="R13" i="11"/>
  <c r="U9" i="11"/>
  <c r="S62" i="11"/>
  <c r="U54" i="11"/>
  <c r="V37" i="11"/>
  <c r="U39" i="11"/>
  <c r="V38" i="11"/>
  <c r="R12" i="11"/>
  <c r="U41" i="11"/>
  <c r="V24" i="11"/>
  <c r="R42" i="11"/>
  <c r="S53" i="11"/>
  <c r="V3" i="11"/>
  <c r="S71" i="11"/>
  <c r="T62" i="11"/>
  <c r="R56" i="11"/>
  <c r="S33" i="11"/>
  <c r="R69" i="11"/>
  <c r="R52" i="11"/>
  <c r="S22" i="11"/>
  <c r="V54" i="11"/>
  <c r="U48" i="11"/>
  <c r="S61" i="11"/>
  <c r="V23" i="11"/>
  <c r="V20" i="11"/>
  <c r="S15" i="11"/>
  <c r="R64" i="11"/>
  <c r="S3" i="11"/>
  <c r="W2" i="11" a="1"/>
  <c r="T4" i="11"/>
  <c r="S4" i="11"/>
  <c r="U53" i="11"/>
  <c r="S11" i="11"/>
  <c r="V34" i="11"/>
  <c r="V22" i="11"/>
  <c r="U7" i="11"/>
  <c r="S38" i="11"/>
  <c r="S19" i="11"/>
  <c r="S29" i="11"/>
  <c r="R63" i="11"/>
  <c r="S57" i="11"/>
  <c r="T17" i="11"/>
  <c r="R23" i="11"/>
  <c r="S51" i="11"/>
  <c r="T26" i="11"/>
  <c r="R50" i="11"/>
  <c r="V30" i="11"/>
  <c r="T57" i="11"/>
  <c r="T67" i="11"/>
  <c r="V13" i="11"/>
  <c r="V47" i="11"/>
  <c r="V70" i="11"/>
  <c r="S70" i="11"/>
  <c r="V66" i="11"/>
  <c r="S55" i="11"/>
  <c r="S64" i="11"/>
  <c r="U33" i="11"/>
  <c r="T30" i="11"/>
  <c r="V44" i="11"/>
  <c r="V51" i="11"/>
  <c r="T35" i="11"/>
  <c r="U29" i="11"/>
  <c r="S45" i="11"/>
  <c r="S30" i="11"/>
  <c r="R58" i="11"/>
  <c r="V29" i="11"/>
  <c r="S58" i="11"/>
  <c r="U62" i="11"/>
  <c r="V67" i="11"/>
  <c r="R38" i="11"/>
  <c r="R30" i="11"/>
  <c r="R60" i="11"/>
  <c r="R14" i="11"/>
  <c r="R51" i="11"/>
  <c r="V19" i="11"/>
  <c r="T58" i="11"/>
  <c r="U34" i="11"/>
  <c r="U22" i="11"/>
  <c r="T53" i="11"/>
  <c r="T21" i="11"/>
  <c r="S28" i="11"/>
  <c r="U45" i="11"/>
  <c r="T66" i="11"/>
  <c r="S32" i="11"/>
  <c r="U13" i="11"/>
  <c r="V4" i="11"/>
  <c r="V61" i="11"/>
  <c r="T14" i="11"/>
  <c r="R53" i="11"/>
  <c r="T44" i="11"/>
  <c r="T45" i="11"/>
  <c r="V53" i="11"/>
  <c r="S44" i="11"/>
  <c r="R68" i="11"/>
  <c r="V12" i="11"/>
  <c r="S39" i="11"/>
  <c r="R9" i="11"/>
  <c r="V55" i="11"/>
  <c r="U37" i="11"/>
  <c r="V11" i="11"/>
  <c r="R5" i="11"/>
  <c r="V48" i="11"/>
  <c r="U19" i="11"/>
  <c r="T63" i="11"/>
  <c r="T47" i="11"/>
  <c r="T50" i="11"/>
  <c r="R4" i="11"/>
  <c r="R19" i="11"/>
  <c r="U56" i="11"/>
  <c r="T52" i="11"/>
  <c r="V18" i="11"/>
  <c r="S21" i="11"/>
  <c r="R71" i="11"/>
  <c r="S31" i="11"/>
  <c r="U3" i="11"/>
  <c r="V52" i="11"/>
  <c r="V25" i="11"/>
  <c r="U26" i="11"/>
  <c r="S46" i="11"/>
  <c r="U35" i="11"/>
  <c r="T25" i="11"/>
  <c r="S56" i="11"/>
  <c r="T54" i="11"/>
  <c r="T51" i="11"/>
  <c r="T7" i="11"/>
  <c r="T34" i="11"/>
  <c r="U25" i="11"/>
  <c r="V69" i="11"/>
  <c r="T3" i="11"/>
  <c r="R32" i="11"/>
  <c r="V49" i="11"/>
  <c r="U14" i="11"/>
  <c r="T59" i="11"/>
  <c r="V36" i="11"/>
  <c r="R41" i="11"/>
  <c r="V71" i="11"/>
  <c r="U8" i="11"/>
  <c r="V45" i="11"/>
  <c r="S69" i="11"/>
  <c r="U30" i="11"/>
  <c r="T41" i="11"/>
  <c r="U47" i="11"/>
  <c r="U66" i="11"/>
  <c r="R17" i="11"/>
  <c r="R57" i="11"/>
  <c r="U12" i="11"/>
  <c r="S50" i="11"/>
  <c r="T19" i="11"/>
  <c r="T12" i="11"/>
  <c r="U43" i="11"/>
  <c r="S48" i="11"/>
  <c r="V26" i="11"/>
  <c r="T71" i="11"/>
  <c r="V62" i="11"/>
  <c r="V16" i="11"/>
  <c r="S65" i="11"/>
  <c r="H41" i="1"/>
  <c r="C41" i="1"/>
  <c r="W24" i="11" l="1"/>
  <c r="W31" i="11"/>
  <c r="W26" i="11"/>
  <c r="W33" i="11"/>
  <c r="W8" i="11"/>
  <c r="W70" i="11"/>
  <c r="W22" i="11"/>
  <c r="W44" i="11"/>
  <c r="W54" i="11"/>
  <c r="W4" i="11"/>
  <c r="W5" i="11"/>
  <c r="W53" i="11"/>
  <c r="W18" i="11"/>
  <c r="W40" i="11"/>
  <c r="W25" i="11"/>
  <c r="W15" i="11"/>
  <c r="W61" i="11"/>
  <c r="W36" i="11"/>
  <c r="W14" i="11"/>
  <c r="W67" i="11"/>
  <c r="W65" i="11"/>
  <c r="W60" i="11"/>
  <c r="W64" i="11"/>
  <c r="W45" i="11"/>
  <c r="W49" i="11"/>
  <c r="W32" i="11"/>
  <c r="W12" i="11"/>
  <c r="W42" i="11"/>
  <c r="W56" i="11"/>
  <c r="W46" i="11"/>
  <c r="W52" i="11"/>
  <c r="W41" i="11"/>
  <c r="W38" i="11"/>
  <c r="W39" i="11"/>
  <c r="W63" i="11"/>
  <c r="W68" i="11"/>
  <c r="W20" i="11"/>
  <c r="W2" i="11"/>
  <c r="W13" i="11"/>
  <c r="W62" i="11"/>
  <c r="W21" i="11"/>
  <c r="W50" i="11"/>
  <c r="W66" i="11"/>
  <c r="W19" i="11"/>
  <c r="W30" i="11"/>
  <c r="W34" i="11"/>
  <c r="W16" i="11"/>
  <c r="W23" i="11"/>
  <c r="W57" i="11"/>
  <c r="W27" i="11"/>
  <c r="W58" i="11"/>
  <c r="W9" i="11"/>
  <c r="W35" i="11"/>
  <c r="W43" i="11"/>
  <c r="W10" i="11"/>
  <c r="W55" i="11"/>
  <c r="W47" i="11"/>
  <c r="W3" i="11"/>
  <c r="W11" i="11"/>
  <c r="W51" i="11"/>
  <c r="W29" i="11"/>
  <c r="W59" i="11"/>
  <c r="W71" i="11"/>
  <c r="W7" i="11"/>
  <c r="W37" i="11"/>
  <c r="W17" i="11"/>
  <c r="W6" i="11"/>
  <c r="W28" i="11"/>
  <c r="W48" i="11"/>
  <c r="W69" i="11"/>
  <c r="I47" i="1"/>
  <c r="I48" i="1"/>
  <c r="V2" i="14" a="1"/>
  <c r="H56" i="1"/>
  <c r="I59" i="1"/>
  <c r="I57" i="1"/>
  <c r="V9" i="14" l="1"/>
  <c r="V2" i="14"/>
  <c r="V66" i="14"/>
  <c r="V59" i="14"/>
  <c r="V52" i="14"/>
  <c r="V45" i="14"/>
  <c r="V38" i="14"/>
  <c r="V31" i="14"/>
  <c r="V24" i="14"/>
  <c r="V17" i="14"/>
  <c r="V10" i="14"/>
  <c r="V3" i="14"/>
  <c r="V67" i="14"/>
  <c r="V60" i="14"/>
  <c r="V53" i="14"/>
  <c r="V46" i="14"/>
  <c r="V39" i="14"/>
  <c r="V32" i="14"/>
  <c r="V25" i="14"/>
  <c r="V18" i="14"/>
  <c r="V11" i="14"/>
  <c r="V4" i="14"/>
  <c r="V68" i="14"/>
  <c r="V61" i="14"/>
  <c r="V54" i="14"/>
  <c r="V47" i="14"/>
  <c r="V40" i="14"/>
  <c r="V33" i="14"/>
  <c r="V26" i="14"/>
  <c r="V19" i="14"/>
  <c r="V12" i="14"/>
  <c r="V5" i="14"/>
  <c r="V69" i="14"/>
  <c r="V62" i="14"/>
  <c r="V55" i="14"/>
  <c r="V48" i="14"/>
  <c r="V41" i="14"/>
  <c r="V34" i="14"/>
  <c r="V27" i="14"/>
  <c r="V20" i="14"/>
  <c r="V13" i="14"/>
  <c r="V6" i="14"/>
  <c r="V70" i="14"/>
  <c r="V63" i="14"/>
  <c r="V56" i="14"/>
  <c r="V49" i="14"/>
  <c r="V42" i="14"/>
  <c r="V35" i="14"/>
  <c r="V28" i="14"/>
  <c r="V21" i="14"/>
  <c r="V14" i="14"/>
  <c r="V7" i="14"/>
  <c r="V71" i="14"/>
  <c r="V64" i="14"/>
  <c r="V57" i="14"/>
  <c r="V50" i="14"/>
  <c r="V43" i="14"/>
  <c r="V36" i="14"/>
  <c r="V29" i="14"/>
  <c r="V22" i="14"/>
  <c r="V15" i="14"/>
  <c r="V8" i="14"/>
  <c r="V65" i="14"/>
  <c r="V58" i="14"/>
  <c r="V51" i="14"/>
  <c r="V44" i="14"/>
  <c r="V37" i="14"/>
  <c r="V30" i="14"/>
  <c r="V23" i="14"/>
  <c r="V16" i="14"/>
  <c r="I56" i="1"/>
  <c r="D32" i="1"/>
  <c r="D40" i="1"/>
  <c r="T3" i="19" a="1"/>
  <c r="I41" i="1"/>
  <c r="D41" i="1"/>
  <c r="Z5" i="11"/>
  <c r="AZ1905" i="11"/>
  <c r="AZ2251" i="11"/>
  <c r="AZ1390" i="11"/>
  <c r="AZ2301" i="11"/>
  <c r="AZ1564" i="11"/>
  <c r="AZ1823" i="11"/>
  <c r="AZ2101" i="11"/>
  <c r="AZ596" i="11"/>
  <c r="AZ1644" i="11"/>
  <c r="AZ1009" i="11"/>
  <c r="AZ1750" i="11"/>
  <c r="AZ1132" i="11"/>
  <c r="AZ1796" i="11"/>
  <c r="AZ48" i="11"/>
  <c r="AZ1293" i="11"/>
  <c r="AZ845" i="11"/>
  <c r="AZ764" i="11"/>
  <c r="AZ1548" i="11"/>
  <c r="AZ921" i="11"/>
  <c r="AZ50" i="11"/>
  <c r="AZ211" i="11"/>
  <c r="AZ564" i="11"/>
  <c r="AZ715" i="11"/>
  <c r="AZ1264" i="11"/>
  <c r="AZ1272" i="11"/>
  <c r="AQ15" i="11"/>
  <c r="AZ1956" i="11"/>
  <c r="AZ753" i="11"/>
  <c r="AZ634" i="11"/>
  <c r="AZ1278" i="11"/>
  <c r="AZ853" i="11"/>
  <c r="AZ1782" i="11"/>
  <c r="AZ2292" i="11"/>
  <c r="AZ1304" i="11"/>
  <c r="AZ2224" i="11"/>
  <c r="AZ171" i="11"/>
  <c r="AZ532" i="11"/>
  <c r="AZ2209" i="11"/>
  <c r="AZ2169" i="11"/>
  <c r="AZ1890" i="11"/>
  <c r="AZ96" i="11"/>
  <c r="AZ783" i="11"/>
  <c r="AZ710" i="11"/>
  <c r="AZ1041" i="11"/>
  <c r="AZ1168" i="11"/>
  <c r="AZ1397" i="11"/>
  <c r="AZ639" i="11"/>
  <c r="AZ1084" i="11"/>
  <c r="AZ1467" i="11"/>
  <c r="AZ369" i="11"/>
  <c r="AZ292" i="11"/>
  <c r="AZ1043" i="11"/>
  <c r="AZ1086" i="11"/>
  <c r="AZ347" i="11"/>
  <c r="AZ794" i="11"/>
  <c r="AZ2303" i="11"/>
  <c r="AZ2036" i="11"/>
  <c r="AZ1704" i="11"/>
  <c r="AZ175" i="11"/>
  <c r="AZ1367" i="11"/>
  <c r="AZ584" i="11"/>
  <c r="AZ182" i="11"/>
  <c r="AZ142" i="11"/>
  <c r="AZ250" i="11"/>
  <c r="AZ2215" i="11"/>
  <c r="AZ331" i="11"/>
  <c r="AZ894" i="11"/>
  <c r="AZ842" i="11"/>
  <c r="AZ678" i="11"/>
  <c r="AZ1844" i="11"/>
  <c r="D43" i="1"/>
  <c r="AZ1515" i="11"/>
  <c r="AZ1756" i="11"/>
  <c r="AZ203" i="11"/>
  <c r="AZ130" i="11"/>
  <c r="AZ609" i="11"/>
  <c r="AZ1628" i="11"/>
  <c r="AZ611" i="11"/>
  <c r="AZ771" i="11"/>
  <c r="AZ938" i="11"/>
  <c r="AZ20" i="11"/>
  <c r="AZ1391" i="11"/>
  <c r="AZ675" i="11"/>
  <c r="AZ470" i="11"/>
  <c r="AZ1334" i="11"/>
  <c r="AZ983" i="11"/>
  <c r="AZ447" i="11"/>
  <c r="AZ662" i="11"/>
  <c r="AZ2324" i="11"/>
  <c r="AZ679" i="11"/>
  <c r="AZ2114" i="11"/>
  <c r="AZ464" i="11"/>
  <c r="AZ1112" i="11"/>
  <c r="AZ540" i="11"/>
  <c r="AZ236" i="11"/>
  <c r="AZ2241" i="11"/>
  <c r="AZ1144" i="11"/>
  <c r="AZ1004" i="11"/>
  <c r="AZ1476" i="11"/>
  <c r="AZ2353" i="11"/>
  <c r="AZ1039" i="11"/>
  <c r="AZ345" i="11"/>
  <c r="AZ458" i="11"/>
  <c r="AZ1032" i="11"/>
  <c r="AZ2149" i="11"/>
  <c r="AZ2236" i="11"/>
  <c r="AZ265" i="11"/>
  <c r="AZ1731" i="11"/>
  <c r="AZ354" i="11"/>
  <c r="AZ379" i="11"/>
  <c r="AZ49" i="11"/>
  <c r="AZ590" i="11"/>
  <c r="AZ282" i="11"/>
  <c r="AZ434" i="11"/>
  <c r="AZ398" i="11"/>
  <c r="AZ412" i="11"/>
  <c r="AZ1432" i="11"/>
  <c r="AZ622" i="11"/>
  <c r="AZ902" i="11"/>
  <c r="AZ868" i="11"/>
  <c r="AZ1094" i="11"/>
  <c r="AZ2322" i="11"/>
  <c r="AZ404" i="11"/>
  <c r="AZ2205" i="11"/>
  <c r="AZ1475" i="11"/>
  <c r="AZ2193" i="11"/>
  <c r="AZ1481" i="11"/>
  <c r="AZ1079" i="11"/>
  <c r="AZ1755" i="11"/>
  <c r="AZ2307" i="11"/>
  <c r="AZ778" i="11"/>
  <c r="AZ372" i="11"/>
  <c r="AZ1167" i="11"/>
  <c r="AZ2253" i="11"/>
  <c r="AZ1635" i="11"/>
  <c r="AZ775" i="11"/>
  <c r="AZ1113" i="11"/>
  <c r="AZ539" i="11"/>
  <c r="AZ424" i="11"/>
  <c r="AZ451" i="11"/>
  <c r="AZ1070" i="11"/>
  <c r="AZ1159" i="11"/>
  <c r="AZ1701" i="11"/>
  <c r="AZ940" i="11"/>
  <c r="AZ805" i="11"/>
  <c r="AZ1448" i="11"/>
  <c r="AZ1734" i="11"/>
  <c r="AZ4" i="11"/>
  <c r="AZ1495" i="11"/>
  <c r="AZ26" i="11"/>
  <c r="AZ2239" i="11"/>
  <c r="AZ2286" i="11"/>
  <c r="AZ1496" i="11"/>
  <c r="AZ72" i="11"/>
  <c r="AZ1053" i="11"/>
  <c r="AZ267" i="11"/>
  <c r="AZ1015" i="11"/>
  <c r="AZ667" i="11"/>
  <c r="AZ287" i="11"/>
  <c r="AZ674" i="11"/>
  <c r="AZ181" i="11"/>
  <c r="AZ877" i="11"/>
  <c r="AZ1943" i="11"/>
  <c r="AQ9" i="11"/>
  <c r="AZ102" i="11"/>
  <c r="AZ1887" i="11"/>
  <c r="AZ680" i="11"/>
  <c r="AZ1590" i="11"/>
  <c r="AQ19" i="11"/>
  <c r="AZ968" i="11"/>
  <c r="AZ33" i="11"/>
  <c r="AZ258" i="11"/>
  <c r="AZ916" i="11"/>
  <c r="AZ2186" i="11"/>
  <c r="AZ1528" i="11"/>
  <c r="AZ1994" i="11"/>
  <c r="AZ654" i="11"/>
  <c r="AZ73" i="11"/>
  <c r="AZ1262" i="11"/>
  <c r="AZ1011" i="11"/>
  <c r="AZ990" i="11"/>
  <c r="AZ1632" i="11"/>
  <c r="AZ1196" i="11"/>
  <c r="AZ548" i="11"/>
  <c r="AQ18" i="11"/>
  <c r="AZ137" i="11"/>
  <c r="AZ2225" i="11"/>
  <c r="AZ1500" i="11"/>
  <c r="AZ813" i="11"/>
  <c r="AZ453" i="11"/>
  <c r="AZ949" i="11"/>
  <c r="AZ1616" i="11"/>
  <c r="AZ841" i="11"/>
  <c r="AZ1928" i="11"/>
  <c r="AZ1962" i="11"/>
  <c r="AZ768" i="11"/>
  <c r="AZ718" i="11"/>
  <c r="AZ210" i="11"/>
  <c r="AZ1284" i="11"/>
  <c r="AZ1766" i="11"/>
  <c r="AZ2105" i="11"/>
  <c r="AZ1492" i="11"/>
  <c r="AZ525" i="11"/>
  <c r="AZ1462" i="11"/>
  <c r="AZ640" i="11"/>
  <c r="AZ2188" i="11"/>
  <c r="AZ861" i="11"/>
  <c r="AZ2027" i="11"/>
  <c r="AZ736" i="11"/>
  <c r="AZ2138" i="11"/>
  <c r="AZ118" i="11"/>
  <c r="AZ581" i="11"/>
  <c r="AZ784" i="11"/>
  <c r="AZ247" i="11"/>
  <c r="AZ1175" i="11"/>
  <c r="AZ1754" i="11"/>
  <c r="AZ1692" i="11"/>
  <c r="AZ859" i="11"/>
  <c r="AZ860" i="11"/>
  <c r="AZ1987" i="11"/>
  <c r="AZ332" i="11"/>
  <c r="AZ1186" i="11"/>
  <c r="AZ2130" i="11"/>
  <c r="AZ1583" i="11"/>
  <c r="AZ1377" i="11"/>
  <c r="AZ999" i="11"/>
  <c r="AZ441" i="11"/>
  <c r="AZ829" i="11"/>
  <c r="AZ503" i="11"/>
  <c r="AZ473" i="11"/>
  <c r="AZ1052" i="11"/>
  <c r="AZ1612" i="11"/>
  <c r="AZ922" i="11"/>
  <c r="AZ1659" i="11"/>
  <c r="AZ1198" i="11"/>
  <c r="AZ1081" i="11"/>
  <c r="AZ1005" i="11"/>
  <c r="AZ2028" i="11"/>
  <c r="AZ936" i="11"/>
  <c r="AZ2201" i="11"/>
  <c r="AZ1535" i="11"/>
  <c r="AZ1453" i="11"/>
  <c r="AZ446" i="11"/>
  <c r="AZ92" i="11"/>
  <c r="AZ716" i="11"/>
  <c r="AZ1170" i="11"/>
  <c r="AZ2048" i="11"/>
  <c r="AZ934" i="11"/>
  <c r="AZ1034" i="11"/>
  <c r="AZ832" i="11"/>
  <c r="AZ1451" i="11"/>
  <c r="AZ2013" i="11"/>
  <c r="AZ619" i="11"/>
  <c r="AZ1177" i="11"/>
  <c r="AZ1085" i="11"/>
  <c r="AZ1670" i="11"/>
  <c r="AZ1509" i="11"/>
  <c r="AZ1745" i="11"/>
  <c r="AZ230" i="11"/>
  <c r="AZ194" i="11"/>
  <c r="AZ7" i="11"/>
  <c r="AZ1169" i="11"/>
  <c r="AZ2299" i="11"/>
  <c r="AZ220" i="11"/>
  <c r="AZ2264" i="11"/>
  <c r="AZ1519" i="11"/>
  <c r="AZ526" i="11"/>
  <c r="AZ523" i="11"/>
  <c r="AZ1980" i="11"/>
  <c r="AZ624" i="11"/>
  <c r="AZ670" i="11"/>
  <c r="AZ522" i="11"/>
  <c r="AZ1660" i="11"/>
  <c r="AZ897" i="11"/>
  <c r="AQ2" i="11"/>
  <c r="AZ176" i="11"/>
  <c r="AZ1896" i="11"/>
  <c r="AZ643" i="11"/>
  <c r="AZ2065" i="11"/>
  <c r="AZ711" i="11"/>
  <c r="AZ1710" i="11"/>
  <c r="AZ744" i="11"/>
  <c r="AZ2140" i="11"/>
  <c r="AZ174" i="11"/>
  <c r="AZ15" i="11"/>
  <c r="AZ2117" i="11"/>
  <c r="AZ1849" i="11"/>
  <c r="AZ616" i="11"/>
  <c r="AZ850" i="11"/>
  <c r="AZ2164" i="11"/>
  <c r="AZ514" i="11"/>
  <c r="AZ1614" i="11"/>
  <c r="AZ1078" i="11"/>
  <c r="AZ2019" i="11"/>
  <c r="AZ541" i="11"/>
  <c r="AZ1002" i="11"/>
  <c r="AZ1394" i="11"/>
  <c r="AZ1818" i="11"/>
  <c r="AZ315" i="11"/>
  <c r="AZ587" i="11"/>
  <c r="AZ2310" i="11"/>
  <c r="AZ2168" i="11"/>
  <c r="AZ579" i="11"/>
  <c r="AZ873" i="11"/>
  <c r="AZ1875" i="11"/>
  <c r="AZ2000" i="11"/>
  <c r="AZ947" i="11"/>
  <c r="AZ1199" i="11"/>
  <c r="AZ1030" i="11"/>
  <c r="AZ1631" i="11"/>
  <c r="AZ1665" i="11"/>
  <c r="AZ1150" i="11"/>
  <c r="AZ1380" i="11"/>
  <c r="AZ676" i="11"/>
  <c r="AZ1237" i="11"/>
  <c r="AZ1513" i="11"/>
  <c r="AZ1442" i="11"/>
  <c r="AZ1022" i="11"/>
  <c r="AZ1772" i="11"/>
  <c r="AZ61" i="11"/>
  <c r="AZ2052" i="11"/>
  <c r="AZ1402" i="11"/>
  <c r="AZ1339" i="11"/>
  <c r="AZ1421" i="11"/>
  <c r="AZ1203" i="11"/>
  <c r="AZ6" i="11"/>
  <c r="AZ384" i="11"/>
  <c r="AZ1800" i="11"/>
  <c r="AZ361" i="11"/>
  <c r="AZ577" i="11"/>
  <c r="AZ1049" i="11"/>
  <c r="AZ815" i="11"/>
  <c r="AZ920" i="11"/>
  <c r="AZ1066" i="11"/>
  <c r="AZ1401" i="11"/>
  <c r="AZ2366" i="11"/>
  <c r="AZ1184" i="11"/>
  <c r="AZ1717" i="11"/>
  <c r="AZ1392" i="11"/>
  <c r="AZ862" i="11"/>
  <c r="AZ1602" i="11"/>
  <c r="AZ1986" i="11"/>
  <c r="AZ17" i="11"/>
  <c r="AZ79" i="11"/>
  <c r="AZ1867" i="11"/>
  <c r="AZ1568" i="11"/>
  <c r="AZ668" i="11"/>
  <c r="AZ1166" i="11"/>
  <c r="AZ1267" i="11"/>
  <c r="AZ2158" i="11"/>
  <c r="AZ2137" i="11"/>
  <c r="AZ814" i="11"/>
  <c r="AZ2155" i="11"/>
  <c r="AZ1909" i="11"/>
  <c r="AZ733" i="11"/>
  <c r="AZ1821" i="11"/>
  <c r="AZ2281" i="11"/>
  <c r="AZ557" i="11"/>
  <c r="AZ311" i="11"/>
  <c r="AZ586" i="11"/>
  <c r="AZ996" i="11"/>
  <c r="AZ1669" i="11"/>
  <c r="AZ686" i="11"/>
  <c r="AZ110" i="11"/>
  <c r="AZ1822" i="11"/>
  <c r="AZ904" i="11"/>
  <c r="AZ1594" i="11"/>
  <c r="AZ444" i="11"/>
  <c r="AZ2053" i="11"/>
  <c r="AZ204" i="11"/>
  <c r="AZ1757" i="11"/>
  <c r="AZ460" i="11"/>
  <c r="AZ89" i="11"/>
  <c r="AZ1577" i="11"/>
  <c r="AZ139" i="11"/>
  <c r="AZ2109" i="11"/>
  <c r="AZ302" i="11"/>
  <c r="AZ720" i="11"/>
  <c r="AZ1930" i="11"/>
  <c r="AZ637" i="11"/>
  <c r="AZ1735" i="11"/>
  <c r="AZ350" i="11"/>
  <c r="AZ1981" i="11"/>
  <c r="AQ4" i="11"/>
  <c r="AZ1316" i="11"/>
  <c r="AZ2306" i="11"/>
  <c r="AZ1826" i="11"/>
  <c r="AZ1724" i="11"/>
  <c r="AZ2016" i="11"/>
  <c r="AY107" i="11"/>
  <c r="AZ2296" i="11"/>
  <c r="AZ1174" i="11"/>
  <c r="AZ462" i="11"/>
  <c r="AZ830" i="11"/>
  <c r="AZ1185" i="11"/>
  <c r="AZ857" i="11"/>
  <c r="AZ1671" i="11"/>
  <c r="AZ1793" i="11"/>
  <c r="AZ1268" i="11"/>
  <c r="AZ217" i="11"/>
  <c r="AZ151" i="11"/>
  <c r="AZ420" i="11"/>
  <c r="AZ1785" i="11"/>
  <c r="AZ304" i="11"/>
  <c r="AZ2040" i="11"/>
  <c r="AZ5" i="11"/>
  <c r="AZ839" i="11"/>
  <c r="AZ645" i="11"/>
  <c r="AZ1449" i="11"/>
  <c r="AZ2167" i="11"/>
  <c r="AZ1074" i="11"/>
  <c r="AZ605" i="11"/>
  <c r="AZ2321" i="11"/>
  <c r="AZ1803" i="11"/>
  <c r="AZ1056" i="11"/>
  <c r="AZ37" i="11"/>
  <c r="AZ690" i="11"/>
  <c r="AZ803" i="11"/>
  <c r="AZ1762" i="11"/>
  <c r="AZ2336" i="11"/>
  <c r="AZ1471" i="11"/>
  <c r="AZ2227" i="11"/>
  <c r="AZ1482" i="11"/>
  <c r="AZ800" i="11"/>
  <c r="AZ1076" i="11"/>
  <c r="AZ417" i="11"/>
  <c r="AZ1559" i="11"/>
  <c r="AZ589" i="11"/>
  <c r="AZ370" i="11"/>
  <c r="AZ362" i="11"/>
  <c r="AZ406" i="11"/>
  <c r="AZ1131" i="11"/>
  <c r="AQ6" i="11"/>
  <c r="AZ2262" i="11"/>
  <c r="AZ309" i="11"/>
  <c r="AZ1235" i="11"/>
  <c r="AZ550" i="11"/>
  <c r="AZ2350" i="11"/>
  <c r="AS15" i="11"/>
  <c r="AZ2139" i="11"/>
  <c r="AZ340" i="11"/>
  <c r="AZ2037" i="11"/>
  <c r="AZ1072" i="11"/>
  <c r="AZ2093" i="11"/>
  <c r="AZ737" i="11"/>
  <c r="AZ1275" i="11"/>
  <c r="AZ2263" i="11"/>
  <c r="AZ595" i="11"/>
  <c r="AZ2344" i="11"/>
  <c r="AZ1362" i="11"/>
  <c r="AZ353" i="11"/>
  <c r="AZ323" i="11"/>
  <c r="AZ1493" i="11"/>
  <c r="AZ1573" i="11"/>
  <c r="AZ2045" i="11"/>
  <c r="AZ1942" i="11"/>
  <c r="AZ1792" i="11"/>
  <c r="AZ1124" i="11"/>
  <c r="AZ268" i="11"/>
  <c r="AZ2015" i="11"/>
  <c r="AZ1255" i="11"/>
  <c r="AZ11" i="11"/>
  <c r="AZ1321" i="11"/>
  <c r="AZ442" i="11"/>
  <c r="AZ1250" i="11"/>
  <c r="AZ1565" i="11"/>
  <c r="AZ1106" i="11"/>
  <c r="AZ2020" i="11"/>
  <c r="AZ1621" i="11"/>
  <c r="AZ243" i="11"/>
  <c r="AZ763" i="11"/>
  <c r="AZ851" i="11"/>
  <c r="AZ1536" i="11"/>
  <c r="AZ57" i="11"/>
  <c r="AZ476" i="11"/>
  <c r="AS2" i="11"/>
  <c r="AZ628" i="11"/>
  <c r="AZ2057" i="11"/>
  <c r="AZ1667" i="11"/>
  <c r="AZ971" i="11"/>
  <c r="AZ358" i="11"/>
  <c r="AZ209" i="11"/>
  <c r="AZ1617" i="11"/>
  <c r="AZ935" i="11"/>
  <c r="AZ1683" i="11"/>
  <c r="AZ122" i="11"/>
  <c r="AZ618" i="11"/>
  <c r="AZ81" i="11"/>
  <c r="AZ1582" i="11"/>
  <c r="AZ1525" i="11"/>
  <c r="AZ1292" i="11"/>
  <c r="AZ1510" i="11"/>
  <c r="AZ19" i="11"/>
  <c r="AZ1715" i="11"/>
  <c r="AZ254" i="11"/>
  <c r="AZ632" i="11"/>
  <c r="AZ34" i="11"/>
  <c r="AZ1945" i="11"/>
  <c r="AZ1152" i="11"/>
  <c r="AZ2365" i="11"/>
  <c r="AZ527" i="11"/>
  <c r="AZ338" i="11"/>
  <c r="AZ2231" i="11"/>
  <c r="AZ808" i="11"/>
  <c r="AZ1634" i="11"/>
  <c r="AZ214" i="11"/>
  <c r="AZ387" i="11"/>
  <c r="AZ498" i="11"/>
  <c r="AZ69" i="11"/>
  <c r="AZ854" i="11"/>
  <c r="AZ905" i="11"/>
  <c r="AZ985" i="11"/>
  <c r="AZ1291" i="11"/>
  <c r="AZ383" i="11"/>
  <c r="AZ1539" i="11"/>
  <c r="AZ2187" i="11"/>
  <c r="AZ405" i="11"/>
  <c r="AZ1728" i="11"/>
  <c r="AZ910" i="11"/>
  <c r="AZ542" i="11"/>
  <c r="AZ2112" i="11"/>
  <c r="AZ1776" i="11"/>
  <c r="AZ1067" i="11"/>
  <c r="AZ1236" i="11"/>
  <c r="AZ1992" i="11"/>
  <c r="AZ2153" i="11"/>
  <c r="AZ2271" i="11"/>
  <c r="AZ2348" i="11"/>
  <c r="AZ1521" i="11"/>
  <c r="AZ1261" i="11"/>
  <c r="AZ747" i="11"/>
  <c r="AZ429" i="11"/>
  <c r="AZ1770" i="11"/>
  <c r="AZ1329" i="11"/>
  <c r="AZ491" i="11"/>
  <c r="AZ402" i="11"/>
  <c r="AZ419" i="11"/>
  <c r="AZ1620" i="11"/>
  <c r="AZ1429" i="11"/>
  <c r="AZ1307" i="11"/>
  <c r="AZ1381" i="11"/>
  <c r="AZ299" i="11"/>
  <c r="AZ1363" i="11"/>
  <c r="AZ1889" i="11"/>
  <c r="AZ2274" i="11"/>
  <c r="AZ1714" i="11"/>
  <c r="AZ1024" i="11"/>
  <c r="AZ1835" i="11"/>
  <c r="AZ378" i="11"/>
  <c r="AZ1903" i="11"/>
  <c r="AZ1629" i="11"/>
  <c r="AZ2174" i="11"/>
  <c r="AZ29" i="11"/>
  <c r="AZ1434" i="11"/>
  <c r="AZ2089" i="11"/>
  <c r="AZ1738" i="11"/>
  <c r="AZ1953" i="11"/>
  <c r="AZ1638" i="11"/>
  <c r="AZ1311" i="11"/>
  <c r="AZ2335" i="11"/>
  <c r="AZ127" i="11"/>
  <c r="AZ1982" i="11"/>
  <c r="AZ80" i="11"/>
  <c r="AZ128" i="11"/>
  <c r="AZ956" i="11"/>
  <c r="AZ177" i="11"/>
  <c r="AZ2356" i="11"/>
  <c r="AZ2284" i="11"/>
  <c r="AZ2171" i="11"/>
  <c r="AZ481" i="11"/>
  <c r="AZ215" i="11"/>
  <c r="AZ1969" i="11"/>
  <c r="AZ364" i="11"/>
  <c r="AZ213" i="11"/>
  <c r="AZ1245" i="11"/>
  <c r="AZ1541" i="11"/>
  <c r="AZ1920" i="11"/>
  <c r="AZ1804" i="11"/>
  <c r="AZ1097" i="11"/>
  <c r="AZ743" i="11"/>
  <c r="AZ180" i="11"/>
  <c r="AZ1111" i="11"/>
  <c r="AZ1540" i="11"/>
  <c r="AZ1948" i="11"/>
  <c r="AZ2278" i="11"/>
  <c r="AZ24" i="11"/>
  <c r="AZ545" i="11"/>
  <c r="AZ573" i="11"/>
  <c r="AZ248" i="11"/>
  <c r="AZ1436" i="11"/>
  <c r="AZ1355" i="11"/>
  <c r="AZ653" i="11"/>
  <c r="AZ1711" i="11"/>
  <c r="AZ1035" i="11"/>
  <c r="AZ1580" i="11"/>
  <c r="AZ835" i="11"/>
  <c r="AZ1073" i="11"/>
  <c r="AZ1900" i="11"/>
  <c r="AZ1349" i="11"/>
  <c r="AZ255" i="11"/>
  <c r="AZ244" i="11"/>
  <c r="AZ1280" i="11"/>
  <c r="AZ792" i="11"/>
  <c r="AZ1607" i="11"/>
  <c r="AZ147" i="11"/>
  <c r="AZ239" i="11"/>
  <c r="AZ99" i="11"/>
  <c r="AZ559" i="11"/>
  <c r="AZ1829" i="11"/>
  <c r="AZ1877" i="11"/>
  <c r="AZ1382" i="11"/>
  <c r="AZ173" i="11"/>
  <c r="AZ846" i="11"/>
  <c r="AZ437" i="11"/>
  <c r="AZ2090" i="11"/>
  <c r="AZ1126" i="11"/>
  <c r="AZ1996" i="11"/>
  <c r="AZ148" i="11"/>
  <c r="AZ1506" i="11"/>
  <c r="AZ113" i="11"/>
  <c r="AZ978" i="11"/>
  <c r="AZ907" i="11"/>
  <c r="AZ123" i="11"/>
  <c r="AZ2189" i="11"/>
  <c r="AZ1547" i="11"/>
  <c r="AZ1691" i="11"/>
  <c r="AZ2240" i="11"/>
  <c r="AZ1211" i="11"/>
  <c r="AZ461" i="11"/>
  <c r="AZ1761" i="11"/>
  <c r="AZ2005" i="11"/>
  <c r="AZ666" i="11"/>
  <c r="AZ1315" i="11"/>
  <c r="AZ1686" i="11"/>
  <c r="AZ1865" i="11"/>
  <c r="AZ2200" i="11"/>
  <c r="AZ1627" i="11"/>
  <c r="AZ1851" i="11"/>
  <c r="AZ1563" i="11"/>
  <c r="AZ1254" i="11"/>
  <c r="AZ1044" i="11"/>
  <c r="AZ886" i="11"/>
  <c r="AZ2162" i="11"/>
  <c r="AZ1340" i="11"/>
  <c r="AZ2097" i="11"/>
  <c r="AZ1554" i="11"/>
  <c r="AZ533" i="11"/>
  <c r="AZ1469" i="11"/>
  <c r="AZ1333" i="11"/>
  <c r="AZ982" i="11"/>
  <c r="AZ212" i="11"/>
  <c r="AZ170" i="11"/>
  <c r="AZ1824" i="11"/>
  <c r="AZ1597" i="11"/>
  <c r="AZ108" i="11"/>
  <c r="AZ1388" i="11"/>
  <c r="AZ1003" i="11"/>
  <c r="AZ240" i="11"/>
  <c r="AZ1966" i="11"/>
  <c r="AZ950" i="11"/>
  <c r="AZ1730" i="11"/>
  <c r="AZ1147" i="11"/>
  <c r="AZ1077" i="11"/>
  <c r="AZ793" i="11"/>
  <c r="AZ1551" i="11"/>
  <c r="AZ157" i="11"/>
  <c r="AZ906" i="11"/>
  <c r="AZ612" i="11"/>
  <c r="AZ1974" i="11"/>
  <c r="AZ1919" i="11"/>
  <c r="AZ740" i="11"/>
  <c r="AZ1687" i="11"/>
  <c r="AZ193" i="11"/>
  <c r="AZ391" i="11"/>
  <c r="AZ2029" i="11"/>
  <c r="AZ373" i="11"/>
  <c r="AZ2142" i="11"/>
  <c r="AZ556" i="11"/>
  <c r="AZ2349" i="11"/>
  <c r="AZ2244" i="11"/>
  <c r="AZ1412" i="11"/>
  <c r="AZ942" i="11"/>
  <c r="AZ225" i="11"/>
  <c r="AZ1993" i="11"/>
  <c r="AZ467" i="11"/>
  <c r="AZ1685" i="11"/>
  <c r="AZ2355" i="11"/>
  <c r="AZ169" i="11"/>
  <c r="AZ1805" i="11"/>
  <c r="AZ1574" i="11"/>
  <c r="AZ344" i="11"/>
  <c r="AZ1240" i="11"/>
  <c r="AZ2228" i="11"/>
  <c r="AZ1995" i="11"/>
  <c r="AZ2059" i="11"/>
  <c r="AZ993" i="11"/>
  <c r="AZ1581" i="11"/>
  <c r="AZ2245" i="11"/>
  <c r="AZ1526" i="11"/>
  <c r="AZ91" i="11"/>
  <c r="AZ2358" i="11"/>
  <c r="AZ1931" i="11"/>
  <c r="AZ1303" i="11"/>
  <c r="AZ1810" i="11"/>
  <c r="AZ359" i="11"/>
  <c r="AZ1465" i="11"/>
  <c r="AZ1977" i="11"/>
  <c r="AZ1107" i="11"/>
  <c r="AZ465" i="11"/>
  <c r="AZ1215" i="11"/>
  <c r="AZ693" i="11"/>
  <c r="AZ757" i="11"/>
  <c r="AZ1318" i="11"/>
  <c r="AZ313" i="11"/>
  <c r="AZ310" i="11"/>
  <c r="AZ2003" i="11"/>
  <c r="AZ1244" i="11"/>
  <c r="AZ774" i="11"/>
  <c r="AZ389" i="11"/>
  <c r="AZ351" i="11"/>
  <c r="AZ1709" i="11"/>
  <c r="AZ112" i="11"/>
  <c r="AZ883" i="11"/>
  <c r="AZ1404" i="11"/>
  <c r="AZ1306" i="11"/>
  <c r="AZ703" i="11"/>
  <c r="AZ1146" i="11"/>
  <c r="AZ178" i="11"/>
  <c r="AZ576" i="11"/>
  <c r="AZ1576" i="11"/>
  <c r="AZ411" i="11"/>
  <c r="AZ2166" i="11"/>
  <c r="AZ422" i="11"/>
  <c r="AZ1585" i="11"/>
  <c r="AZ317" i="11"/>
  <c r="AZ1223" i="11"/>
  <c r="AZ1739" i="11"/>
  <c r="AZ691" i="11"/>
  <c r="AZ1507" i="11"/>
  <c r="AZ987" i="11"/>
  <c r="AZ741" i="11"/>
  <c r="AZ306" i="11"/>
  <c r="AZ2098" i="11"/>
  <c r="AZ2104" i="11"/>
  <c r="AZ1850" i="11"/>
  <c r="AZ953" i="11"/>
  <c r="AZ1048" i="11"/>
  <c r="AZ2191" i="11"/>
  <c r="AZ959" i="11"/>
  <c r="AZ787" i="11"/>
  <c r="AZ120" i="11"/>
  <c r="AZ565" i="11"/>
  <c r="AZ1763" i="11"/>
  <c r="AZ1533" i="11"/>
  <c r="AZ274" i="11"/>
  <c r="AZ836" i="11"/>
  <c r="AZ1569" i="11"/>
  <c r="AZ2267" i="11"/>
  <c r="AZ1517" i="11"/>
  <c r="AZ1682" i="11"/>
  <c r="AZ2233" i="11"/>
  <c r="AZ1700" i="11"/>
  <c r="AZ2124" i="11"/>
  <c r="AZ2354" i="11"/>
  <c r="AZ140" i="11"/>
  <c r="AZ981" i="11"/>
  <c r="AZ1443" i="11"/>
  <c r="AZ226" i="11"/>
  <c r="AZ652" i="11"/>
  <c r="AZ823" i="11"/>
  <c r="AZ515" i="11"/>
  <c r="AZ395" i="11"/>
  <c r="AZ2338" i="11"/>
  <c r="AZ1204" i="11"/>
  <c r="AZ145" i="11"/>
  <c r="AZ944" i="11"/>
  <c r="AZ1190" i="11"/>
  <c r="AZ103" i="11"/>
  <c r="AZ2066" i="11"/>
  <c r="AZ1346" i="11"/>
  <c r="AZ831" i="11"/>
  <c r="AZ1847" i="11"/>
  <c r="AZ1991" i="11"/>
  <c r="AZ888" i="11"/>
  <c r="AZ1012" i="11"/>
  <c r="AZ418" i="11"/>
  <c r="AZ1135" i="11"/>
  <c r="AZ1502" i="11"/>
  <c r="AZ1676" i="11"/>
  <c r="AZ1265" i="11"/>
  <c r="AZ1960" i="11"/>
  <c r="AZ694" i="11"/>
  <c r="AZ2010" i="11"/>
  <c r="AZ1562" i="11"/>
  <c r="AZ1828" i="11"/>
  <c r="AZ2110" i="11"/>
  <c r="AZ1055" i="11"/>
  <c r="AZ2341" i="11"/>
  <c r="AZ2023" i="11"/>
  <c r="AZ2255" i="11"/>
  <c r="AZ1016" i="11"/>
  <c r="AZ1933" i="11"/>
  <c r="AZ414" i="11"/>
  <c r="AZ1954" i="11"/>
  <c r="AZ2121" i="11"/>
  <c r="AZ1622" i="11"/>
  <c r="AZ1549" i="11"/>
  <c r="AZ1589" i="11"/>
  <c r="AZ1415" i="11"/>
  <c r="AZ739" i="11"/>
  <c r="AZ1418" i="11"/>
  <c r="AZ1095" i="11"/>
  <c r="AZ599" i="11"/>
  <c r="AZ1310" i="11"/>
  <c r="AZ1148" i="11"/>
  <c r="AZ931" i="11"/>
  <c r="AZ260" i="11"/>
  <c r="AZ745" i="11"/>
  <c r="AZ334" i="11"/>
  <c r="AZ477" i="11"/>
  <c r="AZ1870" i="11"/>
  <c r="AZ688" i="11"/>
  <c r="AZ2330" i="11"/>
  <c r="AZ689" i="11"/>
  <c r="AZ2041" i="11"/>
  <c r="AZ928" i="11"/>
  <c r="AZ1946" i="11"/>
  <c r="AZ28" i="11"/>
  <c r="AZ1276" i="11"/>
  <c r="AZ1950" i="11"/>
  <c r="AZ1898" i="11"/>
  <c r="AZ1455" i="11"/>
  <c r="AZ349" i="11"/>
  <c r="AZ1904" i="11"/>
  <c r="AZ2346" i="11"/>
  <c r="AZ827" i="11"/>
  <c r="AZ1759" i="11"/>
  <c r="AZ185" i="11"/>
  <c r="AZ1979" i="11"/>
  <c r="AZ1722" i="11"/>
  <c r="AZ998" i="11"/>
  <c r="AZ2238" i="11"/>
  <c r="AZ719" i="11"/>
  <c r="AZ965" i="11"/>
  <c r="AZ1505" i="11"/>
  <c r="AZ485" i="11"/>
  <c r="AZ56" i="11"/>
  <c r="AZ2309" i="11"/>
  <c r="AZ1998" i="11"/>
  <c r="AZ1899" i="11"/>
  <c r="AZ1522" i="11"/>
  <c r="AZ2351" i="11"/>
  <c r="AZ303" i="11"/>
  <c r="AZ955" i="11"/>
  <c r="AQ7" i="11"/>
  <c r="AS7" i="11" s="1"/>
  <c r="AZ2135" i="11"/>
  <c r="AZ1921" i="11"/>
  <c r="AZ1657" i="11"/>
  <c r="AZ2178" i="11"/>
  <c r="AZ732" i="11"/>
  <c r="AZ807" i="11"/>
  <c r="AZ1200" i="11"/>
  <c r="AZ1123" i="11"/>
  <c r="AZ1550" i="11"/>
  <c r="AZ1679" i="11"/>
  <c r="AZ1897" i="11"/>
  <c r="AZ1543" i="11"/>
  <c r="AZ1720" i="11"/>
  <c r="AZ563" i="11"/>
  <c r="AZ39" i="11"/>
  <c r="AZ501" i="11"/>
  <c r="AZ2175" i="11"/>
  <c r="AZ1279" i="11"/>
  <c r="AZ2265" i="11"/>
  <c r="AZ88" i="11"/>
  <c r="AZ606" i="11"/>
  <c r="AZ163" i="11"/>
  <c r="AZ930" i="11"/>
  <c r="AZ2323" i="11"/>
  <c r="AZ1848" i="11"/>
  <c r="AZ1327" i="11"/>
  <c r="AZ1886" i="11"/>
  <c r="AZ1171" i="11"/>
  <c r="AZ852" i="11"/>
  <c r="AZ245" i="11"/>
  <c r="AZ1459" i="11"/>
  <c r="AZ621" i="11"/>
  <c r="AZ2268" i="11"/>
  <c r="AZ2206" i="11"/>
  <c r="AZ468" i="11"/>
  <c r="AZ2159" i="11"/>
  <c r="AZ1703" i="11"/>
  <c r="AZ593" i="11"/>
  <c r="AZ1721" i="11"/>
  <c r="AZ660" i="11"/>
  <c r="AZ566" i="11"/>
  <c r="AZ821" i="11"/>
  <c r="AZ738" i="11"/>
  <c r="AZ613" i="11"/>
  <c r="AZ44" i="11"/>
  <c r="AZ721" i="11"/>
  <c r="AZ1817" i="11"/>
  <c r="AZ269" i="11"/>
  <c r="AZ2221" i="11"/>
  <c r="AZ296" i="11"/>
  <c r="AZ726" i="11"/>
  <c r="AZ876" i="11"/>
  <c r="AZ1675" i="11"/>
  <c r="AZ779" i="11"/>
  <c r="AZ200" i="11"/>
  <c r="AZ497" i="11"/>
  <c r="AZ1115" i="11"/>
  <c r="AZ970" i="11"/>
  <c r="AZ1101" i="11"/>
  <c r="AZ1523" i="11"/>
  <c r="AZ2035" i="11"/>
  <c r="AZ12" i="11"/>
  <c r="AZ425" i="11"/>
  <c r="AZ410" i="11"/>
  <c r="AZ1833" i="11"/>
  <c r="AZ2058" i="11"/>
  <c r="AZ1640" i="11"/>
  <c r="AZ1708" i="11"/>
  <c r="AZ1636" i="11"/>
  <c r="AZ273" i="11"/>
  <c r="AZ1466" i="11"/>
  <c r="AZ164" i="11"/>
  <c r="AZ2317" i="11"/>
  <c r="AZ534" i="11"/>
  <c r="AZ270" i="11"/>
  <c r="AZ772" i="11"/>
  <c r="AZ416" i="11"/>
  <c r="AZ2011" i="11"/>
  <c r="AZ1477" i="11"/>
  <c r="AZ1287" i="11"/>
  <c r="AZ1387" i="11"/>
  <c r="AZ1141" i="11"/>
  <c r="AZ298" i="11"/>
  <c r="AZ840" i="11"/>
  <c r="AZ235" i="11"/>
  <c r="AZ2290" i="11"/>
  <c r="AZ1661" i="11"/>
  <c r="AZ1907" i="11"/>
  <c r="AZ1863" i="11"/>
  <c r="AZ2031" i="11"/>
  <c r="AZ1538" i="11"/>
  <c r="AQ11" i="11"/>
  <c r="AS11" i="11" s="1"/>
  <c r="AZ278" i="11"/>
  <c r="AZ1246" i="11"/>
  <c r="AZ2067" i="11"/>
  <c r="AZ1018" i="11"/>
  <c r="AZ1036" i="11"/>
  <c r="AZ1572" i="11"/>
  <c r="AZ1917" i="11"/>
  <c r="AZ206" i="11"/>
  <c r="AZ2288" i="11"/>
  <c r="AZ697" i="11"/>
  <c r="AZ2332" i="11"/>
  <c r="AZ1929" i="11"/>
  <c r="AZ1650" i="11"/>
  <c r="AZ224" i="11"/>
  <c r="AZ820" i="11"/>
  <c r="AZ858" i="11"/>
  <c r="AZ1134" i="11"/>
  <c r="AZ762" i="11"/>
  <c r="AZ246" i="11"/>
  <c r="AZ1129" i="11"/>
  <c r="AZ1061" i="11"/>
  <c r="AZ1630" i="11"/>
  <c r="AZ1566" i="11"/>
  <c r="AZ393" i="11"/>
  <c r="AZ2141" i="11"/>
  <c r="AZ1156" i="11"/>
  <c r="AZ1125" i="11"/>
  <c r="AZ253" i="11"/>
  <c r="AZ773" i="11"/>
  <c r="AZ1410" i="11"/>
  <c r="AZ1010" i="11"/>
  <c r="AZ2144" i="11"/>
  <c r="AZ811" i="11"/>
  <c r="AZ671" i="11"/>
  <c r="AZ2151" i="11"/>
  <c r="AZ2038" i="11"/>
  <c r="AZ809" i="11"/>
  <c r="AZ238" i="11"/>
  <c r="AZ1578" i="11"/>
  <c r="AZ517" i="11"/>
  <c r="AZ833" i="11"/>
  <c r="AZ1372" i="11"/>
  <c r="AZ156" i="11"/>
  <c r="AZ1232" i="11"/>
  <c r="AZ100" i="11"/>
  <c r="AZ1603" i="11"/>
  <c r="AZ487" i="11"/>
  <c r="AZ2128" i="11"/>
  <c r="AZ655" i="11"/>
  <c r="AZ2182" i="11"/>
  <c r="AZ754" i="11"/>
  <c r="AZ810" i="11"/>
  <c r="AZ1092" i="11"/>
  <c r="AZ554" i="11"/>
  <c r="AZ77" i="11"/>
  <c r="AZ1288" i="11"/>
  <c r="AZ627" i="11"/>
  <c r="AZ900" i="11"/>
  <c r="AZ702" i="11"/>
  <c r="AZ262" i="11"/>
  <c r="AZ1902" i="11"/>
  <c r="AZ1299" i="11"/>
  <c r="AZ789" i="11"/>
  <c r="AZ2122" i="11"/>
  <c r="AZ885" i="11"/>
  <c r="AZ1955" i="11"/>
  <c r="AZ1733" i="11"/>
  <c r="AZ1071" i="11"/>
  <c r="AZ187" i="11"/>
  <c r="AZ1399" i="11"/>
  <c r="AZ2147" i="11"/>
  <c r="AZ1483" i="11"/>
  <c r="AZ2280" i="11"/>
  <c r="AZ518" i="11"/>
  <c r="AQ8" i="11"/>
  <c r="AS8" i="11" s="1"/>
  <c r="AZ1668" i="11"/>
  <c r="AZ1183" i="11"/>
  <c r="AZ887" i="11"/>
  <c r="AZ366" i="11"/>
  <c r="AZ2295" i="11"/>
  <c r="AZ2207" i="11"/>
  <c r="AZ1165" i="11"/>
  <c r="AZ1908" i="11"/>
  <c r="AZ1062" i="11"/>
  <c r="AZ570" i="11"/>
  <c r="AZ1218" i="11"/>
  <c r="AZ1958" i="11"/>
  <c r="AZ1108" i="11"/>
  <c r="AZ2285" i="11"/>
  <c r="AZ374" i="11"/>
  <c r="AZ555" i="11"/>
  <c r="AZ777" i="11"/>
  <c r="AZ2070" i="11"/>
  <c r="AZ1688" i="11"/>
  <c r="AZ913" i="11"/>
  <c r="AZ687" i="11"/>
  <c r="AZ1963" i="11"/>
  <c r="AZ1600" i="11"/>
  <c r="AZ1116" i="11"/>
  <c r="AZ2320" i="11"/>
  <c r="AZ1504" i="11"/>
  <c r="AZ1057" i="11"/>
  <c r="AZ75" i="11"/>
  <c r="AZ1427" i="11"/>
  <c r="AS18" i="11"/>
  <c r="AZ1952" i="11"/>
  <c r="AZ1294" i="11"/>
  <c r="AZ2277" i="11"/>
  <c r="AZ2287" i="11"/>
  <c r="AZ1689" i="11"/>
  <c r="AZ1605" i="11"/>
  <c r="AZ95" i="11"/>
  <c r="AZ1489" i="11"/>
  <c r="AZ1253" i="11"/>
  <c r="AZ1213" i="11"/>
  <c r="AZ2133" i="11"/>
  <c r="AZ1645" i="11"/>
  <c r="AZ856" i="11"/>
  <c r="AZ543" i="11"/>
  <c r="AZ558" i="11"/>
  <c r="AZ227" i="11"/>
  <c r="AZ2160" i="11"/>
  <c r="AZ1662" i="11"/>
  <c r="AQ12" i="11"/>
  <c r="AZ974" i="11"/>
  <c r="AZ535" i="11"/>
  <c r="AZ1680" i="11"/>
  <c r="AZ283" i="11"/>
  <c r="AZ1238" i="11"/>
  <c r="AZ2012" i="11"/>
  <c r="AZ1959" i="11"/>
  <c r="AZ166" i="11"/>
  <c r="AZ1182" i="11"/>
  <c r="AZ755" i="11"/>
  <c r="AZ308" i="11"/>
  <c r="AZ1499" i="11"/>
  <c r="AZ413" i="11"/>
  <c r="AZ1697" i="11"/>
  <c r="AZ1706" i="11"/>
  <c r="AZ837" i="11"/>
  <c r="AZ1658" i="11"/>
  <c r="AZ575" i="11"/>
  <c r="AZ2082" i="11"/>
  <c r="AZ2298" i="11"/>
  <c r="AZ249" i="11"/>
  <c r="AZ2208" i="11"/>
  <c r="AZ115" i="11"/>
  <c r="AZ961" i="11"/>
  <c r="AZ1054" i="11"/>
  <c r="AZ1425" i="11"/>
  <c r="AZ2352" i="11"/>
  <c r="AZ843" i="11"/>
  <c r="AZ1479" i="11"/>
  <c r="AZ2118" i="11"/>
  <c r="AZ1357" i="11"/>
  <c r="AZ684" i="11"/>
  <c r="AZ87" i="11"/>
  <c r="AZ390" i="11"/>
  <c r="AZ661" i="11"/>
  <c r="AZ286" i="11"/>
  <c r="AZ2074" i="11"/>
  <c r="AZ2024" i="11"/>
  <c r="AZ1345" i="11"/>
  <c r="AZ1393" i="11"/>
  <c r="AZ1013" i="11"/>
  <c r="AZ10" i="11"/>
  <c r="AZ865" i="11"/>
  <c r="AZ1591" i="11"/>
  <c r="AZ319" i="11"/>
  <c r="AZ1424" i="11"/>
  <c r="AZ1643" i="11"/>
  <c r="AZ1913" i="11"/>
  <c r="AZ1811" i="11"/>
  <c r="AZ318" i="11"/>
  <c r="AZ2018" i="11"/>
  <c r="AZ161" i="11"/>
  <c r="AZ1678" i="11"/>
  <c r="AZ1860" i="11"/>
  <c r="AZ2034" i="11"/>
  <c r="AZ1498" i="11"/>
  <c r="AZ1130" i="11"/>
  <c r="AZ604" i="11"/>
  <c r="AZ1967" i="11"/>
  <c r="AZ2030" i="11"/>
  <c r="AZ183" i="11"/>
  <c r="AZ1068" i="11"/>
  <c r="AZ1028" i="11"/>
  <c r="AZ216" i="11"/>
  <c r="AZ988" i="11"/>
  <c r="AZ376" i="11"/>
  <c r="AZ2198" i="11"/>
  <c r="AZ1313" i="11"/>
  <c r="AZ963" i="11"/>
  <c r="AZ1139" i="11"/>
  <c r="AZ466" i="11"/>
  <c r="AZ333" i="11"/>
  <c r="AZ1843" i="11"/>
  <c r="AZ42" i="11"/>
  <c r="AZ614" i="11"/>
  <c r="AZ1508" i="11"/>
  <c r="AZ1328" i="11"/>
  <c r="AZ2063" i="11"/>
  <c r="AZ1192" i="11"/>
  <c r="AZ957" i="11"/>
  <c r="AZ2257" i="11"/>
  <c r="AZ1891" i="11"/>
  <c r="AZ1312" i="11"/>
  <c r="AZ1046" i="11"/>
  <c r="AZ997" i="11"/>
  <c r="AZ1234" i="11"/>
  <c r="AZ478" i="11"/>
  <c r="AZ1819" i="11"/>
  <c r="AZ1546" i="11"/>
  <c r="AZ594" i="11"/>
  <c r="AZ459" i="11"/>
  <c r="AZ1110" i="11"/>
  <c r="AZ781" i="11"/>
  <c r="AZ2229" i="11"/>
  <c r="AZ1179" i="11"/>
  <c r="AZ2177" i="11"/>
  <c r="AZ508" i="11"/>
  <c r="AZ1601" i="11"/>
  <c r="AZ1672" i="11"/>
  <c r="AZ357" i="11"/>
  <c r="AZ1335" i="11"/>
  <c r="AZ1664" i="11"/>
  <c r="AZ154" i="11"/>
  <c r="AZ293" i="11"/>
  <c r="AZ385" i="11"/>
  <c r="AZ2131" i="11"/>
  <c r="AZ1674" i="11"/>
  <c r="AZ1781" i="11"/>
  <c r="AZ1302" i="11"/>
  <c r="AZ574" i="11"/>
  <c r="AZ560" i="11"/>
  <c r="AZ52" i="11"/>
  <c r="AZ2154" i="11"/>
  <c r="AZ1944" i="11"/>
  <c r="AZ82" i="11"/>
  <c r="AZ2294" i="11"/>
  <c r="AZ1426" i="11"/>
  <c r="AZ452" i="11"/>
  <c r="AZ1320" i="11"/>
  <c r="AZ2126" i="11"/>
  <c r="AZ638" i="11"/>
  <c r="AZ474" i="11"/>
  <c r="AZ1225" i="11"/>
  <c r="AZ1820" i="11"/>
  <c r="AZ567" i="11"/>
  <c r="AZ380" i="11"/>
  <c r="AZ513" i="11"/>
  <c r="AZ995" i="11"/>
  <c r="AZ1356" i="11"/>
  <c r="AZ1633" i="11"/>
  <c r="AZ1901" i="11"/>
  <c r="AZ2049" i="11"/>
  <c r="AZ1104" i="11"/>
  <c r="AZ66" i="11"/>
  <c r="AZ1210" i="11"/>
  <c r="AZ2108" i="11"/>
  <c r="AZ2247" i="11"/>
  <c r="AZ875" i="11"/>
  <c r="AZ155" i="11"/>
  <c r="AZ1289" i="11"/>
  <c r="AZ1642" i="11"/>
  <c r="AZ546" i="11"/>
  <c r="AZ531" i="11"/>
  <c r="AZ623" i="11"/>
  <c r="AZ1317" i="11"/>
  <c r="AZ1652" i="11"/>
  <c r="AZ1413" i="11"/>
  <c r="AZ1383" i="11"/>
  <c r="AZ1251" i="11"/>
  <c r="AZ1127" i="11"/>
  <c r="AZ1651" i="11"/>
  <c r="AZ1154" i="11"/>
  <c r="AZ958" i="11"/>
  <c r="AZ266" i="11"/>
  <c r="AZ1609" i="11"/>
  <c r="AZ2064" i="11"/>
  <c r="AZ1938" i="11"/>
  <c r="AZ1937" i="11"/>
  <c r="AZ1143" i="11"/>
  <c r="AZ1677" i="11"/>
  <c r="AZ2256" i="11"/>
  <c r="AZ1423" i="11"/>
  <c r="AZ1121" i="11"/>
  <c r="AZ2088" i="11"/>
  <c r="AZ2235" i="11"/>
  <c r="AZ486" i="11"/>
  <c r="AZ551" i="11"/>
  <c r="AZ495" i="11"/>
  <c r="AZ1385" i="11"/>
  <c r="AZ431" i="11"/>
  <c r="AZ1188" i="11"/>
  <c r="AZ1801" i="11"/>
  <c r="AZ322" i="11"/>
  <c r="AZ97" i="11"/>
  <c r="AZ138" i="11"/>
  <c r="AZ899" i="11"/>
  <c r="AZ1373" i="11"/>
  <c r="AZ2134" i="11"/>
  <c r="AZ435" i="11"/>
  <c r="AZ251" i="11"/>
  <c r="AZ866" i="11"/>
  <c r="AZ2212" i="11"/>
  <c r="AZ2170" i="11"/>
  <c r="AZ2161" i="11"/>
  <c r="AS19" i="11"/>
  <c r="AS12" i="11"/>
  <c r="AZ58" i="11"/>
  <c r="AZ2291" i="11"/>
  <c r="AZ1178" i="11"/>
  <c r="AZ748" i="11"/>
  <c r="AZ992" i="11"/>
  <c r="AZ149" i="11"/>
  <c r="AZ696" i="11"/>
  <c r="AZ335" i="11"/>
  <c r="AZ1020" i="11"/>
  <c r="AZ1460" i="11"/>
  <c r="AZ1369" i="11"/>
  <c r="AZ1271" i="11"/>
  <c r="AZ889" i="11"/>
  <c r="AZ2275" i="11"/>
  <c r="AZ1932" i="11"/>
  <c r="AZ2273" i="11"/>
  <c r="AZ2042" i="11"/>
  <c r="AZ1618" i="11"/>
  <c r="AZ1417" i="11"/>
  <c r="AZ1690" i="11"/>
  <c r="AZ2357" i="11"/>
  <c r="AZ1157" i="11"/>
  <c r="AZ45" i="11"/>
  <c r="AZ562" i="11"/>
  <c r="AZ1301" i="11"/>
  <c r="AZ1160" i="11"/>
  <c r="AZ1226" i="11"/>
  <c r="AZ729" i="11"/>
  <c r="AZ1858" i="11"/>
  <c r="AZ1486" i="11"/>
  <c r="AZ1570" i="11"/>
  <c r="AZ1654" i="11"/>
  <c r="AZ896" i="11"/>
  <c r="AZ1109" i="11"/>
  <c r="AZ1596" i="11"/>
  <c r="AZ202" i="11"/>
  <c r="AZ1090" i="11"/>
  <c r="AZ2328" i="11"/>
  <c r="AZ1249" i="11"/>
  <c r="AZ1447" i="11"/>
  <c r="AZ1120" i="11"/>
  <c r="AZ903" i="11"/>
  <c r="AZ1205" i="11"/>
  <c r="AZ1839" i="11"/>
  <c r="AZ1322" i="11"/>
  <c r="AZ582" i="11"/>
  <c r="AZ2194" i="11"/>
  <c r="AZ1431" i="11"/>
  <c r="AZ1593" i="11"/>
  <c r="AZ1927" i="11"/>
  <c r="AZ569" i="11"/>
  <c r="AZ834" i="11"/>
  <c r="AY104" i="11"/>
  <c r="AZ1990" i="11"/>
  <c r="AZ1468" i="11"/>
  <c r="AZ280" i="11"/>
  <c r="AZ67" i="11"/>
  <c r="AZ1742" i="11"/>
  <c r="AZ669" i="11"/>
  <c r="AZ381" i="11"/>
  <c r="AZ2080" i="11"/>
  <c r="AZ1473" i="11"/>
  <c r="AZ475" i="11"/>
  <c r="AZ2009" i="11"/>
  <c r="AZ2047" i="11"/>
  <c r="AZ1767" i="11"/>
  <c r="AZ1173" i="11"/>
  <c r="AZ1586" i="11"/>
  <c r="AZ598" i="11"/>
  <c r="AZ90" i="11"/>
  <c r="AZ143" i="11"/>
  <c r="AZ547" i="11"/>
  <c r="AZ1815" i="11"/>
  <c r="AZ1530" i="11"/>
  <c r="AZ2046" i="11"/>
  <c r="AZ1395" i="11"/>
  <c r="AZ1598" i="11"/>
  <c r="AZ324" i="11"/>
  <c r="AZ1846" i="11"/>
  <c r="AZ758" i="11"/>
  <c r="AZ681" i="11"/>
  <c r="AZ791" i="11"/>
  <c r="AZ1338" i="11"/>
  <c r="AZ2325" i="11"/>
  <c r="AZ641" i="11"/>
  <c r="AZ1403" i="11"/>
  <c r="AZ2099" i="11"/>
  <c r="AZ1764" i="11"/>
  <c r="AZ1118" i="11"/>
  <c r="AZ2078" i="11"/>
  <c r="AZ1242" i="11"/>
  <c r="AZ346" i="11"/>
  <c r="AZ1807" i="11"/>
  <c r="AZ1765" i="11"/>
  <c r="AZ2083" i="11"/>
  <c r="AZ799" i="11"/>
  <c r="AZ663" i="11"/>
  <c r="AZ1201" i="11"/>
  <c r="AZ2248" i="11"/>
  <c r="AZ1001" i="11"/>
  <c r="AZ1430" i="11"/>
  <c r="AZ2156" i="11"/>
  <c r="AZ1747" i="11"/>
  <c r="AZ339" i="11"/>
  <c r="AZ1103" i="11"/>
  <c r="AZ782" i="11"/>
  <c r="AZ1923" i="11"/>
  <c r="AZ2359" i="11"/>
  <c r="AZ1100" i="11"/>
  <c r="AZ117" i="11"/>
  <c r="AZ549" i="11"/>
  <c r="AZ2184" i="11"/>
  <c r="AZ1702" i="11"/>
  <c r="AZ352" i="11"/>
  <c r="AZ1233" i="11"/>
  <c r="AZ2279" i="11"/>
  <c r="AZ1457" i="11"/>
  <c r="AZ657" i="11"/>
  <c r="AZ713" i="11"/>
  <c r="AZ1433" i="11"/>
  <c r="AZ1163" i="11"/>
  <c r="AZ901" i="11"/>
  <c r="AZ933" i="11"/>
  <c r="AZ377" i="11"/>
  <c r="AZ1221" i="11"/>
  <c r="AZ2006" i="11"/>
  <c r="AZ1584" i="11"/>
  <c r="AZ439" i="11"/>
  <c r="AZ1520" i="11"/>
  <c r="AZ937" i="11"/>
  <c r="AZ160" i="11"/>
  <c r="AZ1716" i="11"/>
  <c r="AZ94" i="11"/>
  <c r="AZ455" i="11"/>
  <c r="AZ1263" i="11"/>
  <c r="AZ2250" i="11"/>
  <c r="AZ1075" i="11"/>
  <c r="AZ2308" i="11"/>
  <c r="AZ929" i="11"/>
  <c r="AZ2230" i="11"/>
  <c r="AZ188" i="11"/>
  <c r="AZ1376" i="11"/>
  <c r="AZ1330" i="11"/>
  <c r="AZ1511" i="11"/>
  <c r="AZ1359" i="11"/>
  <c r="AZ337" i="11"/>
  <c r="AZ2022" i="11"/>
  <c r="AZ360" i="11"/>
  <c r="AZ817" i="11"/>
  <c r="AZ221" i="11"/>
  <c r="AZ908" i="11"/>
  <c r="AZ943" i="11"/>
  <c r="AZ1694" i="11"/>
  <c r="AZ167" i="11"/>
  <c r="AZ980" i="11"/>
  <c r="AZ2123" i="11"/>
  <c r="AZ1149" i="11"/>
  <c r="AZ610" i="11"/>
  <c r="AZ806" i="11"/>
  <c r="AZ1845" i="11"/>
  <c r="AZ867" i="11"/>
  <c r="AZ544" i="11"/>
  <c r="AZ279" i="11"/>
  <c r="AZ1884" i="11"/>
  <c r="AZ2181" i="11"/>
  <c r="AZ1408" i="11"/>
  <c r="AZ705" i="11"/>
  <c r="AZ27" i="11"/>
  <c r="AZ1051" i="11"/>
  <c r="AZ457" i="11"/>
  <c r="AZ74" i="11"/>
  <c r="AZ196" i="11"/>
  <c r="AZ2073" i="11"/>
  <c r="AZ984" i="11"/>
  <c r="AZ1984" i="11"/>
  <c r="AZ502" i="11"/>
  <c r="AZ633" i="11"/>
  <c r="AZ1364" i="11"/>
  <c r="AZ1910" i="11"/>
  <c r="AZ65" i="11"/>
  <c r="AZ1812" i="11"/>
  <c r="AZ2127" i="11"/>
  <c r="AZ1273" i="11"/>
  <c r="AZ1082" i="11"/>
  <c r="AZ281" i="11"/>
  <c r="AZ489" i="11"/>
  <c r="AZ1195" i="11"/>
  <c r="AZ2337" i="11"/>
  <c r="AZ1266" i="11"/>
  <c r="AZ2007" i="11"/>
  <c r="AZ2272" i="11"/>
  <c r="AZ1655" i="11"/>
  <c r="AZ1516" i="11"/>
  <c r="AZ480" i="11"/>
  <c r="AZ2008" i="11"/>
  <c r="AZ192" i="11"/>
  <c r="AZ1871" i="11"/>
  <c r="AZ665" i="11"/>
  <c r="AZ620" i="11"/>
  <c r="AZ1751" i="11"/>
  <c r="AZ348" i="11"/>
  <c r="AZ261" i="11"/>
  <c r="AQ5" i="11"/>
  <c r="AS5" i="11" s="1"/>
  <c r="AZ1666" i="11"/>
  <c r="AZ2096" i="11"/>
  <c r="AZ1561" i="11"/>
  <c r="AZ1414" i="11"/>
  <c r="AZ601" i="11"/>
  <c r="AZ1808" i="11"/>
  <c r="AZ1420" i="11"/>
  <c r="AZ1769" i="11"/>
  <c r="AZ2293" i="11"/>
  <c r="AQ14" i="11"/>
  <c r="AS14" i="11" s="1"/>
  <c r="AZ1916" i="11"/>
  <c r="AZ1096" i="11"/>
  <c r="AZ1681" i="11"/>
  <c r="AZ2237" i="11"/>
  <c r="AZ30" i="11"/>
  <c r="AZ2014" i="11"/>
  <c r="AZ770" i="11"/>
  <c r="AZ1788" i="11"/>
  <c r="AQ13" i="11"/>
  <c r="AS13" i="11" s="1"/>
  <c r="AZ31" i="11"/>
  <c r="AZ1256" i="11"/>
  <c r="AZ1544" i="11"/>
  <c r="AZ1441" i="11"/>
  <c r="AZ84" i="11"/>
  <c r="AZ436" i="11"/>
  <c r="AZ2261" i="11"/>
  <c r="AZ1428" i="11"/>
  <c r="AZ871" i="11"/>
  <c r="AZ1514" i="11"/>
  <c r="AZ1370" i="11"/>
  <c r="AZ1876" i="11"/>
  <c r="AZ355" i="11"/>
  <c r="AZ1463" i="11"/>
  <c r="AZ1587" i="11"/>
  <c r="AZ1087" i="11"/>
  <c r="AZ1189" i="11"/>
  <c r="AZ189" i="11"/>
  <c r="AZ2305" i="11"/>
  <c r="AZ1949" i="11"/>
  <c r="AZ1595" i="11"/>
  <c r="AZ1031" i="11"/>
  <c r="AZ342" i="11"/>
  <c r="AZ3" i="11"/>
  <c r="AZ1344" i="11"/>
  <c r="AZ1033" i="11"/>
  <c r="AZ966" i="11"/>
  <c r="AZ1786" i="11"/>
  <c r="AZ1050" i="11"/>
  <c r="AZ2044" i="11"/>
  <c r="AZ228" i="11"/>
  <c r="AZ2333" i="11"/>
  <c r="AZ294" i="11"/>
  <c r="AZ2100" i="11"/>
  <c r="AZ1456" i="11"/>
  <c r="AZ530" i="11"/>
  <c r="AZ326" i="11"/>
  <c r="AZ969" i="11"/>
  <c r="AZ63" i="11"/>
  <c r="AZ1439" i="11"/>
  <c r="AZ1567" i="11"/>
  <c r="AZ1099" i="11"/>
  <c r="AZ1610" i="11"/>
  <c r="AZ1155" i="11"/>
  <c r="AZ483" i="11"/>
  <c r="AZ2157" i="11"/>
  <c r="AZ2219" i="11"/>
  <c r="AZ1247" i="11"/>
  <c r="AZ314" i="11"/>
  <c r="AZ1841" i="11"/>
  <c r="AZ1615" i="11"/>
  <c r="AZ1881" i="11"/>
  <c r="AZ1656" i="11"/>
  <c r="AZ1309" i="11"/>
  <c r="AZ1368" i="11"/>
  <c r="AZ1852" i="11"/>
  <c r="AZ1228" i="11"/>
  <c r="AZ1737" i="11"/>
  <c r="AZ2246" i="11"/>
  <c r="AZ401" i="11"/>
  <c r="AZ1336" i="11"/>
  <c r="AZ272" i="11"/>
  <c r="AZ2202" i="11"/>
  <c r="AZ172" i="11"/>
  <c r="AZ1725" i="11"/>
  <c r="AZ892" i="11"/>
  <c r="AZ1409" i="11"/>
  <c r="AZ761" i="11"/>
  <c r="AZ141" i="11"/>
  <c r="AZ731" i="11"/>
  <c r="AZ1300" i="11"/>
  <c r="AZ119" i="11"/>
  <c r="AZ1663" i="11"/>
  <c r="AZ1895" i="11"/>
  <c r="AZ223" i="11"/>
  <c r="AZ2148" i="11"/>
  <c r="AZ2343" i="11"/>
  <c r="AZ1531" i="11"/>
  <c r="AZ2340" i="11"/>
  <c r="AZ1914" i="11"/>
  <c r="AZ1743" i="11"/>
  <c r="AZ991" i="11"/>
  <c r="AZ642" i="11"/>
  <c r="AZ1961" i="11"/>
  <c r="AZ2195" i="11"/>
  <c r="AZ121" i="11"/>
  <c r="AZ1059" i="11"/>
  <c r="AZ1063" i="11"/>
  <c r="AZ64" i="11"/>
  <c r="AZ2172" i="11"/>
  <c r="AZ1575" i="11"/>
  <c r="AZ1999" i="11"/>
  <c r="AZ233" i="11"/>
  <c r="AZ38" i="11"/>
  <c r="AZ735" i="11"/>
  <c r="AZ1407" i="11"/>
  <c r="AZ1361" i="11"/>
  <c r="AZ1790" i="11"/>
  <c r="AZ2091" i="11"/>
  <c r="AZ802" i="11"/>
  <c r="AZ234" i="11"/>
  <c r="AZ2017" i="11"/>
  <c r="AZ2071" i="11"/>
  <c r="AZ41" i="11"/>
  <c r="AZ1534" i="11"/>
  <c r="AZ707" i="11"/>
  <c r="AZ798" i="11"/>
  <c r="AZ329" i="11"/>
  <c r="AZ795" i="11"/>
  <c r="AZ2297" i="11"/>
  <c r="AZ16" i="11"/>
  <c r="AZ1774" i="11"/>
  <c r="AZ1862" i="11"/>
  <c r="AZ208" i="11"/>
  <c r="AZ891" i="11"/>
  <c r="AZ1518" i="11"/>
  <c r="AZ964" i="11"/>
  <c r="AZ1208" i="11"/>
  <c r="AZ1649" i="11"/>
  <c r="AZ445" i="11"/>
  <c r="AZ878" i="11"/>
  <c r="AZ1760" i="11"/>
  <c r="AZ967" i="11"/>
  <c r="AZ399" i="11"/>
  <c r="AZ328" i="11"/>
  <c r="AZ463" i="11"/>
  <c r="AZ1783" i="11"/>
  <c r="AZ890" i="11"/>
  <c r="AZ1191" i="11"/>
  <c r="AZ1027" i="11"/>
  <c r="AZ849" i="11"/>
  <c r="AZ699" i="11"/>
  <c r="AZ68" i="11"/>
  <c r="AZ1864" i="11"/>
  <c r="AZ367" i="11"/>
  <c r="AZ158" i="11"/>
  <c r="AZ838" i="11"/>
  <c r="AZ986" i="11"/>
  <c r="AZ1348" i="11"/>
  <c r="AZ786" i="11"/>
  <c r="AZ2076" i="11"/>
  <c r="AZ870" i="11"/>
  <c r="AZ54" i="11"/>
  <c r="AQ10" i="11"/>
  <c r="AS10" i="11" s="1"/>
  <c r="AZ1861" i="11"/>
  <c r="AZ1298" i="11"/>
  <c r="AZ1416" i="11"/>
  <c r="AZ1153" i="11"/>
  <c r="AZ116" i="11"/>
  <c r="AZ2339" i="11"/>
  <c r="AZ1446" i="11"/>
  <c r="AZ723" i="11"/>
  <c r="AZ1212" i="11"/>
  <c r="AZ585" i="11"/>
  <c r="AZ2361" i="11"/>
  <c r="AZ343" i="11"/>
  <c r="AZ382" i="11"/>
  <c r="AZ1970" i="11"/>
  <c r="AZ1641" i="11"/>
  <c r="AZ136" i="11"/>
  <c r="AZ1736" i="11"/>
  <c r="AZ23" i="11"/>
  <c r="AZ1172" i="11"/>
  <c r="AZ801" i="11"/>
  <c r="AZ615" i="11"/>
  <c r="AZ1882" i="11"/>
  <c r="AZ2021" i="11"/>
  <c r="AZ397" i="11"/>
  <c r="AZ1222" i="11"/>
  <c r="AZ2300" i="11"/>
  <c r="AZ1406" i="11"/>
  <c r="AZ1873" i="11"/>
  <c r="AZ132" i="11"/>
  <c r="AZ1470" i="11"/>
  <c r="AZ219" i="11"/>
  <c r="AZ1389" i="11"/>
  <c r="AZ760" i="11"/>
  <c r="AZ307" i="11"/>
  <c r="AZ207" i="11"/>
  <c r="AZ724" i="11"/>
  <c r="AZ1438" i="11"/>
  <c r="AZ1985" i="11"/>
  <c r="AZ766" i="11"/>
  <c r="AZ1768" i="11"/>
  <c r="AZ516" i="11"/>
  <c r="AZ2203" i="11"/>
  <c r="AZ2302" i="11"/>
  <c r="AZ289" i="11"/>
  <c r="AZ126" i="11"/>
  <c r="AZ2145" i="11"/>
  <c r="AZ1484" i="11"/>
  <c r="AZ1834" i="11"/>
  <c r="AZ976" i="11"/>
  <c r="AZ1975" i="11"/>
  <c r="AZ134" i="11"/>
  <c r="AZ1529" i="11"/>
  <c r="AZ1214" i="11"/>
  <c r="AZ2204" i="11"/>
  <c r="AZ2056" i="11"/>
  <c r="AZ2055" i="11"/>
  <c r="AZ1718" i="11"/>
  <c r="AZ2216" i="11"/>
  <c r="AZ36" i="11"/>
  <c r="AZ168" i="11"/>
  <c r="AZ186" i="11"/>
  <c r="AZ1813" i="11"/>
  <c r="AZ403" i="11"/>
  <c r="AZ1915" i="11"/>
  <c r="AZ1713" i="11"/>
  <c r="AZ1857" i="11"/>
  <c r="AZ863" i="11"/>
  <c r="AZ1832" i="11"/>
  <c r="AZ1997" i="11"/>
  <c r="AZ341" i="11"/>
  <c r="AZ1726" i="11"/>
  <c r="AZ1894" i="11"/>
  <c r="AZ316" i="11"/>
  <c r="AZ765" i="11"/>
  <c r="AZ1787" i="11"/>
  <c r="AZ2342" i="11"/>
  <c r="AZ1458" i="11"/>
  <c r="AZ2258" i="11"/>
  <c r="AZ290" i="11"/>
  <c r="AZ1088" i="11"/>
  <c r="AZ864" i="11"/>
  <c r="AZ408" i="11"/>
  <c r="AZ2106" i="11"/>
  <c r="AZ647" i="11"/>
  <c r="AZ1503" i="11"/>
  <c r="AZ1209" i="11"/>
  <c r="AZ1158" i="11"/>
  <c r="AZ32" i="11"/>
  <c r="AZ1325" i="11"/>
  <c r="AZ706" i="11"/>
  <c r="AZ2079" i="11"/>
  <c r="AZ812" i="11"/>
  <c r="AZ2116" i="11"/>
  <c r="AZ2314" i="11"/>
  <c r="AZ708" i="11"/>
  <c r="AZ1187" i="11"/>
  <c r="AZ507" i="11"/>
  <c r="AZ1319" i="11"/>
  <c r="AZ1856" i="11"/>
  <c r="AZ472" i="11"/>
  <c r="AZ55" i="11"/>
  <c r="AZ150" i="11"/>
  <c r="AZ1269" i="11"/>
  <c r="AZ1705" i="11"/>
  <c r="AZ1806" i="11"/>
  <c r="AZ1653" i="11"/>
  <c r="AZ1611" i="11"/>
  <c r="AZ493" i="11"/>
  <c r="AZ751" i="11"/>
  <c r="AY105" i="11"/>
  <c r="AZ62" i="11"/>
  <c r="AZ537" i="11"/>
  <c r="AZ2115" i="11"/>
  <c r="AZ1918" i="11"/>
  <c r="AZ504" i="11"/>
  <c r="AZ1491" i="11"/>
  <c r="AZ592" i="11"/>
  <c r="AZ78" i="11"/>
  <c r="AZ1396" i="11"/>
  <c r="AZ1347" i="11"/>
  <c r="AZ263" i="11"/>
  <c r="AZ368" i="11"/>
  <c r="AZ2364" i="11"/>
  <c r="AZ448" i="11"/>
  <c r="AZ1282" i="11"/>
  <c r="AZ2363" i="11"/>
  <c r="AZ769" i="11"/>
  <c r="AZ2" i="11"/>
  <c r="AZ1283" i="11"/>
  <c r="AZ2163" i="11"/>
  <c r="AZ912" i="11"/>
  <c r="AZ1840" i="11"/>
  <c r="AZ1437" i="11"/>
  <c r="AZ295" i="11"/>
  <c r="AZ271" i="11"/>
  <c r="AZ1727" i="11"/>
  <c r="AZ2190" i="11"/>
  <c r="AZ1331" i="11"/>
  <c r="AZ1305" i="11"/>
  <c r="AZ2102" i="11"/>
  <c r="AZ1571" i="11"/>
  <c r="AZ1259" i="11"/>
  <c r="AZ1879" i="11"/>
  <c r="AZ242" i="11"/>
  <c r="AZ2326" i="11"/>
  <c r="AZ1560" i="11"/>
  <c r="AZ2331" i="11"/>
  <c r="AZ2223" i="11"/>
  <c r="AZ2214" i="11"/>
  <c r="AZ1137" i="11"/>
  <c r="AZ1281" i="11"/>
  <c r="AZ2039" i="11"/>
  <c r="AZ1014" i="11"/>
  <c r="AZ330" i="11"/>
  <c r="AZ1957" i="11"/>
  <c r="AZ749" i="11"/>
  <c r="AZ2220" i="11"/>
  <c r="AZ746" i="11"/>
  <c r="AZ101" i="11"/>
  <c r="AZ625" i="11"/>
  <c r="AZ1965" i="11"/>
  <c r="AZ1047" i="11"/>
  <c r="AZ454" i="11"/>
  <c r="AZ500" i="11"/>
  <c r="AZ659" i="11"/>
  <c r="AZ179" i="11"/>
  <c r="AZ2054" i="11"/>
  <c r="AZ2061" i="11"/>
  <c r="AZ649" i="11"/>
  <c r="AZ727" i="11"/>
  <c r="AZ704" i="11"/>
  <c r="AZ1454" i="11"/>
  <c r="AZ1337" i="11"/>
  <c r="AZ926" i="11"/>
  <c r="AZ2252" i="11"/>
  <c r="AZ2270" i="11"/>
  <c r="AZ1176" i="11"/>
  <c r="AZ162" i="11"/>
  <c r="AZ1180" i="11"/>
  <c r="AZ519" i="11"/>
  <c r="AZ1740" i="11"/>
  <c r="AZ1558" i="11"/>
  <c r="AZ291" i="11"/>
  <c r="AZ2026" i="11"/>
  <c r="AZ1854" i="11"/>
  <c r="AZ449" i="11"/>
  <c r="AS4" i="11"/>
  <c r="AZ648" i="11"/>
  <c r="AZ1855" i="11"/>
  <c r="AZ2316" i="11"/>
  <c r="AZ1494" i="11"/>
  <c r="AZ53" i="11"/>
  <c r="AZ471" i="11"/>
  <c r="AZ488" i="11"/>
  <c r="AZ438" i="11"/>
  <c r="AZ2173" i="11"/>
  <c r="AZ2180" i="11"/>
  <c r="AZ2213" i="11"/>
  <c r="AZ1608" i="11"/>
  <c r="AZ2196" i="11"/>
  <c r="AZ1906" i="11"/>
  <c r="AZ2211" i="11"/>
  <c r="AZ895" i="11"/>
  <c r="AZ336" i="11"/>
  <c r="AZ1379" i="11"/>
  <c r="AZ1241" i="11"/>
  <c r="AZ591" i="11"/>
  <c r="AZ1358" i="11"/>
  <c r="AZ1206" i="11"/>
  <c r="AZ1647" i="11"/>
  <c r="AZ433" i="11"/>
  <c r="AZ396" i="11"/>
  <c r="AZ1693" i="11"/>
  <c r="AZ1798" i="11"/>
  <c r="AZ848" i="11"/>
  <c r="AZ1162" i="11"/>
  <c r="AZ2062" i="11"/>
  <c r="AZ855" i="11"/>
  <c r="AZ1527" i="11"/>
  <c r="AZ1673" i="11"/>
  <c r="AZ631" i="11"/>
  <c r="AZ1197" i="11"/>
  <c r="AZ159" i="11"/>
  <c r="AZ785" i="11"/>
  <c r="AZ1091" i="11"/>
  <c r="AZ109" i="11"/>
  <c r="AZ1780" i="11"/>
  <c r="AZ165" i="11"/>
  <c r="AZ506" i="11"/>
  <c r="AZ927" i="11"/>
  <c r="AZ1128" i="11"/>
  <c r="AZ1553" i="11"/>
  <c r="AZ651" i="11"/>
  <c r="AZ650" i="11"/>
  <c r="AZ2113" i="11"/>
  <c r="AZ1512" i="11"/>
  <c r="AZ8" i="11"/>
  <c r="AZ2313" i="11"/>
  <c r="AZ284" i="11"/>
  <c r="AZ561" i="11"/>
  <c r="AZ43" i="11"/>
  <c r="AZ1814" i="11"/>
  <c r="AZ728" i="11"/>
  <c r="AZ2136" i="11"/>
  <c r="AZ40" i="11"/>
  <c r="AZ1802" i="11"/>
  <c r="AZ700" i="11"/>
  <c r="AZ2176" i="11"/>
  <c r="AZ847" i="11"/>
  <c r="AZ717" i="11"/>
  <c r="AZ1435" i="11"/>
  <c r="AZ275" i="11"/>
  <c r="AZ1193" i="11"/>
  <c r="AZ1699" i="11"/>
  <c r="AZ190" i="11"/>
  <c r="AZ2222" i="11"/>
  <c r="AZ22" i="11"/>
  <c r="AZ1422" i="11"/>
  <c r="AZ932" i="11"/>
  <c r="AZ111" i="11"/>
  <c r="AZ2085" i="11"/>
  <c r="AZ2243" i="11"/>
  <c r="AZ1007" i="11"/>
  <c r="AZ428" i="11"/>
  <c r="AZ756" i="11"/>
  <c r="AZ730" i="11"/>
  <c r="AZ1936" i="11"/>
  <c r="AZ1758" i="11"/>
  <c r="AZ1599" i="11"/>
  <c r="AZ2242" i="11"/>
  <c r="AZ925" i="11"/>
  <c r="AZ2032" i="11"/>
  <c r="AZ2319" i="11"/>
  <c r="AZ1978" i="11"/>
  <c r="AZ1060" i="11"/>
  <c r="AZ677" i="11"/>
  <c r="AZ2086" i="11"/>
  <c r="AZ305" i="11"/>
  <c r="AZ952" i="11"/>
  <c r="AZ1026" i="11"/>
  <c r="AZ1542" i="11"/>
  <c r="AZ1064" i="11"/>
  <c r="AZ1181" i="11"/>
  <c r="AZ1836" i="11"/>
  <c r="AZ1342" i="11"/>
  <c r="AZ229" i="11"/>
  <c r="AZ2129" i="11"/>
  <c r="AZ2362" i="11"/>
  <c r="AZ2072" i="11"/>
  <c r="AZ1452" i="11"/>
  <c r="AZ1748" i="11"/>
  <c r="AZ46" i="11"/>
  <c r="AZ1744" i="11"/>
  <c r="AZ636" i="11"/>
  <c r="AZ572" i="11"/>
  <c r="AZ1723" i="11"/>
  <c r="AZ1497" i="11"/>
  <c r="AZ2043" i="11"/>
  <c r="AZ1450" i="11"/>
  <c r="AZ1989" i="11"/>
  <c r="AZ1008" i="11"/>
  <c r="AZ2107" i="11"/>
  <c r="AZ2001" i="11"/>
  <c r="AZ509" i="11"/>
  <c r="AZ683" i="11"/>
  <c r="AZ1029" i="11"/>
  <c r="AZ1295" i="11"/>
  <c r="AZ1257" i="11"/>
  <c r="AZ682" i="11"/>
  <c r="AZ2069" i="11"/>
  <c r="AZ2095" i="11"/>
  <c r="AZ494" i="11"/>
  <c r="AZ1274" i="11"/>
  <c r="AZ1771" i="11"/>
  <c r="AZ1374" i="11"/>
  <c r="AZ1089" i="11"/>
  <c r="AZ692" i="11"/>
  <c r="AZ1375" i="11"/>
  <c r="AZ499" i="11"/>
  <c r="AZ1474" i="11"/>
  <c r="AZ201" i="11"/>
  <c r="AZ257" i="11"/>
  <c r="AZ1353" i="11"/>
  <c r="AZ1556" i="11"/>
  <c r="AZ750" i="11"/>
  <c r="AZ664" i="11"/>
  <c r="AZ1878" i="11"/>
  <c r="AZ1892" i="11"/>
  <c r="AZ828" i="11"/>
  <c r="AZ571" i="11"/>
  <c r="AZ47" i="11"/>
  <c r="AZ392" i="11"/>
  <c r="AZ1557" i="11"/>
  <c r="AZ528" i="11"/>
  <c r="AZ1117" i="11"/>
  <c r="AZ70" i="11"/>
  <c r="AZ977" i="11"/>
  <c r="AZ1164" i="11"/>
  <c r="AZ701" i="11"/>
  <c r="AZ505" i="11"/>
  <c r="AZ1277" i="11"/>
  <c r="AZ1105" i="11"/>
  <c r="AZ1604" i="11"/>
  <c r="AZ2077" i="11"/>
  <c r="AZ1707" i="11"/>
  <c r="AZ1219" i="11"/>
  <c r="AZ241" i="11"/>
  <c r="AZ1227" i="11"/>
  <c r="AZ607" i="11"/>
  <c r="AZ1926" i="11"/>
  <c r="AZ1040" i="11"/>
  <c r="AZ1366" i="11"/>
  <c r="AZ1323" i="11"/>
  <c r="AZ1360" i="11"/>
  <c r="AZ945" i="11"/>
  <c r="AZ1297" i="11"/>
  <c r="AZ2068" i="11"/>
  <c r="AZ869" i="11"/>
  <c r="AZ1485" i="11"/>
  <c r="AZ909" i="11"/>
  <c r="AZ1351" i="11"/>
  <c r="AZ35" i="11"/>
  <c r="AZ709" i="11"/>
  <c r="AZ1880" i="11"/>
  <c r="AZ1083" i="11"/>
  <c r="AZ1646" i="11"/>
  <c r="AZ656" i="11"/>
  <c r="AZ2185" i="11"/>
  <c r="AZ1784" i="11"/>
  <c r="AZ1934" i="11"/>
  <c r="AZ989" i="11"/>
  <c r="AZ1326" i="11"/>
  <c r="AZ1883" i="11"/>
  <c r="AZ252" i="11"/>
  <c r="AZ232" i="11"/>
  <c r="AZ2210" i="11"/>
  <c r="AZ363" i="11"/>
  <c r="AZ1207" i="11"/>
  <c r="AZ552" i="11"/>
  <c r="AZ1695" i="11"/>
  <c r="AZ2226" i="11"/>
  <c r="AZ423" i="11"/>
  <c r="AZ673" i="11"/>
  <c r="AZ1968" i="11"/>
  <c r="AZ1868" i="11"/>
  <c r="AZ1732" i="11"/>
  <c r="AZ588" i="11"/>
  <c r="AZ365" i="11"/>
  <c r="AZ939" i="11"/>
  <c r="AZ1939" i="11"/>
  <c r="AZ1006" i="11"/>
  <c r="AZ893" i="11"/>
  <c r="AZ960" i="11"/>
  <c r="AZ76" i="11"/>
  <c r="AZ536" i="11"/>
  <c r="AZ1579" i="11"/>
  <c r="AZ1749" i="11"/>
  <c r="AZ1025" i="11"/>
  <c r="AZ2232" i="11"/>
  <c r="AZ490" i="11"/>
  <c r="AZ512" i="11"/>
  <c r="AZ1888" i="11"/>
  <c r="AZ1138" i="11"/>
  <c r="AZ18" i="11"/>
  <c r="AZ2327" i="11"/>
  <c r="AZ1286" i="11"/>
  <c r="AZ880" i="11"/>
  <c r="AZ1324" i="11"/>
  <c r="AZ1555" i="11"/>
  <c r="AZ1623" i="11"/>
  <c r="AZ2304" i="11"/>
  <c r="AZ1042" i="11"/>
  <c r="AZ191" i="11"/>
  <c r="AZ1964" i="11"/>
  <c r="AZ2152" i="11"/>
  <c r="AZ1613" i="11"/>
  <c r="AZ919" i="11"/>
  <c r="AZ198" i="11"/>
  <c r="AZ1224" i="11"/>
  <c r="AZ482" i="11"/>
  <c r="AZ948" i="11"/>
  <c r="AZ1872" i="11"/>
  <c r="AZ83" i="11"/>
  <c r="AZ1133" i="11"/>
  <c r="AZ1142" i="11"/>
  <c r="AZ400" i="11"/>
  <c r="AZ1619" i="11"/>
  <c r="AZ1712" i="11"/>
  <c r="AZ725" i="11"/>
  <c r="AZ2084" i="11"/>
  <c r="AZ195" i="11"/>
  <c r="AZ994" i="11"/>
  <c r="AZ1230" i="11"/>
  <c r="AZ2334" i="11"/>
  <c r="AZ1352" i="11"/>
  <c r="AZ879" i="11"/>
  <c r="AZ1545" i="11"/>
  <c r="AZ469" i="11"/>
  <c r="AZ1243" i="11"/>
  <c r="AZ923" i="11"/>
  <c r="AZ2143" i="11"/>
  <c r="AZ1332" i="11"/>
  <c r="AZ1777" i="11"/>
  <c r="AZ1625" i="11"/>
  <c r="AZ1947" i="11"/>
  <c r="AZ1220" i="11"/>
  <c r="AZ484" i="11"/>
  <c r="AZ1252" i="11"/>
  <c r="AZ85" i="11"/>
  <c r="AZ427" i="11"/>
  <c r="AZ199" i="11"/>
  <c r="AZ1354" i="11"/>
  <c r="AZ430" i="11"/>
  <c r="AZ1296" i="11"/>
  <c r="AZ797" i="11"/>
  <c r="AZ1080" i="11"/>
  <c r="AZ1445" i="11"/>
  <c r="AZ1537" i="11"/>
  <c r="AY106" i="11"/>
  <c r="AZ146" i="11"/>
  <c r="AZ152" i="11"/>
  <c r="AZ529" i="11"/>
  <c r="AZ135" i="11"/>
  <c r="AZ1797" i="11"/>
  <c r="AZ1464" i="11"/>
  <c r="AZ911" i="11"/>
  <c r="AZ1729" i="11"/>
  <c r="AZ722" i="11"/>
  <c r="AZ629" i="11"/>
  <c r="AZ685" i="11"/>
  <c r="AZ133" i="11"/>
  <c r="AZ144" i="11"/>
  <c r="AZ1866" i="11"/>
  <c r="AZ568" i="11"/>
  <c r="AZ1775" i="11"/>
  <c r="AZ2312" i="11"/>
  <c r="AZ288" i="11"/>
  <c r="AZ131" i="11"/>
  <c r="AZ630" i="11"/>
  <c r="AZ1912" i="11"/>
  <c r="AZ872" i="11"/>
  <c r="AZ2150" i="11"/>
  <c r="AZ51" i="11"/>
  <c r="AZ918" i="11"/>
  <c r="AZ1719" i="11"/>
  <c r="AZ256" i="11"/>
  <c r="AZ2218" i="11"/>
  <c r="AZ218" i="11"/>
  <c r="AZ9" i="11"/>
  <c r="AZ1827" i="11"/>
  <c r="AZ1308" i="11"/>
  <c r="AZ25" i="11"/>
  <c r="AZ426" i="11"/>
  <c r="AZ1365" i="11"/>
  <c r="AZ325" i="11"/>
  <c r="AZ672" i="11"/>
  <c r="AZ1971" i="11"/>
  <c r="AZ1019" i="11"/>
  <c r="AZ1925" i="11"/>
  <c r="AZ1114" i="11"/>
  <c r="AZ1698" i="11"/>
  <c r="AZ1217" i="11"/>
  <c r="AZ2217" i="11"/>
  <c r="AZ1202" i="11"/>
  <c r="AZ1809" i="11"/>
  <c r="AZ941" i="11"/>
  <c r="AZ205" i="11"/>
  <c r="AZ2282" i="11"/>
  <c r="AZ1400" i="11"/>
  <c r="AZ2025" i="11"/>
  <c r="AZ644" i="11"/>
  <c r="AZ1419" i="11"/>
  <c r="AZ698" i="11"/>
  <c r="AZ1478" i="11"/>
  <c r="AZ13" i="11"/>
  <c r="AZ796" i="11"/>
  <c r="AZ2004" i="11"/>
  <c r="AZ714" i="11"/>
  <c r="AZ1874" i="11"/>
  <c r="AZ1885" i="11"/>
  <c r="AZ826" i="11"/>
  <c r="AZ1837" i="11"/>
  <c r="AZ1869" i="11"/>
  <c r="AZ1384" i="11"/>
  <c r="AZ2125" i="11"/>
  <c r="AZ1285" i="11"/>
  <c r="AZ125" i="11"/>
  <c r="AZ635" i="11"/>
  <c r="AZ124" i="11"/>
  <c r="AZ1065" i="11"/>
  <c r="AZ71" i="11"/>
  <c r="AZ1799" i="11"/>
  <c r="AZ1789" i="11"/>
  <c r="AZ1973" i="11"/>
  <c r="AZ86" i="11"/>
  <c r="AZ804" i="11"/>
  <c r="AZ2345" i="11"/>
  <c r="AZ520" i="11"/>
  <c r="AZ759" i="11"/>
  <c r="AZ1648" i="11"/>
  <c r="AZ1038" i="11"/>
  <c r="AZ1341" i="11"/>
  <c r="AZ14" i="11"/>
  <c r="AZ1398" i="11"/>
  <c r="AZ580" i="11"/>
  <c r="AZ734" i="11"/>
  <c r="AZ914" i="11"/>
  <c r="AZ600" i="11"/>
  <c r="AZ602" i="11"/>
  <c r="AZ1696" i="11"/>
  <c r="AZ972" i="11"/>
  <c r="AZ511" i="11"/>
  <c r="AZ479" i="11"/>
  <c r="AZ1637" i="11"/>
  <c r="AZ626" i="11"/>
  <c r="AZ1045" i="11"/>
  <c r="AZ1816" i="11"/>
  <c r="AZ1386" i="11"/>
  <c r="AZ1440" i="11"/>
  <c r="AZ129" i="11"/>
  <c r="AZ1501" i="11"/>
  <c r="AZ259" i="11"/>
  <c r="AZ1911" i="11"/>
  <c r="AZ312" i="11"/>
  <c r="AZ824" i="11"/>
  <c r="AZ1136" i="11"/>
  <c r="AZ881" i="11"/>
  <c r="AZ617" i="11"/>
  <c r="AZ450" i="11"/>
  <c r="AZ924" i="11"/>
  <c r="AZ917" i="11"/>
  <c r="AZ1924" i="11"/>
  <c r="AZ844" i="11"/>
  <c r="AZ1624" i="11"/>
  <c r="AZ819" i="11"/>
  <c r="AZ1972" i="11"/>
  <c r="AZ375" i="11"/>
  <c r="AZ1480" i="11"/>
  <c r="AZ285" i="11"/>
  <c r="AZ712" i="11"/>
  <c r="AZ386" i="11"/>
  <c r="AZ1248" i="11"/>
  <c r="AZ979" i="11"/>
  <c r="AZ1122" i="11"/>
  <c r="AZ583" i="11"/>
  <c r="AZ973" i="11"/>
  <c r="AZ2002" i="11"/>
  <c r="AZ276" i="11"/>
  <c r="AZ1145" i="11"/>
  <c r="AZ1290" i="11"/>
  <c r="AZ1239" i="11"/>
  <c r="AZ1741" i="11"/>
  <c r="AZ98" i="11"/>
  <c r="AZ1976" i="11"/>
  <c r="AZ1779" i="11"/>
  <c r="AZ1037" i="11"/>
  <c r="AZ1794" i="11"/>
  <c r="AQ3" i="11"/>
  <c r="AS3" i="11" s="1"/>
  <c r="AZ2199" i="11"/>
  <c r="AZ608" i="11"/>
  <c r="AZ2060" i="11"/>
  <c r="AZ822" i="11"/>
  <c r="AZ874" i="11"/>
  <c r="AZ695" i="11"/>
  <c r="AZ2092" i="11"/>
  <c r="AZ1229" i="11"/>
  <c r="AZ1773" i="11"/>
  <c r="AZ882" i="11"/>
  <c r="AZ2260" i="11"/>
  <c r="AZ1830" i="11"/>
  <c r="AZ1371" i="11"/>
  <c r="AZ788" i="11"/>
  <c r="AZ1752" i="11"/>
  <c r="AZ496" i="11"/>
  <c r="AZ356" i="11"/>
  <c r="AZ915" i="11"/>
  <c r="AZ184" i="11"/>
  <c r="AZ1102" i="11"/>
  <c r="AZ2183" i="11"/>
  <c r="AZ264" i="11"/>
  <c r="AZ2283" i="11"/>
  <c r="AZ1859" i="11"/>
  <c r="AZ752" i="11"/>
  <c r="AZ1023" i="11"/>
  <c r="AZ432" i="11"/>
  <c r="AZ1753" i="11"/>
  <c r="AZ767" i="11"/>
  <c r="AZ2318" i="11"/>
  <c r="AZ415" i="11"/>
  <c r="AZ951" i="11"/>
  <c r="AZ2347" i="11"/>
  <c r="AZ521" i="11"/>
  <c r="AZ93" i="11"/>
  <c r="AZ1216" i="11"/>
  <c r="AZ407" i="11"/>
  <c r="AZ780" i="11"/>
  <c r="AZ2050" i="11"/>
  <c r="AZ1490" i="11"/>
  <c r="AZ1626" i="11"/>
  <c r="AZ1639" i="11"/>
  <c r="AZ1444" i="11"/>
  <c r="AZ1532" i="11"/>
  <c r="AZ884" i="11"/>
  <c r="AZ1684" i="11"/>
  <c r="AZ603" i="11"/>
  <c r="AZ492" i="11"/>
  <c r="AZ321" i="11"/>
  <c r="AZ2266" i="11"/>
  <c r="AZ742" i="11"/>
  <c r="AZ222" i="11"/>
  <c r="AZ1825" i="11"/>
  <c r="AZ1017" i="11"/>
  <c r="AZ2179" i="11"/>
  <c r="AZ1405" i="11"/>
  <c r="AZ1524" i="11"/>
  <c r="AZ816" i="11"/>
  <c r="AZ2276" i="11"/>
  <c r="AZ2081" i="11"/>
  <c r="AZ578" i="11"/>
  <c r="AZ1098" i="11"/>
  <c r="AZ1778" i="11"/>
  <c r="AZ2087" i="11"/>
  <c r="AZ1378" i="11"/>
  <c r="AZ320" i="11"/>
  <c r="AZ1058" i="11"/>
  <c r="AZ962" i="11"/>
  <c r="AZ1314" i="11"/>
  <c r="AZ1935" i="11"/>
  <c r="AZ1988" i="11"/>
  <c r="AZ1842" i="11"/>
  <c r="AZ1983" i="11"/>
  <c r="AZ2075" i="11"/>
  <c r="AZ1093" i="11"/>
  <c r="AZ1951" i="11"/>
  <c r="AZ1838" i="11"/>
  <c r="AZ2192" i="11"/>
  <c r="AZ946" i="11"/>
  <c r="AZ2103" i="11"/>
  <c r="AZ1343" i="11"/>
  <c r="AZ818" i="11"/>
  <c r="AZ1260" i="11"/>
  <c r="AZ297" i="11"/>
  <c r="AZ1592" i="11"/>
  <c r="AZ1588" i="11"/>
  <c r="AZ1161" i="11"/>
  <c r="AZ59" i="11"/>
  <c r="AZ1831" i="11"/>
  <c r="AZ327" i="11"/>
  <c r="AZ776" i="11"/>
  <c r="AZ1487" i="11"/>
  <c r="AZ2146" i="11"/>
  <c r="AZ1021" i="11"/>
  <c r="AZ2119" i="11"/>
  <c r="AZ2269" i="11"/>
  <c r="AZ1922" i="11"/>
  <c r="AZ2165" i="11"/>
  <c r="AZ2360" i="11"/>
  <c r="AZ1151" i="11"/>
  <c r="AZ2094" i="11"/>
  <c r="AZ1941" i="11"/>
  <c r="AQ16" i="11"/>
  <c r="AS16" i="11" s="1"/>
  <c r="AZ954" i="11"/>
  <c r="AZ2197" i="11"/>
  <c r="AZ371" i="11"/>
  <c r="AZ1270" i="11"/>
  <c r="AZ394" i="11"/>
  <c r="AZ2234" i="11"/>
  <c r="AZ2132" i="11"/>
  <c r="AZ790" i="11"/>
  <c r="AZ1069" i="11"/>
  <c r="AZ646" i="11"/>
  <c r="AZ2051" i="11"/>
  <c r="AZ538" i="11"/>
  <c r="AZ2259" i="11"/>
  <c r="AZ301" i="11"/>
  <c r="AZ231" i="11"/>
  <c r="AZ2033" i="11"/>
  <c r="AZ1461" i="11"/>
  <c r="AZ2315" i="11"/>
  <c r="AZ2249" i="11"/>
  <c r="AZ1231" i="11"/>
  <c r="AZ1746" i="11"/>
  <c r="AZ510" i="11"/>
  <c r="AZ553" i="11"/>
  <c r="AZ1488" i="11"/>
  <c r="AZ2329" i="11"/>
  <c r="AZ114" i="11"/>
  <c r="AZ153" i="11"/>
  <c r="AZ277" i="11"/>
  <c r="AZ2254" i="11"/>
  <c r="AZ443" i="11"/>
  <c r="AZ975" i="11"/>
  <c r="AZ21" i="11"/>
  <c r="AZ440" i="11"/>
  <c r="AZ388" i="11"/>
  <c r="AZ1940" i="11"/>
  <c r="AZ2311" i="11"/>
  <c r="AZ898" i="11"/>
  <c r="AZ2120" i="11"/>
  <c r="AZ1258" i="11"/>
  <c r="AZ1411" i="11"/>
  <c r="AZ1795" i="11"/>
  <c r="AZ1000" i="11"/>
  <c r="AZ409" i="11"/>
  <c r="AZ197" i="11"/>
  <c r="AZ421" i="11"/>
  <c r="AZ1791" i="11"/>
  <c r="AZ825" i="11"/>
  <c r="AZ1119" i="11"/>
  <c r="AZ456" i="11"/>
  <c r="AZ1194" i="11"/>
  <c r="AZ1606" i="11"/>
  <c r="AZ597" i="11"/>
  <c r="AZ1350" i="11"/>
  <c r="AZ2289" i="11"/>
  <c r="AZ237" i="11"/>
  <c r="AZ1893" i="11"/>
  <c r="AZ524" i="11"/>
  <c r="AZ658" i="11"/>
  <c r="AZ1853" i="11"/>
  <c r="AZ1552" i="11"/>
  <c r="AQ17" i="11"/>
  <c r="AS17" i="11" s="1"/>
  <c r="AZ60" i="11"/>
  <c r="AZ1140" i="11"/>
  <c r="AZ1472" i="11"/>
  <c r="AZ300" i="11"/>
  <c r="AZ2111" i="11"/>
  <c r="AT4" i="11" l="1"/>
  <c r="AT16" i="11"/>
  <c r="AT3" i="11"/>
  <c r="AT18" i="11"/>
  <c r="AT8" i="11"/>
  <c r="AT13" i="11"/>
  <c r="AT7" i="11"/>
  <c r="AT11" i="11"/>
  <c r="AT2" i="11"/>
  <c r="AT15" i="11"/>
  <c r="AT14" i="11"/>
  <c r="AT17" i="11"/>
  <c r="T39" i="19"/>
  <c r="T41" i="19"/>
  <c r="T38" i="19"/>
  <c r="T56" i="19"/>
  <c r="T17" i="19"/>
  <c r="T27" i="19"/>
  <c r="T23" i="19"/>
  <c r="T55" i="19"/>
  <c r="T60" i="19"/>
  <c r="T22" i="19"/>
  <c r="T43" i="19"/>
  <c r="T49" i="19"/>
  <c r="T59" i="19"/>
  <c r="T52" i="19"/>
  <c r="T10" i="19"/>
  <c r="T68" i="19"/>
  <c r="T14" i="19"/>
  <c r="T40" i="19"/>
  <c r="T63" i="19"/>
  <c r="T24" i="19"/>
  <c r="T48" i="19"/>
  <c r="T50" i="19"/>
  <c r="T18" i="19"/>
  <c r="T36" i="19"/>
  <c r="T29" i="19"/>
  <c r="T12" i="19"/>
  <c r="T15" i="19"/>
  <c r="T4" i="19"/>
  <c r="T46" i="19"/>
  <c r="T3" i="19"/>
  <c r="T21" i="19"/>
  <c r="T30" i="19"/>
  <c r="T65" i="19"/>
  <c r="T54" i="19"/>
  <c r="T26" i="19"/>
  <c r="T11" i="19"/>
  <c r="T9" i="19"/>
  <c r="T16" i="19"/>
  <c r="T44" i="19"/>
  <c r="T66" i="19"/>
  <c r="T37" i="19"/>
  <c r="T13" i="19"/>
  <c r="T25" i="19"/>
  <c r="T67" i="19"/>
  <c r="T28" i="19"/>
  <c r="T47" i="19"/>
  <c r="T33" i="19"/>
  <c r="T6" i="19"/>
  <c r="T58" i="19"/>
  <c r="T31" i="19"/>
  <c r="T7" i="19"/>
  <c r="T32" i="19"/>
  <c r="T71" i="19"/>
  <c r="T42" i="19"/>
  <c r="T20" i="19"/>
  <c r="T5" i="19"/>
  <c r="T57" i="19"/>
  <c r="T51" i="19"/>
  <c r="T35" i="19"/>
  <c r="T45" i="19"/>
  <c r="T34" i="19"/>
  <c r="T61" i="19"/>
  <c r="T8" i="19"/>
  <c r="T19" i="19"/>
  <c r="T62" i="19"/>
  <c r="T70" i="19"/>
  <c r="T69" i="19"/>
  <c r="T53" i="19"/>
  <c r="T64" i="19"/>
  <c r="AT5" i="11"/>
  <c r="AT19" i="11"/>
  <c r="AT10" i="11"/>
  <c r="AT12" i="11"/>
  <c r="U38" i="19"/>
  <c r="Y38" i="19"/>
  <c r="V38" i="19"/>
  <c r="X38" i="19"/>
  <c r="W38" i="19"/>
  <c r="Y43" i="19"/>
  <c r="X43" i="19"/>
  <c r="U43" i="19"/>
  <c r="V43" i="19"/>
  <c r="W43" i="19"/>
  <c r="X63" i="19"/>
  <c r="Y63" i="19"/>
  <c r="V63" i="19"/>
  <c r="U63" i="19"/>
  <c r="W63" i="19"/>
  <c r="V15" i="19"/>
  <c r="X15" i="19"/>
  <c r="W15" i="19"/>
  <c r="Y15" i="19"/>
  <c r="U15" i="19"/>
  <c r="V26" i="19"/>
  <c r="X26" i="19"/>
  <c r="U26" i="19"/>
  <c r="Y26" i="19"/>
  <c r="W26" i="19"/>
  <c r="V25" i="19"/>
  <c r="U25" i="19"/>
  <c r="Y25" i="19"/>
  <c r="W25" i="19"/>
  <c r="X25" i="19"/>
  <c r="V7" i="19"/>
  <c r="Y7" i="19"/>
  <c r="W7" i="19"/>
  <c r="X7" i="19"/>
  <c r="U7" i="19"/>
  <c r="Y35" i="19"/>
  <c r="V35" i="19"/>
  <c r="X35" i="19"/>
  <c r="U35" i="19"/>
  <c r="W35" i="19"/>
  <c r="X69" i="19"/>
  <c r="W69" i="19"/>
  <c r="Y69" i="19"/>
  <c r="V69" i="19"/>
  <c r="U69" i="19"/>
  <c r="X56" i="19"/>
  <c r="W56" i="19"/>
  <c r="U56" i="19"/>
  <c r="V56" i="19"/>
  <c r="Y56" i="19"/>
  <c r="W49" i="19"/>
  <c r="U49" i="19"/>
  <c r="Y49" i="19"/>
  <c r="X49" i="19"/>
  <c r="V49" i="19"/>
  <c r="V24" i="19"/>
  <c r="W24" i="19"/>
  <c r="X24" i="19"/>
  <c r="Y24" i="19"/>
  <c r="U24" i="19"/>
  <c r="U4" i="19"/>
  <c r="Y4" i="19"/>
  <c r="X4" i="19"/>
  <c r="V4" i="19"/>
  <c r="W4" i="19"/>
  <c r="Y11" i="19"/>
  <c r="V11" i="19"/>
  <c r="W11" i="19"/>
  <c r="U11" i="19"/>
  <c r="X11" i="19"/>
  <c r="U67" i="19"/>
  <c r="W67" i="19"/>
  <c r="V67" i="19"/>
  <c r="X67" i="19"/>
  <c r="Y67" i="19"/>
  <c r="V32" i="19"/>
  <c r="X32" i="19"/>
  <c r="W32" i="19"/>
  <c r="Y32" i="19"/>
  <c r="U32" i="19"/>
  <c r="Y45" i="19"/>
  <c r="U45" i="19"/>
  <c r="X45" i="19"/>
  <c r="V45" i="19"/>
  <c r="W45" i="19"/>
  <c r="W53" i="19"/>
  <c r="Y53" i="19"/>
  <c r="X53" i="19"/>
  <c r="U53" i="19"/>
  <c r="V53" i="19"/>
  <c r="AS6" i="11"/>
  <c r="Y17" i="19"/>
  <c r="W17" i="19"/>
  <c r="V17" i="19"/>
  <c r="X17" i="19"/>
  <c r="U17" i="19"/>
  <c r="W59" i="19"/>
  <c r="U59" i="19"/>
  <c r="Y59" i="19"/>
  <c r="V59" i="19"/>
  <c r="X59" i="19"/>
  <c r="V48" i="19"/>
  <c r="W48" i="19"/>
  <c r="Y48" i="19"/>
  <c r="X48" i="19"/>
  <c r="U48" i="19"/>
  <c r="W46" i="19"/>
  <c r="U46" i="19"/>
  <c r="V46" i="19"/>
  <c r="Y46" i="19"/>
  <c r="X46" i="19"/>
  <c r="U9" i="19"/>
  <c r="X9" i="19"/>
  <c r="Y9" i="19"/>
  <c r="V9" i="19"/>
  <c r="W9" i="19"/>
  <c r="Y28" i="19"/>
  <c r="X28" i="19"/>
  <c r="V28" i="19"/>
  <c r="W28" i="19"/>
  <c r="U28" i="19"/>
  <c r="W71" i="19"/>
  <c r="X71" i="19"/>
  <c r="V71" i="19"/>
  <c r="U71" i="19"/>
  <c r="Y71" i="19"/>
  <c r="V34" i="19"/>
  <c r="W34" i="19"/>
  <c r="X34" i="19"/>
  <c r="U34" i="19"/>
  <c r="Y34" i="19"/>
  <c r="U64" i="19"/>
  <c r="Y64" i="19"/>
  <c r="W64" i="19"/>
  <c r="X64" i="19"/>
  <c r="V64" i="19"/>
  <c r="V27" i="19"/>
  <c r="U27" i="19"/>
  <c r="Y27" i="19"/>
  <c r="X27" i="19"/>
  <c r="W27" i="19"/>
  <c r="U52" i="19"/>
  <c r="W52" i="19"/>
  <c r="Y52" i="19"/>
  <c r="V52" i="19"/>
  <c r="X52" i="19"/>
  <c r="W50" i="19"/>
  <c r="X50" i="19"/>
  <c r="U50" i="19"/>
  <c r="V50" i="19"/>
  <c r="Y50" i="19"/>
  <c r="U3" i="19"/>
  <c r="V3" i="19"/>
  <c r="Y3" i="19"/>
  <c r="X3" i="19"/>
  <c r="W3" i="19"/>
  <c r="U16" i="19"/>
  <c r="V16" i="19"/>
  <c r="Y16" i="19"/>
  <c r="X16" i="19"/>
  <c r="W16" i="19"/>
  <c r="V47" i="19"/>
  <c r="U47" i="19"/>
  <c r="Y47" i="19"/>
  <c r="W47" i="19"/>
  <c r="X47" i="19"/>
  <c r="V42" i="19"/>
  <c r="W42" i="19"/>
  <c r="X42" i="19"/>
  <c r="Y42" i="19"/>
  <c r="U42" i="19"/>
  <c r="X61" i="19"/>
  <c r="Y61" i="19"/>
  <c r="U61" i="19"/>
  <c r="W61" i="19"/>
  <c r="V61" i="19"/>
  <c r="AS9" i="11"/>
  <c r="X23" i="19"/>
  <c r="U23" i="19"/>
  <c r="V23" i="19"/>
  <c r="W23" i="19"/>
  <c r="Y23" i="19"/>
  <c r="W10" i="19"/>
  <c r="X10" i="19"/>
  <c r="Y10" i="19"/>
  <c r="U10" i="19"/>
  <c r="V10" i="19"/>
  <c r="X18" i="19"/>
  <c r="U18" i="19"/>
  <c r="W18" i="19"/>
  <c r="Y18" i="19"/>
  <c r="V18" i="19"/>
  <c r="V21" i="19"/>
  <c r="W21" i="19"/>
  <c r="X21" i="19"/>
  <c r="U21" i="19"/>
  <c r="Y21" i="19"/>
  <c r="W44" i="19"/>
  <c r="Y44" i="19"/>
  <c r="X44" i="19"/>
  <c r="V44" i="19"/>
  <c r="U44" i="19"/>
  <c r="X33" i="19"/>
  <c r="Y33" i="19"/>
  <c r="W33" i="19"/>
  <c r="U33" i="19"/>
  <c r="V33" i="19"/>
  <c r="Y20" i="19"/>
  <c r="V20" i="19"/>
  <c r="X20" i="19"/>
  <c r="U20" i="19"/>
  <c r="W20" i="19"/>
  <c r="Y8" i="19"/>
  <c r="W8" i="19"/>
  <c r="X8" i="19"/>
  <c r="U8" i="19"/>
  <c r="V8" i="19"/>
  <c r="W55" i="19"/>
  <c r="V55" i="19"/>
  <c r="Y55" i="19"/>
  <c r="U55" i="19"/>
  <c r="X55" i="19"/>
  <c r="X68" i="19"/>
  <c r="Y68" i="19"/>
  <c r="V68" i="19"/>
  <c r="W68" i="19"/>
  <c r="U68" i="19"/>
  <c r="Y36" i="19"/>
  <c r="U36" i="19"/>
  <c r="X36" i="19"/>
  <c r="V36" i="19"/>
  <c r="W36" i="19"/>
  <c r="U30" i="19"/>
  <c r="X30" i="19"/>
  <c r="W30" i="19"/>
  <c r="V30" i="19"/>
  <c r="Y30" i="19"/>
  <c r="W66" i="19"/>
  <c r="Y66" i="19"/>
  <c r="X66" i="19"/>
  <c r="U66" i="19"/>
  <c r="V66" i="19"/>
  <c r="V6" i="19"/>
  <c r="X6" i="19"/>
  <c r="Y6" i="19"/>
  <c r="U6" i="19"/>
  <c r="W6" i="19"/>
  <c r="V5" i="19"/>
  <c r="U5" i="19"/>
  <c r="Y5" i="19"/>
  <c r="X5" i="19"/>
  <c r="W5" i="19"/>
  <c r="X19" i="19"/>
  <c r="Y19" i="19"/>
  <c r="V19" i="19"/>
  <c r="U19" i="19"/>
  <c r="W19" i="19"/>
  <c r="X39" i="19"/>
  <c r="Y39" i="19"/>
  <c r="V39" i="19"/>
  <c r="U39" i="19"/>
  <c r="W39" i="19"/>
  <c r="Y60" i="19"/>
  <c r="U60" i="19"/>
  <c r="X60" i="19"/>
  <c r="W60" i="19"/>
  <c r="V60" i="19"/>
  <c r="X14" i="19"/>
  <c r="U14" i="19"/>
  <c r="Y14" i="19"/>
  <c r="V14" i="19"/>
  <c r="W14" i="19"/>
  <c r="U29" i="19"/>
  <c r="X29" i="19"/>
  <c r="V29" i="19"/>
  <c r="W29" i="19"/>
  <c r="Y29" i="19"/>
  <c r="Y65" i="19"/>
  <c r="W65" i="19"/>
  <c r="V65" i="19"/>
  <c r="U65" i="19"/>
  <c r="X65" i="19"/>
  <c r="U37" i="19"/>
  <c r="V37" i="19"/>
  <c r="X37" i="19"/>
  <c r="W37" i="19"/>
  <c r="Y37" i="19"/>
  <c r="Y58" i="19"/>
  <c r="V58" i="19"/>
  <c r="X58" i="19"/>
  <c r="U58" i="19"/>
  <c r="W58" i="19"/>
  <c r="Y57" i="19"/>
  <c r="W57" i="19"/>
  <c r="X57" i="19"/>
  <c r="U57" i="19"/>
  <c r="V57" i="19"/>
  <c r="Y62" i="19"/>
  <c r="X62" i="19"/>
  <c r="U62" i="19"/>
  <c r="V62" i="19"/>
  <c r="W62" i="19"/>
  <c r="U41" i="19"/>
  <c r="X41" i="19"/>
  <c r="V41" i="19"/>
  <c r="Y41" i="19"/>
  <c r="W41" i="19"/>
  <c r="V22" i="19"/>
  <c r="Y22" i="19"/>
  <c r="W22" i="19"/>
  <c r="X22" i="19"/>
  <c r="U22" i="19"/>
  <c r="Y40" i="19"/>
  <c r="U40" i="19"/>
  <c r="V40" i="19"/>
  <c r="X40" i="19"/>
  <c r="W40" i="19"/>
  <c r="U12" i="19"/>
  <c r="X12" i="19"/>
  <c r="V12" i="19"/>
  <c r="Y12" i="19"/>
  <c r="W12" i="19"/>
  <c r="V54" i="19"/>
  <c r="U54" i="19"/>
  <c r="W54" i="19"/>
  <c r="Y54" i="19"/>
  <c r="X54" i="19"/>
  <c r="U13" i="19"/>
  <c r="X13" i="19"/>
  <c r="Y13" i="19"/>
  <c r="V13" i="19"/>
  <c r="W13" i="19"/>
  <c r="U31" i="19"/>
  <c r="W31" i="19"/>
  <c r="X31" i="19"/>
  <c r="Y31" i="19"/>
  <c r="V31" i="19"/>
  <c r="Y51" i="19"/>
  <c r="V51" i="19"/>
  <c r="U51" i="19"/>
  <c r="X51" i="19"/>
  <c r="W51" i="19"/>
  <c r="W70" i="19"/>
  <c r="X70" i="19"/>
  <c r="Y70" i="19"/>
  <c r="V70" i="19"/>
  <c r="U70" i="19"/>
  <c r="AT9" i="11" l="1"/>
  <c r="AT6" i="11"/>
  <c r="H25" i="1"/>
  <c r="I15" i="1"/>
  <c r="I25" i="1" s="1"/>
  <c r="AC5" i="19"/>
  <c r="BC440" i="19"/>
  <c r="BC1967" i="19"/>
  <c r="BC1640" i="19"/>
  <c r="BC1485" i="19"/>
  <c r="BC467" i="19"/>
  <c r="BC776" i="19"/>
  <c r="BC457" i="19"/>
  <c r="BC422" i="19"/>
  <c r="BC1031" i="19"/>
  <c r="BC2212" i="19"/>
  <c r="BC453" i="19"/>
  <c r="BC2057" i="19"/>
  <c r="BC1675" i="19"/>
  <c r="BC1413" i="19"/>
  <c r="BC172" i="19"/>
  <c r="BC541" i="19"/>
  <c r="BC1309" i="19"/>
  <c r="BC1996" i="19"/>
  <c r="BC476" i="19"/>
  <c r="BC1377" i="19"/>
  <c r="BC799" i="19"/>
  <c r="BC812" i="19"/>
  <c r="BC1900" i="19"/>
  <c r="BC1613" i="19"/>
  <c r="BC1260" i="19"/>
  <c r="BC784" i="19"/>
  <c r="BC2231" i="19"/>
  <c r="BC2133" i="19"/>
  <c r="BC2324" i="19"/>
  <c r="BC293" i="19"/>
  <c r="BC351" i="19"/>
  <c r="BC1820" i="19"/>
  <c r="BC708" i="19"/>
  <c r="BC239" i="19"/>
  <c r="BC342" i="19"/>
  <c r="BC192" i="19"/>
  <c r="BC1951" i="19"/>
  <c r="BC385" i="19"/>
  <c r="BC2344" i="19"/>
  <c r="BC1935" i="19"/>
  <c r="BC224" i="19"/>
  <c r="BC1938" i="19"/>
  <c r="BC1137" i="19"/>
  <c r="BC582" i="19"/>
  <c r="BC1974" i="19"/>
  <c r="BC2262" i="19"/>
  <c r="BC649" i="19"/>
  <c r="BC2272" i="19"/>
  <c r="BC378" i="19"/>
  <c r="BC2138" i="19"/>
  <c r="BC2230" i="19"/>
  <c r="BC2287" i="19"/>
  <c r="BC1470" i="19"/>
  <c r="BC1997" i="19"/>
  <c r="BC100" i="19"/>
  <c r="BC544" i="19"/>
  <c r="BC1239" i="19"/>
  <c r="BC972" i="19"/>
  <c r="BC654" i="19"/>
  <c r="BC2068" i="19"/>
  <c r="BC104" i="19"/>
  <c r="BC259" i="19"/>
  <c r="BC1897" i="19"/>
  <c r="BC1376" i="19"/>
  <c r="BC1434" i="19"/>
  <c r="BC168" i="19"/>
  <c r="BC1301" i="19"/>
  <c r="BC2090" i="19"/>
  <c r="BC1495" i="19"/>
  <c r="BC1663" i="19"/>
  <c r="BC174" i="19"/>
  <c r="BC1435" i="19"/>
  <c r="BC1965" i="19"/>
  <c r="BC1819" i="19"/>
  <c r="BC1999" i="19"/>
  <c r="BC1459" i="19"/>
  <c r="BC1405" i="19"/>
  <c r="BC1872" i="19"/>
  <c r="BC1152" i="19"/>
  <c r="BC1901" i="19"/>
  <c r="BC2079" i="19"/>
  <c r="BC999" i="19"/>
  <c r="BC663" i="19"/>
  <c r="BC1078" i="19"/>
  <c r="BC1209" i="19"/>
  <c r="BC2223" i="19"/>
  <c r="BC278" i="19"/>
  <c r="BC207" i="19"/>
  <c r="BC1305" i="19"/>
  <c r="BC710" i="19"/>
  <c r="BC203" i="19"/>
  <c r="BC2010" i="19"/>
  <c r="BC1245" i="19"/>
  <c r="BC1243" i="19"/>
  <c r="BC488" i="19"/>
  <c r="BC1200" i="19"/>
  <c r="BC1603" i="19"/>
  <c r="BC1179" i="19"/>
  <c r="BC1270" i="19"/>
  <c r="BC1231" i="19"/>
  <c r="BC1694" i="19"/>
  <c r="BC2245" i="19"/>
  <c r="BC1386" i="19"/>
  <c r="BC973" i="19"/>
  <c r="BC725" i="19"/>
  <c r="BC822" i="19"/>
  <c r="BC1679" i="19"/>
  <c r="BC1739" i="19"/>
  <c r="BC1477" i="19"/>
  <c r="BC118" i="19"/>
  <c r="BC289" i="19"/>
  <c r="BC1199" i="19"/>
  <c r="BC127" i="19"/>
  <c r="BC1690" i="19"/>
  <c r="BC1542" i="19"/>
  <c r="BC829" i="19"/>
  <c r="BC1027" i="19"/>
  <c r="BC274" i="19"/>
  <c r="BC1294" i="19"/>
  <c r="BC2017" i="19"/>
  <c r="BC311" i="19"/>
  <c r="BC252" i="19"/>
  <c r="BC90" i="19"/>
  <c r="BC1050" i="19"/>
  <c r="BC1379" i="19"/>
  <c r="BC1186" i="19"/>
  <c r="BC561" i="19"/>
  <c r="BC1056" i="19"/>
  <c r="BC2047" i="19"/>
  <c r="BC562" i="19"/>
  <c r="BC208" i="19"/>
  <c r="BC2091" i="19"/>
  <c r="BC1236" i="19"/>
  <c r="BC960" i="19"/>
  <c r="BC389" i="19"/>
  <c r="BC2025" i="19"/>
  <c r="BC2206" i="19"/>
  <c r="BC1724" i="19"/>
  <c r="BC579" i="19"/>
  <c r="BC26" i="19"/>
  <c r="BC1514" i="19"/>
  <c r="BC210" i="19"/>
  <c r="BC1562" i="19"/>
  <c r="BC1177" i="19"/>
  <c r="BC1187" i="19"/>
  <c r="BC1091" i="19"/>
  <c r="BC194" i="19"/>
  <c r="BC949" i="19"/>
  <c r="BC1083" i="19"/>
  <c r="BC728" i="19"/>
  <c r="BC253" i="19"/>
  <c r="BC2276" i="19"/>
  <c r="BC1718" i="19"/>
  <c r="BC1460" i="19"/>
  <c r="BC1222" i="19"/>
  <c r="BC1989" i="19"/>
  <c r="BC989" i="19"/>
  <c r="BC1784" i="19"/>
  <c r="BC1622" i="19"/>
  <c r="BC1176" i="19"/>
  <c r="BC325" i="19"/>
  <c r="BC2054" i="19"/>
  <c r="BC558" i="19"/>
  <c r="BC2184" i="19"/>
  <c r="BC13" i="19"/>
  <c r="BC1366" i="19"/>
  <c r="BC2065" i="19"/>
  <c r="BC2145" i="19"/>
  <c r="BC96" i="19"/>
  <c r="BC1426" i="19"/>
  <c r="BC141" i="19"/>
  <c r="BC1161" i="19"/>
  <c r="BC729" i="19"/>
  <c r="BC754" i="19"/>
  <c r="BC734" i="19"/>
  <c r="BC587" i="19"/>
  <c r="BC1133" i="19"/>
  <c r="BC977" i="19"/>
  <c r="BC1569" i="19"/>
  <c r="BC1773" i="19"/>
  <c r="BC1062" i="19"/>
  <c r="BC70" i="19"/>
  <c r="BC1393" i="19"/>
  <c r="BC1731" i="19"/>
  <c r="BC618" i="19"/>
  <c r="BC875" i="19"/>
  <c r="BC395" i="19"/>
  <c r="BC1561" i="19"/>
  <c r="BC1504" i="19"/>
  <c r="BC1671" i="19"/>
  <c r="BC28" i="19"/>
  <c r="BC295" i="19"/>
  <c r="BC934" i="19"/>
  <c r="BC1106" i="19"/>
  <c r="BC560" i="19"/>
  <c r="BC1722" i="19"/>
  <c r="BC288" i="19"/>
  <c r="BC2077" i="19"/>
  <c r="BC1600" i="19"/>
  <c r="BC1210" i="19"/>
  <c r="BC917" i="19"/>
  <c r="BC659" i="19"/>
  <c r="BC1079" i="19"/>
  <c r="BC1126" i="19"/>
  <c r="BC314" i="19"/>
  <c r="BC191" i="19"/>
  <c r="BC2034" i="19"/>
  <c r="BC1425" i="19"/>
  <c r="BC743" i="19"/>
  <c r="BC529" i="19"/>
  <c r="BC379" i="19"/>
  <c r="BC1037" i="19"/>
  <c r="BC105" i="19"/>
  <c r="BC1910" i="19"/>
  <c r="BC2288" i="19"/>
  <c r="BC1491" i="19"/>
  <c r="BC1597" i="19"/>
  <c r="BC1648" i="19"/>
  <c r="BC1658" i="19"/>
  <c r="BC1525" i="19"/>
  <c r="BC1129" i="19"/>
  <c r="BC1939" i="19"/>
  <c r="BC324" i="19"/>
  <c r="BC1593" i="19"/>
  <c r="BC2109" i="19"/>
  <c r="BC1958" i="19"/>
  <c r="BC605" i="19"/>
  <c r="BC1945" i="19"/>
  <c r="BC1917" i="19"/>
  <c r="BC1528" i="19"/>
  <c r="BC364" i="19"/>
  <c r="BC1824" i="19"/>
  <c r="BC804" i="19"/>
  <c r="BC193" i="19"/>
  <c r="BC1697" i="19"/>
  <c r="BC501" i="19"/>
  <c r="BC1075" i="19"/>
  <c r="BC1101" i="19"/>
  <c r="BC425" i="19"/>
  <c r="BC1065" i="19"/>
  <c r="BC1112" i="19"/>
  <c r="BC1306" i="19"/>
  <c r="BC869" i="19"/>
  <c r="BC1449" i="19"/>
  <c r="BC1130" i="19"/>
  <c r="BC400" i="19"/>
  <c r="BC2110" i="19"/>
  <c r="BC1036" i="19"/>
  <c r="BC35" i="19"/>
  <c r="BC331" i="19"/>
  <c r="BC1985" i="19"/>
  <c r="BC1838" i="19"/>
  <c r="BC1349" i="19"/>
  <c r="BC428" i="19"/>
  <c r="BC646" i="19"/>
  <c r="BC1481" i="19"/>
  <c r="BC537" i="19"/>
  <c r="BC1987" i="19"/>
  <c r="BC1592" i="19"/>
  <c r="BC38" i="19"/>
  <c r="BC2053" i="19"/>
  <c r="BC2127" i="19"/>
  <c r="BC1395" i="19"/>
  <c r="BC2294" i="19"/>
  <c r="BC2221" i="19"/>
  <c r="BC1850" i="19"/>
  <c r="BC1307" i="19"/>
  <c r="BC477" i="19"/>
  <c r="BC733" i="19"/>
  <c r="BC726" i="19"/>
  <c r="BC408" i="19"/>
  <c r="BC195" i="19"/>
  <c r="BC1003" i="19"/>
  <c r="BC2074" i="19"/>
  <c r="BC542" i="19"/>
  <c r="BC1496" i="19"/>
  <c r="BC10" i="19"/>
  <c r="AT5" i="19"/>
  <c r="BC1948" i="19"/>
  <c r="BC429" i="19"/>
  <c r="BC1601" i="19"/>
  <c r="BC1115" i="19"/>
  <c r="BC1896" i="19"/>
  <c r="BC1536" i="19"/>
  <c r="BC473" i="19"/>
  <c r="BC2257" i="19"/>
  <c r="BC1020" i="19"/>
  <c r="BC1007" i="19"/>
  <c r="BC639" i="19"/>
  <c r="BC1968" i="19"/>
  <c r="BC1568" i="19"/>
  <c r="BC887" i="19"/>
  <c r="BC2093" i="19"/>
  <c r="BC362" i="19"/>
  <c r="BC1752" i="19"/>
  <c r="BC2022" i="19"/>
  <c r="BC2163" i="19"/>
  <c r="BC1492" i="19"/>
  <c r="BC124" i="19"/>
  <c r="BC2214" i="19"/>
  <c r="BC1202" i="19"/>
  <c r="BC46" i="19"/>
  <c r="BC1085" i="19"/>
  <c r="BC1502" i="19"/>
  <c r="BC169" i="19"/>
  <c r="BC1866" i="19"/>
  <c r="BC1314" i="19"/>
  <c r="BC1816" i="19"/>
  <c r="BC1817" i="19"/>
  <c r="BC303" i="19"/>
  <c r="BC2136" i="19"/>
  <c r="BC1183" i="19"/>
  <c r="BC2321" i="19"/>
  <c r="BC1198" i="19"/>
  <c r="BC1341" i="19"/>
  <c r="BC1887" i="19"/>
  <c r="BC2095" i="19"/>
  <c r="BC628" i="19"/>
  <c r="BC1241" i="19"/>
  <c r="BC1059" i="19"/>
  <c r="BC1733" i="19"/>
  <c r="BC44" i="19"/>
  <c r="BC1782" i="19"/>
  <c r="BC87" i="19"/>
  <c r="BC2161" i="19"/>
  <c r="BC1848" i="19"/>
  <c r="BC101" i="19"/>
  <c r="BC1328" i="19"/>
  <c r="BC2216" i="19"/>
  <c r="BC670" i="19"/>
  <c r="BC835" i="19"/>
  <c r="BC683" i="19"/>
  <c r="BC1399" i="19"/>
  <c r="BC1630" i="19"/>
  <c r="BC248" i="19"/>
  <c r="BC832" i="19"/>
  <c r="BC1921" i="19"/>
  <c r="BC2361" i="19"/>
  <c r="BC1807" i="19"/>
  <c r="BC521" i="19"/>
  <c r="BC608" i="19"/>
  <c r="BC1303" i="19"/>
  <c r="BC790" i="19"/>
  <c r="BC485" i="19"/>
  <c r="BC1851" i="19"/>
  <c r="BC805" i="19"/>
  <c r="BC2084" i="19"/>
  <c r="BC330" i="19"/>
  <c r="BC2114" i="19"/>
  <c r="BC1930" i="19"/>
  <c r="BC375" i="19"/>
  <c r="BC1232" i="19"/>
  <c r="BC2070" i="19"/>
  <c r="BC1247" i="19"/>
  <c r="BC1410" i="19"/>
  <c r="BC624" i="19"/>
  <c r="BC2177" i="19"/>
  <c r="BC814" i="19"/>
  <c r="BC2040" i="19"/>
  <c r="BC58" i="19"/>
  <c r="BC619" i="19"/>
  <c r="BC1795" i="19"/>
  <c r="BC966" i="19"/>
  <c r="BC687" i="19"/>
  <c r="BC1030" i="19"/>
  <c r="BC789" i="19"/>
  <c r="BC589" i="19"/>
  <c r="BC1452" i="19"/>
  <c r="BC1859" i="19"/>
  <c r="BC1002" i="19"/>
  <c r="BC287" i="19"/>
  <c r="BC82" i="19"/>
  <c r="BC941" i="19"/>
  <c r="BC714" i="19"/>
  <c r="BC1362" i="19"/>
  <c r="BC2006" i="19"/>
  <c r="BC1451" i="19"/>
  <c r="BC503" i="19"/>
  <c r="BC491" i="19"/>
  <c r="BC1201" i="19"/>
  <c r="BC2293" i="19"/>
  <c r="BC41" i="19"/>
  <c r="BC238" i="19"/>
  <c r="BC97" i="19"/>
  <c r="BC475" i="19"/>
  <c r="BC432" i="19"/>
  <c r="BC2270" i="19"/>
  <c r="BC543" i="19"/>
  <c r="BC1010" i="19"/>
  <c r="BC1271" i="19"/>
  <c r="BC79" i="19"/>
  <c r="BC1429" i="19"/>
  <c r="BC847" i="19"/>
  <c r="BC1676" i="19"/>
  <c r="BC1336" i="19"/>
  <c r="BC187" i="19"/>
  <c r="BC374" i="19"/>
  <c r="BC1980" i="19"/>
  <c r="BC2055" i="19"/>
  <c r="BC2298" i="19"/>
  <c r="BC1141" i="19"/>
  <c r="BC959" i="19"/>
  <c r="BC716" i="19"/>
  <c r="BC610" i="19"/>
  <c r="BC2101" i="19"/>
  <c r="BC1755" i="19"/>
  <c r="BC878" i="19"/>
  <c r="BC596" i="19"/>
  <c r="BC481" i="19"/>
  <c r="BC637" i="19"/>
  <c r="BC2129" i="19"/>
  <c r="BC1518" i="19"/>
  <c r="BC294" i="19"/>
  <c r="BC765" i="19"/>
  <c r="BC1364" i="19"/>
  <c r="BC317" i="19"/>
  <c r="BC465" i="19"/>
  <c r="BC1789" i="19"/>
  <c r="BC241" i="19"/>
  <c r="BC1164" i="19"/>
  <c r="BC797" i="19"/>
  <c r="BC138" i="19"/>
  <c r="BC1015" i="19"/>
  <c r="BC913" i="19"/>
  <c r="BC2016" i="19"/>
  <c r="BC2350" i="19"/>
  <c r="BC1864" i="19"/>
  <c r="BC1082" i="19"/>
  <c r="BC1070" i="19"/>
  <c r="BC909" i="19"/>
  <c r="BC2080" i="19"/>
  <c r="BC281" i="19"/>
  <c r="BC1224" i="19"/>
  <c r="BC746" i="19"/>
  <c r="BC219" i="19"/>
  <c r="BC759" i="19"/>
  <c r="BC1055" i="19"/>
  <c r="BC1323" i="19"/>
  <c r="BC1846" i="19"/>
  <c r="BC795" i="19"/>
  <c r="BC858" i="19"/>
  <c r="BC1583" i="19"/>
  <c r="BC785" i="19"/>
  <c r="BC1912" i="19"/>
  <c r="BC1453" i="19"/>
  <c r="BC1794" i="19"/>
  <c r="BC1559" i="19"/>
  <c r="BC1360" i="19"/>
  <c r="BC1842" i="19"/>
  <c r="BC1849" i="19"/>
  <c r="BC1577" i="19"/>
  <c r="BC1486" i="19"/>
  <c r="BC1406" i="19"/>
  <c r="BC1135" i="19"/>
  <c r="BC987" i="19"/>
  <c r="BC398" i="19"/>
  <c r="BC1843" i="19"/>
  <c r="BC850" i="19"/>
  <c r="BC1649" i="19"/>
  <c r="BC2069" i="19"/>
  <c r="BC1688" i="19"/>
  <c r="BC1384" i="19"/>
  <c r="BC2313" i="19"/>
  <c r="BC632" i="19"/>
  <c r="BC2260" i="19"/>
  <c r="BC846" i="19"/>
  <c r="BC2173" i="19"/>
  <c r="BC1715" i="19"/>
  <c r="BC146" i="19"/>
  <c r="BC2202" i="19"/>
  <c r="BC2104" i="19"/>
  <c r="BC1469" i="19"/>
  <c r="BC102" i="19"/>
  <c r="BC1467" i="19"/>
  <c r="BC1720" i="19"/>
  <c r="BC1916" i="19"/>
  <c r="BC371" i="19"/>
  <c r="BC1797" i="19"/>
  <c r="BC299" i="19"/>
  <c r="BC1586" i="19"/>
  <c r="BC185" i="19"/>
  <c r="BC2342" i="19"/>
  <c r="BC1681" i="19"/>
  <c r="BC612" i="19"/>
  <c r="BC2024" i="19"/>
  <c r="BC1768" i="19"/>
  <c r="BC1552" i="19"/>
  <c r="BC2258" i="19"/>
  <c r="BC291" i="19"/>
  <c r="BC333" i="19"/>
  <c r="BC2098" i="19"/>
  <c r="BC1418" i="19"/>
  <c r="BC2238" i="19"/>
  <c r="BC160" i="19"/>
  <c r="BC343" i="19"/>
  <c r="BC1775" i="19"/>
  <c r="BC576" i="19"/>
  <c r="BC301" i="19"/>
  <c r="BC404" i="19"/>
  <c r="BC1255" i="19"/>
  <c r="BC144" i="19"/>
  <c r="BC1966" i="19"/>
  <c r="BC658" i="19"/>
  <c r="BC1507" i="19"/>
  <c r="BC2030" i="19"/>
  <c r="BC2232" i="19"/>
  <c r="BC1000" i="19"/>
  <c r="BC2071" i="19"/>
  <c r="BC1258" i="19"/>
  <c r="BC535" i="19"/>
  <c r="BC1094" i="19"/>
  <c r="BC32" i="19"/>
  <c r="BC318" i="19"/>
  <c r="BC448" i="19"/>
  <c r="BC511" i="19"/>
  <c r="BC1678" i="19"/>
  <c r="BC1862" i="19"/>
  <c r="BC1213" i="19"/>
  <c r="BC1167" i="19"/>
  <c r="BC1170" i="19"/>
  <c r="BC524" i="19"/>
  <c r="BC694" i="19"/>
  <c r="BC745" i="19"/>
  <c r="AT11" i="19"/>
  <c r="BC1315" i="19"/>
  <c r="BC1215" i="19"/>
  <c r="BC2162" i="19"/>
  <c r="BC2052" i="19"/>
  <c r="BC1614" i="19"/>
  <c r="BC242" i="19"/>
  <c r="BC968" i="19"/>
  <c r="BC1288" i="19"/>
  <c r="BC2255" i="19"/>
  <c r="BC265" i="19"/>
  <c r="BC771" i="19"/>
  <c r="BC1557" i="19"/>
  <c r="BC1357" i="19"/>
  <c r="BC1769" i="19"/>
  <c r="BC2348" i="19"/>
  <c r="BC1721" i="19"/>
  <c r="BC777" i="19"/>
  <c r="BC1508" i="19"/>
  <c r="BC2134" i="19"/>
  <c r="BC1016" i="19"/>
  <c r="BC515" i="19"/>
  <c r="BC235" i="19"/>
  <c r="BC2362" i="19"/>
  <c r="BC1034" i="19"/>
  <c r="BC1268" i="19"/>
  <c r="BC1499" i="19"/>
  <c r="BC1565" i="19"/>
  <c r="BC538" i="19"/>
  <c r="BC360" i="19"/>
  <c r="BC1264" i="19"/>
  <c r="BC1230" i="19"/>
  <c r="BC1127" i="19"/>
  <c r="BC237" i="19"/>
  <c r="BC322" i="19"/>
  <c r="BC401" i="19"/>
  <c r="BC2046" i="19"/>
  <c r="BC337" i="19"/>
  <c r="BC2075" i="19"/>
  <c r="BC1205" i="19"/>
  <c r="BC873" i="19"/>
  <c r="BC1046" i="19"/>
  <c r="BC1404" i="19"/>
  <c r="BC264" i="19"/>
  <c r="AV11" i="19"/>
  <c r="BC1461" i="19"/>
  <c r="BC1228" i="19"/>
  <c r="BC1322" i="19"/>
  <c r="BC978" i="19"/>
  <c r="BC1834" i="19"/>
  <c r="BC426" i="19"/>
  <c r="BC863" i="19"/>
  <c r="BC368" i="19"/>
  <c r="BC1066" i="19"/>
  <c r="BC593" i="19"/>
  <c r="BC350" i="19"/>
  <c r="BC1325" i="19"/>
  <c r="BC853" i="19"/>
  <c r="BC908" i="19"/>
  <c r="BC1450" i="19"/>
  <c r="BC1746" i="19"/>
  <c r="BC510" i="19"/>
  <c r="BC549" i="19"/>
  <c r="BC1609" i="19"/>
  <c r="BC982" i="19"/>
  <c r="BC2251" i="19"/>
  <c r="BC1533" i="19"/>
  <c r="BC27" i="19"/>
  <c r="BC204" i="19"/>
  <c r="BC1590" i="19"/>
  <c r="BC877" i="19"/>
  <c r="BC1596" i="19"/>
  <c r="BC889" i="19"/>
  <c r="BC1173" i="19"/>
  <c r="BC1961" i="19"/>
  <c r="BC880" i="19"/>
  <c r="BC577" i="19"/>
  <c r="BC43" i="19"/>
  <c r="BC47" i="19"/>
  <c r="BC1550" i="19"/>
  <c r="BC1666" i="19"/>
  <c r="BC460" i="19"/>
  <c r="BC981" i="19"/>
  <c r="BC361" i="19"/>
  <c r="BC1108" i="19"/>
  <c r="BC2209" i="19"/>
  <c r="BC864" i="19"/>
  <c r="BC900" i="19"/>
  <c r="BC39" i="19"/>
  <c r="BC816" i="19"/>
  <c r="BC1249" i="19"/>
  <c r="BC532" i="19"/>
  <c r="BC666" i="19"/>
  <c r="BC1369" i="19"/>
  <c r="BC927" i="19"/>
  <c r="BC2246" i="19"/>
  <c r="BC571" i="19"/>
  <c r="BC631" i="19"/>
  <c r="BC319" i="19"/>
  <c r="BC1382" i="19"/>
  <c r="BC688" i="19"/>
  <c r="BC296" i="19"/>
  <c r="BC1975" i="19"/>
  <c r="BC1699" i="19"/>
  <c r="BC1087" i="19"/>
  <c r="BC1343" i="19"/>
  <c r="BC998" i="19"/>
  <c r="BC198" i="19"/>
  <c r="I16" i="1"/>
  <c r="BC672" i="19"/>
  <c r="BC1587" i="19"/>
  <c r="BC297" i="19"/>
  <c r="BC434" i="19"/>
  <c r="BC1944" i="19"/>
  <c r="BC1354" i="19"/>
  <c r="BC947" i="19"/>
  <c r="BC1750" i="19"/>
  <c r="BC2323" i="19"/>
  <c r="BC861" i="19"/>
  <c r="BC1160" i="19"/>
  <c r="BC1737" i="19"/>
  <c r="BC1432" i="19"/>
  <c r="BC2157" i="19"/>
  <c r="BC1049" i="19"/>
  <c r="BC1953" i="19"/>
  <c r="BC1142" i="19"/>
  <c r="BC1372" i="19"/>
  <c r="BC1008" i="19"/>
  <c r="BC723" i="19"/>
  <c r="BC621" i="19"/>
  <c r="BC196" i="19"/>
  <c r="BC1672" i="19"/>
  <c r="BC554" i="19"/>
  <c r="BC794" i="19"/>
  <c r="BC1759" i="19"/>
  <c r="BC1276" i="19"/>
  <c r="BC1004" i="19"/>
  <c r="BC1883" i="19"/>
  <c r="BC905" i="19"/>
  <c r="BC2089" i="19"/>
  <c r="BC615" i="19"/>
  <c r="BC1014" i="19"/>
  <c r="BC929" i="19"/>
  <c r="BC2224" i="19"/>
  <c r="BC2268" i="19"/>
  <c r="BC1363" i="19"/>
  <c r="BC1915" i="19"/>
  <c r="BC906" i="19"/>
  <c r="BC60" i="19"/>
  <c r="BC1991" i="19"/>
  <c r="BC157" i="19"/>
  <c r="BC1909" i="19"/>
  <c r="BC2253" i="19"/>
  <c r="BC701" i="19"/>
  <c r="BC357" i="19"/>
  <c r="BC412" i="19"/>
  <c r="BC1558" i="19"/>
  <c r="BC1633" i="19"/>
  <c r="BC508" i="19"/>
  <c r="BC2102" i="19"/>
  <c r="AV5" i="19"/>
  <c r="BC956" i="19"/>
  <c r="BC1529" i="19"/>
  <c r="BC780" i="19"/>
  <c r="BC1071" i="19"/>
  <c r="BC1147" i="19"/>
  <c r="BC2205" i="19"/>
  <c r="BC1611" i="19"/>
  <c r="BC71" i="19"/>
  <c r="BC2167" i="19"/>
  <c r="BC2336" i="19"/>
  <c r="BC711" i="19"/>
  <c r="BC1560" i="19"/>
  <c r="BC1292" i="19"/>
  <c r="BC1627" i="19"/>
  <c r="BC2100" i="19"/>
  <c r="BC1054" i="19"/>
  <c r="BC1799" i="19"/>
  <c r="BC1545" i="19"/>
  <c r="BC803" i="19"/>
  <c r="BC310" i="19"/>
  <c r="BC188" i="19"/>
  <c r="BC709" i="19"/>
  <c r="BC613" i="19"/>
  <c r="BC1934" i="19"/>
  <c r="BC689" i="19"/>
  <c r="BC1659" i="19"/>
  <c r="BC1538" i="19"/>
  <c r="BC462" i="19"/>
  <c r="BC879" i="19"/>
  <c r="BC153" i="19"/>
  <c r="BC837" i="19"/>
  <c r="BC1704" i="19"/>
  <c r="BC1011" i="19"/>
  <c r="BC2283" i="19"/>
  <c r="BC712" i="19"/>
  <c r="BC992" i="19"/>
  <c r="BC1618" i="19"/>
  <c r="BC1621" i="19"/>
  <c r="BC2037" i="19"/>
  <c r="BC1852" i="19"/>
  <c r="BC1877" i="19"/>
  <c r="BC1500" i="19"/>
  <c r="BC1146" i="19"/>
  <c r="BC655" i="19"/>
  <c r="BC993" i="19"/>
  <c r="BC2066" i="19"/>
  <c r="BC328" i="19"/>
  <c r="BC2026" i="19"/>
  <c r="BC250" i="19"/>
  <c r="BC1743" i="19"/>
  <c r="BC1246" i="19"/>
  <c r="BC1667" i="19"/>
  <c r="BC149" i="19"/>
  <c r="BC1351" i="19"/>
  <c r="BC1339" i="19"/>
  <c r="BC1340" i="19"/>
  <c r="BC897" i="19"/>
  <c r="BC423" i="19"/>
  <c r="BC427" i="19"/>
  <c r="BC914" i="19"/>
  <c r="BC2152" i="19"/>
  <c r="BC2051" i="19"/>
  <c r="BC40" i="19"/>
  <c r="BC810" i="19"/>
  <c r="BC399" i="19"/>
  <c r="BC635" i="19"/>
  <c r="BC123" i="19"/>
  <c r="BC1833" i="19"/>
  <c r="BC1869" i="19"/>
  <c r="BC932" i="19"/>
  <c r="BC2328" i="19"/>
  <c r="BC1963" i="19"/>
  <c r="BC276" i="19"/>
  <c r="BC1204" i="19"/>
  <c r="BC684" i="19"/>
  <c r="BC1771" i="19"/>
  <c r="BC183" i="19"/>
  <c r="BC1361" i="19"/>
  <c r="BC2190" i="19"/>
  <c r="BC2304" i="19"/>
  <c r="BC1606" i="19"/>
  <c r="BC1143" i="19"/>
  <c r="BC2146" i="19"/>
  <c r="BC225" i="19"/>
  <c r="BC323" i="19"/>
  <c r="BC798" i="19"/>
  <c r="BC867" i="19"/>
  <c r="BC1195" i="19"/>
  <c r="BC1178" i="19"/>
  <c r="BC1084" i="19"/>
  <c r="BC1262" i="19"/>
  <c r="BC2003" i="19"/>
  <c r="BC1886" i="19"/>
  <c r="BC64" i="19"/>
  <c r="BC312" i="19"/>
  <c r="BC1193" i="19"/>
  <c r="BC2267" i="19"/>
  <c r="BC975" i="19"/>
  <c r="BC919" i="19"/>
  <c r="BC136" i="19"/>
  <c r="BC1086" i="19"/>
  <c r="BC1856" i="19"/>
  <c r="BC970" i="19"/>
  <c r="BC1602" i="19"/>
  <c r="BC1908" i="19"/>
  <c r="BC1619" i="19"/>
  <c r="BC1925" i="19"/>
  <c r="BC1546" i="19"/>
  <c r="BC2318" i="19"/>
  <c r="BC713" i="19"/>
  <c r="BC1749" i="19"/>
  <c r="BC1389" i="19"/>
  <c r="BC1457" i="19"/>
  <c r="BC431" i="19"/>
  <c r="BC393" i="19"/>
  <c r="BC912" i="19"/>
  <c r="BC757" i="19"/>
  <c r="BC1220" i="19"/>
  <c r="BC156" i="19"/>
  <c r="BC1313" i="19"/>
  <c r="BC815" i="19"/>
  <c r="BC1140" i="19"/>
  <c r="BC292" i="19"/>
  <c r="BC1012" i="19"/>
  <c r="BC2076" i="19"/>
  <c r="BC2196" i="19"/>
  <c r="BC2188" i="19"/>
  <c r="BC778" i="19"/>
  <c r="BC1781" i="19"/>
  <c r="BC1748" i="19"/>
  <c r="BC1196" i="19"/>
  <c r="BC955" i="19"/>
  <c r="BC213" i="19"/>
  <c r="BC540" i="19"/>
  <c r="BC1751" i="19"/>
  <c r="BC732" i="19"/>
  <c r="BC547" i="19"/>
  <c r="BC2092" i="19"/>
  <c r="BC2210" i="19"/>
  <c r="BC1684" i="19"/>
  <c r="BC2256" i="19"/>
  <c r="BC2300" i="19"/>
  <c r="BC484" i="19"/>
  <c r="BC2315" i="19"/>
  <c r="BC536" i="19"/>
  <c r="BC92" i="19"/>
  <c r="BC176" i="19"/>
  <c r="BC397" i="19"/>
  <c r="BC856" i="19"/>
  <c r="BC2181" i="19"/>
  <c r="BC120" i="19"/>
  <c r="BC1479" i="19"/>
  <c r="BC946" i="19"/>
  <c r="BC744" i="19"/>
  <c r="BC674" i="19"/>
  <c r="BC454" i="19"/>
  <c r="BC1296" i="19"/>
  <c r="BC995" i="19"/>
  <c r="BC7" i="19"/>
  <c r="BC971" i="19"/>
  <c r="BC1206" i="19"/>
  <c r="BC348" i="19"/>
  <c r="BC445" i="19"/>
  <c r="BC581" i="19"/>
  <c r="BC1043" i="19"/>
  <c r="BC285" i="19"/>
  <c r="BC1028" i="19"/>
  <c r="BC2278" i="19"/>
  <c r="BC1400" i="19"/>
  <c r="BC690" i="19"/>
  <c r="BC1544" i="19"/>
  <c r="BC1783" i="19"/>
  <c r="BC675" i="19"/>
  <c r="BC1776" i="19"/>
  <c r="BC212" i="19"/>
  <c r="BC3" i="19"/>
  <c r="BC2354" i="19"/>
  <c r="BC1701" i="19"/>
  <c r="BC1656" i="19"/>
  <c r="BC1116" i="19"/>
  <c r="BC1803" i="19"/>
  <c r="BC89" i="19"/>
  <c r="BC928" i="19"/>
  <c r="BC1591" i="19"/>
  <c r="BC569" i="19"/>
  <c r="BC962" i="19"/>
  <c r="BC367" i="19"/>
  <c r="BC1581" i="19"/>
  <c r="BC1941" i="19"/>
  <c r="BC702" i="19"/>
  <c r="BC16" i="19"/>
  <c r="BC1714" i="19"/>
  <c r="BC611" i="19"/>
  <c r="BC1994" i="19"/>
  <c r="BC523" i="19"/>
  <c r="BC1136" i="19"/>
  <c r="BC1644" i="19"/>
  <c r="BC1444" i="19"/>
  <c r="BC1744" i="19"/>
  <c r="BC286" i="19"/>
  <c r="AT6" i="19"/>
  <c r="AV6" i="19" s="1"/>
  <c r="BC271" i="19"/>
  <c r="BC62" i="19"/>
  <c r="BC1556" i="19"/>
  <c r="BC2042" i="19"/>
  <c r="BC83" i="19"/>
  <c r="BC520" i="19"/>
  <c r="BC1642" i="19"/>
  <c r="BC472" i="19"/>
  <c r="BC2215" i="19"/>
  <c r="BC507" i="19"/>
  <c r="BC2358" i="19"/>
  <c r="BC2116" i="19"/>
  <c r="BC1780" i="19"/>
  <c r="BC48" i="19"/>
  <c r="BC1765" i="19"/>
  <c r="BC223" i="19"/>
  <c r="BC2164" i="19"/>
  <c r="BC1319" i="19"/>
  <c r="BC942" i="19"/>
  <c r="BC2018" i="19"/>
  <c r="BC849" i="19"/>
  <c r="BC307" i="19"/>
  <c r="BC1761" i="19"/>
  <c r="BC302" i="19"/>
  <c r="BC456" i="19"/>
  <c r="BC1662" i="19"/>
  <c r="BC256" i="19"/>
  <c r="BC1464" i="19"/>
  <c r="BC5" i="19"/>
  <c r="BC2189" i="19"/>
  <c r="BC781" i="19"/>
  <c r="BC691" i="19"/>
  <c r="BC2352" i="19"/>
  <c r="BC1506" i="19"/>
  <c r="BC365" i="19"/>
  <c r="BC1907" i="19"/>
  <c r="BC2277" i="19"/>
  <c r="BC1889" i="19"/>
  <c r="BC1725" i="19"/>
  <c r="BC1537" i="19"/>
  <c r="BC952" i="19"/>
  <c r="BC268" i="19"/>
  <c r="BC2282" i="19"/>
  <c r="BC1441" i="19"/>
  <c r="BC603" i="19"/>
  <c r="BC1992" i="19"/>
  <c r="BC1334" i="19"/>
  <c r="BC1061" i="19"/>
  <c r="BC55" i="19"/>
  <c r="BC990" i="19"/>
  <c r="BC509" i="19"/>
  <c r="BC1273" i="19"/>
  <c r="Z2" i="19" a="1"/>
  <c r="BC871" i="19"/>
  <c r="BC2005" i="19"/>
  <c r="BC1947" i="19"/>
  <c r="BC1890" i="19"/>
  <c r="BC1810" i="19"/>
  <c r="BC421" i="19"/>
  <c r="BC145" i="19"/>
  <c r="BC1620" i="19"/>
  <c r="BC326" i="19"/>
  <c r="BC500" i="19"/>
  <c r="BC352" i="19"/>
  <c r="BC1993" i="19"/>
  <c r="BC1860" i="19"/>
  <c r="BC1155" i="19"/>
  <c r="BC2347" i="19"/>
  <c r="BC1134" i="19"/>
  <c r="BC673" i="19"/>
  <c r="BC206" i="19"/>
  <c r="BC1973" i="19"/>
  <c r="BC1707" i="19"/>
  <c r="BC1885" i="19"/>
  <c r="BC1903" i="19"/>
  <c r="BC1045" i="19"/>
  <c r="BC1233" i="19"/>
  <c r="BC517" i="19"/>
  <c r="BC1950" i="19"/>
  <c r="BC98" i="19"/>
  <c r="BC2061" i="19"/>
  <c r="BC2308" i="19"/>
  <c r="BC1353" i="19"/>
  <c r="BC1589" i="19"/>
  <c r="BC1032" i="19"/>
  <c r="BC2151" i="19"/>
  <c r="BC2310" i="19"/>
  <c r="BC921" i="19"/>
  <c r="BC1102" i="19"/>
  <c r="BC1291" i="19"/>
  <c r="BC159" i="19"/>
  <c r="BC23" i="19"/>
  <c r="BC2159" i="19"/>
  <c r="BC2326" i="19"/>
  <c r="BC974" i="19"/>
  <c r="BC305" i="19"/>
  <c r="BC263" i="19"/>
  <c r="BC1926" i="19"/>
  <c r="BC883" i="19"/>
  <c r="BC1373" i="19"/>
  <c r="BC664" i="19"/>
  <c r="BC1815" i="19"/>
  <c r="BC1918" i="19"/>
  <c r="BC2083" i="19"/>
  <c r="BC327" i="19"/>
  <c r="BC424" i="19"/>
  <c r="BC2031" i="19"/>
  <c r="BC232" i="19"/>
  <c r="BC843" i="19"/>
  <c r="BC2235" i="19"/>
  <c r="BC356" i="19"/>
  <c r="BC1884" i="19"/>
  <c r="BC1029" i="19"/>
  <c r="BC72" i="19"/>
  <c r="BC1829" i="19"/>
  <c r="BC449" i="19"/>
  <c r="BC739" i="19"/>
  <c r="BC1753" i="19"/>
  <c r="BC1575" i="19"/>
  <c r="BC2302" i="19"/>
  <c r="BC334" i="19"/>
  <c r="BC737" i="19"/>
  <c r="BC1598" i="19"/>
  <c r="BC1428" i="19"/>
  <c r="BC355" i="19"/>
  <c r="BC1928" i="19"/>
  <c r="BC1766" i="19"/>
  <c r="BC75" i="19"/>
  <c r="BC1077" i="19"/>
  <c r="BC731" i="19"/>
  <c r="BC1539" i="19"/>
  <c r="BC1302" i="19"/>
  <c r="BC1831" i="19"/>
  <c r="BC2036" i="19"/>
  <c r="BC1192" i="19"/>
  <c r="BC1732" i="19"/>
  <c r="BC414" i="19"/>
  <c r="BC570" i="19"/>
  <c r="BC2007" i="19"/>
  <c r="BC1584" i="19"/>
  <c r="BC641" i="19"/>
  <c r="BC1747" i="19"/>
  <c r="BC150" i="19"/>
  <c r="BC1865" i="19"/>
  <c r="BC1123" i="19"/>
  <c r="BC996" i="19"/>
  <c r="BC1933" i="19"/>
  <c r="BC109" i="19"/>
  <c r="BC4" i="19"/>
  <c r="BC2148" i="19"/>
  <c r="BC202" i="19"/>
  <c r="BC88" i="19"/>
  <c r="BC2038" i="19"/>
  <c r="BC1157" i="19"/>
  <c r="BC642" i="19"/>
  <c r="BC604" i="19"/>
  <c r="BC680" i="19"/>
  <c r="BC1158" i="19"/>
  <c r="BC366" i="19"/>
  <c r="BC1347" i="19"/>
  <c r="BC1104" i="19"/>
  <c r="BC903" i="19"/>
  <c r="BC918" i="19"/>
  <c r="BC1396" i="19"/>
  <c r="BC1983" i="19"/>
  <c r="BC1023" i="19"/>
  <c r="BC66" i="19"/>
  <c r="BC840" i="19"/>
  <c r="BC944" i="19"/>
  <c r="BC1159" i="19"/>
  <c r="BC1100" i="19"/>
  <c r="BC1813" i="19"/>
  <c r="BC1329" i="19"/>
  <c r="BC61" i="19"/>
  <c r="BC1367" i="19"/>
  <c r="BC19" i="19"/>
  <c r="BC2107" i="19"/>
  <c r="BC1628" i="19"/>
  <c r="BC1683" i="19"/>
  <c r="BC2172" i="19"/>
  <c r="BC384" i="19"/>
  <c r="BC1151" i="19"/>
  <c r="BC226" i="19"/>
  <c r="BC607" i="19"/>
  <c r="BC2307" i="19"/>
  <c r="BC2147" i="19"/>
  <c r="BC1632" i="19"/>
  <c r="BC2144" i="19"/>
  <c r="BC1445" i="19"/>
  <c r="BC9" i="19"/>
  <c r="BC1763" i="19"/>
  <c r="BC1212" i="19"/>
  <c r="BC801" i="19"/>
  <c r="BC430" i="19"/>
  <c r="BC2225" i="19"/>
  <c r="BC1894" i="19"/>
  <c r="BC220" i="19"/>
  <c r="BC1858" i="19"/>
  <c r="BC783" i="19"/>
  <c r="BC1265" i="19"/>
  <c r="BC623" i="19"/>
  <c r="BC1778" i="19"/>
  <c r="BC1234" i="19"/>
  <c r="BC2322" i="19"/>
  <c r="BC1316" i="19"/>
  <c r="BC2058" i="19"/>
  <c r="BC644" i="19"/>
  <c r="BC1122" i="19"/>
  <c r="BC1415" i="19"/>
  <c r="BC1572" i="19"/>
  <c r="BC152" i="19"/>
  <c r="BC2185" i="19"/>
  <c r="BC1801" i="19"/>
  <c r="BC407" i="19"/>
  <c r="BC1072" i="19"/>
  <c r="BC1370" i="19"/>
  <c r="BC1132" i="19"/>
  <c r="BC24" i="19"/>
  <c r="BC1099" i="19"/>
  <c r="BC78" i="19"/>
  <c r="BC2187" i="19"/>
  <c r="BC1809" i="19"/>
  <c r="BC358" i="19"/>
  <c r="BC329" i="19"/>
  <c r="BC1048" i="19"/>
  <c r="BC1421" i="19"/>
  <c r="BC140" i="19"/>
  <c r="BC1005" i="19"/>
  <c r="BC904" i="19"/>
  <c r="BC1571" i="19"/>
  <c r="BC125" i="19"/>
  <c r="BC1742" i="19"/>
  <c r="BC390" i="19"/>
  <c r="BC234" i="19"/>
  <c r="BC85" i="19"/>
  <c r="BC1169" i="19"/>
  <c r="BC300" i="19"/>
  <c r="BC1674" i="19"/>
  <c r="BC190" i="19"/>
  <c r="BC1283" i="19"/>
  <c r="BC1275" i="19"/>
  <c r="BC1823" i="19"/>
  <c r="BC750" i="19"/>
  <c r="BC499" i="19"/>
  <c r="BC727" i="19"/>
  <c r="BC1033" i="19"/>
  <c r="BC1221" i="19"/>
  <c r="BC474" i="19"/>
  <c r="BC2045" i="19"/>
  <c r="BC200" i="19"/>
  <c r="BC775" i="19"/>
  <c r="BC95" i="19"/>
  <c r="BC939" i="19"/>
  <c r="BC1446" i="19"/>
  <c r="BC1960" i="19"/>
  <c r="BC566" i="19"/>
  <c r="BC2183" i="19"/>
  <c r="BC380" i="19"/>
  <c r="BC77" i="19"/>
  <c r="BC2178" i="19"/>
  <c r="BC1423" i="19"/>
  <c r="BC2317" i="19"/>
  <c r="BC1166" i="19"/>
  <c r="BC764" i="19"/>
  <c r="BC1332" i="19"/>
  <c r="BC370" i="19"/>
  <c r="BC1689" i="19"/>
  <c r="BC717" i="19"/>
  <c r="BC2345" i="19"/>
  <c r="BC2029" i="19"/>
  <c r="BC1025" i="19"/>
  <c r="BC1604" i="19"/>
  <c r="BC76" i="19"/>
  <c r="BC1324" i="19"/>
  <c r="BC1346" i="19"/>
  <c r="BC1497" i="19"/>
  <c r="BC898" i="19"/>
  <c r="BC2252" i="19"/>
  <c r="BC1827" i="19"/>
  <c r="BC284" i="19"/>
  <c r="BC997" i="19"/>
  <c r="BC495" i="19"/>
  <c r="BC1304" i="19"/>
  <c r="BC2027" i="19"/>
  <c r="BC381" i="19"/>
  <c r="BC2153" i="19"/>
  <c r="BC1017" i="19"/>
  <c r="BC483" i="19"/>
  <c r="BC1047" i="19"/>
  <c r="BC625" i="19"/>
  <c r="BC616" i="19"/>
  <c r="AT9" i="19"/>
  <c r="BC742" i="19"/>
  <c r="BC1700" i="19"/>
  <c r="BC1299" i="19"/>
  <c r="BC963" i="19"/>
  <c r="BC1168" i="19"/>
  <c r="BC2343" i="19"/>
  <c r="BC277" i="19"/>
  <c r="BC1977" i="19"/>
  <c r="BC819" i="19"/>
  <c r="BC313" i="19"/>
  <c r="BC1635" i="19"/>
  <c r="BC1729" i="19"/>
  <c r="BC2170" i="19"/>
  <c r="BC2243" i="19"/>
  <c r="BC933" i="19"/>
  <c r="BC1165" i="19"/>
  <c r="BC1150" i="19"/>
  <c r="BC446" i="19"/>
  <c r="BC715" i="19"/>
  <c r="BC1145" i="19"/>
  <c r="BC888" i="19"/>
  <c r="BC782" i="19"/>
  <c r="BC1190" i="19"/>
  <c r="BC2021" i="19"/>
  <c r="BC441" i="19"/>
  <c r="BC1348" i="19"/>
  <c r="BC1520" i="19"/>
  <c r="BC1898" i="19"/>
  <c r="BC629" i="19"/>
  <c r="BC648" i="19"/>
  <c r="BC416" i="19"/>
  <c r="BC1956" i="19"/>
  <c r="BC893" i="19"/>
  <c r="BC1792" i="19"/>
  <c r="BC1261" i="19"/>
  <c r="BC1438" i="19"/>
  <c r="BC568" i="19"/>
  <c r="BC830" i="19"/>
  <c r="BC1634" i="19"/>
  <c r="BC373" i="19"/>
  <c r="BC1051" i="19"/>
  <c r="BC2088" i="19"/>
  <c r="BC1723" i="19"/>
  <c r="BC894" i="19"/>
  <c r="BC113" i="19"/>
  <c r="BC1716" i="19"/>
  <c r="BC700" i="19"/>
  <c r="BC1368" i="19"/>
  <c r="BC2211" i="19"/>
  <c r="BC1214" i="19"/>
  <c r="BC406" i="19"/>
  <c r="BC1128" i="19"/>
  <c r="BC1331" i="19"/>
  <c r="BC372" i="19"/>
  <c r="BC1490" i="19"/>
  <c r="BC907" i="19"/>
  <c r="BC442" i="19"/>
  <c r="BC2355" i="19"/>
  <c r="BC67" i="19"/>
  <c r="BC1311" i="19"/>
  <c r="BC91" i="19"/>
  <c r="BC1006" i="19"/>
  <c r="BC1424" i="19"/>
  <c r="BC1952" i="19"/>
  <c r="BC1355" i="19"/>
  <c r="I27" i="1"/>
  <c r="BC802" i="19"/>
  <c r="BC686" i="19"/>
  <c r="BC387" i="19"/>
  <c r="BC455" i="19"/>
  <c r="BC1787" i="19"/>
  <c r="BC1911" i="19"/>
  <c r="BC1252" i="19"/>
  <c r="BC650" i="19"/>
  <c r="BC645" i="19"/>
  <c r="BC647" i="19"/>
  <c r="BC800" i="19"/>
  <c r="BC502" i="19"/>
  <c r="BC2332" i="19"/>
  <c r="BC943" i="19"/>
  <c r="BC2357" i="19"/>
  <c r="BC2165" i="19"/>
  <c r="BC2035" i="19"/>
  <c r="BC1286" i="19"/>
  <c r="BC1534" i="19"/>
  <c r="BC1927" i="19"/>
  <c r="BC2259" i="19"/>
  <c r="BC2094" i="19"/>
  <c r="BC2155" i="19"/>
  <c r="BC1880" i="19"/>
  <c r="BC1295" i="19"/>
  <c r="BC6" i="19"/>
  <c r="BC1929" i="19"/>
  <c r="BC1290" i="19"/>
  <c r="BC2333" i="19"/>
  <c r="BC925" i="19"/>
  <c r="BC1279" i="19"/>
  <c r="BC767" i="19"/>
  <c r="BC249" i="19"/>
  <c r="BC139" i="19"/>
  <c r="BC2296" i="19"/>
  <c r="BC1847" i="19"/>
  <c r="BC678" i="19"/>
  <c r="BC479" i="19"/>
  <c r="BC471" i="19"/>
  <c r="BC1812" i="19"/>
  <c r="BC1646" i="19"/>
  <c r="BC1259" i="19"/>
  <c r="BC2176" i="19"/>
  <c r="BC1616" i="19"/>
  <c r="BC938" i="19"/>
  <c r="BC178" i="19"/>
  <c r="BC2078" i="19"/>
  <c r="BC1647" i="19"/>
  <c r="BC451" i="19"/>
  <c r="AT12" i="19"/>
  <c r="AV12" i="19" s="1"/>
  <c r="BC1808" i="19"/>
  <c r="BC1238" i="19"/>
  <c r="BC74" i="19"/>
  <c r="BC2020" i="19"/>
  <c r="BC2048" i="19"/>
  <c r="BC967" i="19"/>
  <c r="BC2299" i="19"/>
  <c r="BC1861" i="19"/>
  <c r="BC229" i="19"/>
  <c r="BC884" i="19"/>
  <c r="BC1411" i="19"/>
  <c r="BC2113" i="19"/>
  <c r="BC817" i="19"/>
  <c r="BC735" i="19"/>
  <c r="BC1039" i="19"/>
  <c r="BC2254" i="19"/>
  <c r="BC811" i="19"/>
  <c r="BC119" i="19"/>
  <c r="BC692" i="19"/>
  <c r="BC486" i="19"/>
  <c r="BC2128" i="19"/>
  <c r="BC1254" i="19"/>
  <c r="BC2096" i="19"/>
  <c r="BC2335" i="19"/>
  <c r="BC316" i="19"/>
  <c r="BC1580" i="19"/>
  <c r="BC480" i="19"/>
  <c r="BC1289" i="19"/>
  <c r="BC1114" i="19"/>
  <c r="BC1643" i="19"/>
  <c r="BC1654" i="19"/>
  <c r="BC1442" i="19"/>
  <c r="BC2050" i="19"/>
  <c r="BC1263" i="19"/>
  <c r="BC823" i="19"/>
  <c r="BC52" i="19"/>
  <c r="BC886" i="19"/>
  <c r="BC2108" i="19"/>
  <c r="BC667" i="19"/>
  <c r="BC1018" i="19"/>
  <c r="BC533" i="19"/>
  <c r="BC901" i="19"/>
  <c r="BC2141" i="19"/>
  <c r="BC339" i="19"/>
  <c r="BC496" i="19"/>
  <c r="BC1138" i="19"/>
  <c r="BC2067" i="19"/>
  <c r="BC315" i="19"/>
  <c r="BC128" i="19"/>
  <c r="BC2201" i="19"/>
  <c r="BC1244" i="19"/>
  <c r="BC1171" i="19"/>
  <c r="BC347" i="19"/>
  <c r="BC1443" i="19"/>
  <c r="BC1407" i="19"/>
  <c r="BC1685" i="19"/>
  <c r="BC1711" i="19"/>
  <c r="BC470" i="19"/>
  <c r="BC2234" i="19"/>
  <c r="BC2329" i="19"/>
  <c r="BC2002" i="19"/>
  <c r="BC597" i="19"/>
  <c r="BC1741" i="19"/>
  <c r="BC1976" i="19"/>
  <c r="BC2087" i="19"/>
  <c r="BC1203" i="19"/>
  <c r="BC1493" i="19"/>
  <c r="BC1344" i="19"/>
  <c r="BC976" i="19"/>
  <c r="BC656" i="19"/>
  <c r="BC298" i="19"/>
  <c r="BC437" i="19"/>
  <c r="BC1686" i="19"/>
  <c r="BC2289" i="19"/>
  <c r="BC1422" i="19"/>
  <c r="BC1522" i="19"/>
  <c r="BC142" i="19"/>
  <c r="BC290" i="19"/>
  <c r="BC1001" i="19"/>
  <c r="BC808" i="19"/>
  <c r="BC752" i="19"/>
  <c r="BC1097" i="19"/>
  <c r="BC555" i="19"/>
  <c r="BC170" i="19"/>
  <c r="BC985" i="19"/>
  <c r="BC1489" i="19"/>
  <c r="BC1553" i="19"/>
  <c r="BC469" i="19"/>
  <c r="BC953" i="19"/>
  <c r="BC851" i="19"/>
  <c r="BC2233" i="19"/>
  <c r="BC73" i="19"/>
  <c r="BC1392" i="19"/>
  <c r="BC1350" i="19"/>
  <c r="BC791" i="19"/>
  <c r="BC2059" i="19"/>
  <c r="BC1207" i="19"/>
  <c r="BC419" i="19"/>
  <c r="BC574" i="19"/>
  <c r="BC756" i="19"/>
  <c r="BC1924" i="19"/>
  <c r="BC1615" i="19"/>
  <c r="BC1804" i="19"/>
  <c r="BC2041" i="19"/>
  <c r="BC1957" i="19"/>
  <c r="BC2198" i="19"/>
  <c r="BC279" i="19"/>
  <c r="BC1511" i="19"/>
  <c r="BC1922" i="19"/>
  <c r="BC854" i="19"/>
  <c r="BC2301" i="19"/>
  <c r="BC630" i="19"/>
  <c r="BC2019" i="19"/>
  <c r="BC2112" i="19"/>
  <c r="BC1149" i="19"/>
  <c r="BC1089" i="19"/>
  <c r="BC951" i="19"/>
  <c r="BC2305" i="19"/>
  <c r="BC2137" i="19"/>
  <c r="BC1057" i="19"/>
  <c r="BC640" i="19"/>
  <c r="BC215" i="19"/>
  <c r="BC321" i="19"/>
  <c r="BC1680" i="19"/>
  <c r="BC247" i="19"/>
  <c r="BC1456" i="19"/>
  <c r="BC1172" i="19"/>
  <c r="BC2269" i="19"/>
  <c r="BC230" i="19"/>
  <c r="BC2217" i="19"/>
  <c r="BC525" i="19"/>
  <c r="BC1802" i="19"/>
  <c r="BC2121" i="19"/>
  <c r="BC216" i="19"/>
  <c r="BC1414" i="19"/>
  <c r="BC1554" i="19"/>
  <c r="BC411" i="19"/>
  <c r="BC1524" i="19"/>
  <c r="BC697" i="19"/>
  <c r="BC165" i="19"/>
  <c r="BC833" i="19"/>
  <c r="BC2168" i="19"/>
  <c r="BC696" i="19"/>
  <c r="BC1585" i="19"/>
  <c r="BC1482" i="19"/>
  <c r="BC2015" i="19"/>
  <c r="BC69" i="19"/>
  <c r="BC99" i="19"/>
  <c r="BC1964" i="19"/>
  <c r="BC931" i="19"/>
  <c r="BC2124" i="19"/>
  <c r="BC1845" i="19"/>
  <c r="BC447" i="19"/>
  <c r="BC1758" i="19"/>
  <c r="BC392" i="19"/>
  <c r="BC580" i="19"/>
  <c r="BC273" i="19"/>
  <c r="BC699" i="19"/>
  <c r="BC868" i="19"/>
  <c r="BC1779" i="19"/>
  <c r="BC1154" i="19"/>
  <c r="BC25" i="19"/>
  <c r="BC344" i="19"/>
  <c r="BC2140" i="19"/>
  <c r="BC1256" i="19"/>
  <c r="BC813" i="19"/>
  <c r="BC1390" i="19"/>
  <c r="BC42" i="19"/>
  <c r="BC177" i="19"/>
  <c r="BC1871" i="19"/>
  <c r="BC2365" i="19"/>
  <c r="BC1710" i="19"/>
  <c r="BC1226" i="19"/>
  <c r="BC2171" i="19"/>
  <c r="BC546" i="19"/>
  <c r="BC1064" i="19"/>
  <c r="BC459" i="19"/>
  <c r="BC336" i="19"/>
  <c r="BC2340" i="19"/>
  <c r="BC2097" i="19"/>
  <c r="BC575" i="19"/>
  <c r="BC1800" i="19"/>
  <c r="BC857" i="19"/>
  <c r="BC1352" i="19"/>
  <c r="BC1677" i="19"/>
  <c r="BC866" i="19"/>
  <c r="BC807" i="19"/>
  <c r="BC820" i="19"/>
  <c r="BC1638" i="19"/>
  <c r="BC386" i="19"/>
  <c r="BC1875" i="19"/>
  <c r="BC836" i="19"/>
  <c r="BC839" i="19"/>
  <c r="BC705" i="19"/>
  <c r="BC1517" i="19"/>
  <c r="BC1712" i="19"/>
  <c r="BC115" i="19"/>
  <c r="BC1576" i="19"/>
  <c r="BC227" i="19"/>
  <c r="BC1153" i="19"/>
  <c r="BC1530" i="19"/>
  <c r="BC1708" i="19"/>
  <c r="BC584" i="19"/>
  <c r="BC1163" i="19"/>
  <c r="BC1067" i="19"/>
  <c r="BC1955" i="19"/>
  <c r="BC1857" i="19"/>
  <c r="BC1785" i="19"/>
  <c r="BC134" i="19"/>
  <c r="BC1726" i="19"/>
  <c r="BC848" i="19"/>
  <c r="BC1488" i="19"/>
  <c r="BC262" i="19"/>
  <c r="BC1433" i="19"/>
  <c r="BC2073" i="19"/>
  <c r="BC1374" i="19"/>
  <c r="BC527" i="19"/>
  <c r="BC1225" i="19"/>
  <c r="BC1888" i="19"/>
  <c r="BC84" i="19"/>
  <c r="BC163" i="19"/>
  <c r="BC244" i="19"/>
  <c r="BC130" i="19"/>
  <c r="BC68" i="19"/>
  <c r="BC236" i="19"/>
  <c r="BC15" i="19"/>
  <c r="BC1120" i="19"/>
  <c r="BC1570" i="19"/>
  <c r="BC2044" i="19"/>
  <c r="BC222" i="19"/>
  <c r="BC1144" i="19"/>
  <c r="BC585" i="19"/>
  <c r="BC2366" i="19"/>
  <c r="BC653" i="19"/>
  <c r="BC1774" i="19"/>
  <c r="BC1814" i="19"/>
  <c r="BC528" i="19"/>
  <c r="BC564" i="19"/>
  <c r="BC2266" i="19"/>
  <c r="BC958" i="19"/>
  <c r="BC1282" i="19"/>
  <c r="BC2353" i="19"/>
  <c r="BC954" i="19"/>
  <c r="BC1420" i="19"/>
  <c r="BC436" i="19"/>
  <c r="BC1652" i="19"/>
  <c r="BC2261" i="19"/>
  <c r="BC2330" i="19"/>
  <c r="BC2203" i="19"/>
  <c r="BC1397" i="19"/>
  <c r="BC1009" i="19"/>
  <c r="AV9" i="19"/>
  <c r="BC1826" i="19"/>
  <c r="BC563" i="19"/>
  <c r="BC1300" i="19"/>
  <c r="BC1431" i="19"/>
  <c r="BC1527" i="19"/>
  <c r="BC936" i="19"/>
  <c r="BC753" i="19"/>
  <c r="BC586" i="19"/>
  <c r="BC1293" i="19"/>
  <c r="BC199" i="19"/>
  <c r="BC1391" i="19"/>
  <c r="BC2082" i="19"/>
  <c r="BC1692" i="19"/>
  <c r="BC31" i="19"/>
  <c r="BC594" i="19"/>
  <c r="BC2014" i="19"/>
  <c r="BC721" i="19"/>
  <c r="AT3" i="19"/>
  <c r="BC896" i="19"/>
  <c r="BC1830" i="19"/>
  <c r="BC1790" i="19"/>
  <c r="BC2039" i="19"/>
  <c r="BC590" i="19"/>
  <c r="BC1253" i="19"/>
  <c r="BC1660" i="19"/>
  <c r="BC2280" i="19"/>
  <c r="BC11" i="19"/>
  <c r="BC1090" i="19"/>
  <c r="BC1760" i="19"/>
  <c r="BC1211" i="19"/>
  <c r="BC2360" i="19"/>
  <c r="BC1513" i="19"/>
  <c r="BC1388" i="19"/>
  <c r="BC935" i="19"/>
  <c r="BC620" i="19"/>
  <c r="BC282" i="19"/>
  <c r="BC167" i="19"/>
  <c r="BC606" i="19"/>
  <c r="BC1378" i="19"/>
  <c r="BC2182" i="19"/>
  <c r="BC961" i="19"/>
  <c r="BC137" i="19"/>
  <c r="BC359" i="19"/>
  <c r="BC526" i="19"/>
  <c r="BC1473" i="19"/>
  <c r="BC2012" i="19"/>
  <c r="AT10" i="19"/>
  <c r="BC1762" i="19"/>
  <c r="BC2341" i="19"/>
  <c r="BC1318" i="19"/>
  <c r="BC1358" i="19"/>
  <c r="BC583" i="19"/>
  <c r="BC1855" i="19"/>
  <c r="BC2303" i="19"/>
  <c r="BC991" i="19"/>
  <c r="BC2241" i="19"/>
  <c r="BC599" i="19"/>
  <c r="BC1430" i="19"/>
  <c r="BC1791" i="19"/>
  <c r="BC2192" i="19"/>
  <c r="BC1942" i="19"/>
  <c r="BC1267" i="19"/>
  <c r="BC1788" i="19"/>
  <c r="BC1219" i="19"/>
  <c r="BC556" i="19"/>
  <c r="BC1835" i="19"/>
  <c r="BC1709" i="19"/>
  <c r="BC1521" i="19"/>
  <c r="BC228" i="19"/>
  <c r="BC1841" i="19"/>
  <c r="BC2085" i="19"/>
  <c r="BC34" i="19"/>
  <c r="BC2118" i="19"/>
  <c r="BC1403" i="19"/>
  <c r="AT7" i="19"/>
  <c r="AV7" i="19" s="1"/>
  <c r="BC980" i="19"/>
  <c r="BC1463" i="19"/>
  <c r="BC444" i="19"/>
  <c r="BC1998" i="19"/>
  <c r="BC2228" i="19"/>
  <c r="BC214" i="19"/>
  <c r="BC2271" i="19"/>
  <c r="BC787" i="19"/>
  <c r="BC1092" i="19"/>
  <c r="BC1505" i="19"/>
  <c r="BC1870" i="19"/>
  <c r="BC466" i="19"/>
  <c r="BC2275" i="19"/>
  <c r="BC50" i="19"/>
  <c r="BC1881" i="19"/>
  <c r="BC2290" i="19"/>
  <c r="BC1839" i="19"/>
  <c r="BC890" i="19"/>
  <c r="BC519" i="19"/>
  <c r="BC1535" i="19"/>
  <c r="BC251" i="19"/>
  <c r="BC1516" i="19"/>
  <c r="BC1882" i="19"/>
  <c r="BC1480" i="19"/>
  <c r="BC1402" i="19"/>
  <c r="BC1693" i="19"/>
  <c r="BC770" i="19"/>
  <c r="BC304" i="19"/>
  <c r="H24" i="1"/>
  <c r="I24" i="1" s="1"/>
  <c r="BC1280" i="19"/>
  <c r="BC660" i="19"/>
  <c r="BC2175" i="19"/>
  <c r="BC1665" i="19"/>
  <c r="BC1629" i="19"/>
  <c r="BC179" i="19"/>
  <c r="BC1757" i="19"/>
  <c r="BC2081" i="19"/>
  <c r="BC1523" i="19"/>
  <c r="BC706" i="19"/>
  <c r="BC2331" i="19"/>
  <c r="BC762" i="19"/>
  <c r="BC122" i="19"/>
  <c r="BC2001" i="19"/>
  <c r="BC2208" i="19"/>
  <c r="BC243" i="19"/>
  <c r="BC1696" i="19"/>
  <c r="BC1380" i="19"/>
  <c r="BC2120" i="19"/>
  <c r="BC1342" i="19"/>
  <c r="BC2193" i="19"/>
  <c r="BC1564" i="19"/>
  <c r="BC2306" i="19"/>
  <c r="BC986" i="19"/>
  <c r="BC2274" i="19"/>
  <c r="BC1703" i="19"/>
  <c r="BC920" i="19"/>
  <c r="BC461" i="19"/>
  <c r="BC2356" i="19"/>
  <c r="BC1257" i="19"/>
  <c r="BC2286" i="19"/>
  <c r="BC1326" i="19"/>
  <c r="BC103" i="19"/>
  <c r="BC882" i="19"/>
  <c r="BC320" i="19"/>
  <c r="BC490" i="19"/>
  <c r="BC148" i="19"/>
  <c r="BC211" i="19"/>
  <c r="BC730" i="19"/>
  <c r="BC65" i="19"/>
  <c r="BC1156" i="19"/>
  <c r="BC2156" i="19"/>
  <c r="BC1608" i="19"/>
  <c r="BC1943" i="19"/>
  <c r="BC1440" i="19"/>
  <c r="AT2" i="19"/>
  <c r="AV2" i="19" s="1"/>
  <c r="BC1645" i="19"/>
  <c r="BC2126" i="19"/>
  <c r="BC1641" i="19"/>
  <c r="BC1475" i="19"/>
  <c r="BC1139" i="19"/>
  <c r="BC1096" i="19"/>
  <c r="BC627" i="19"/>
  <c r="BC885" i="19"/>
  <c r="BC1229" i="19"/>
  <c r="BC1818" i="19"/>
  <c r="BC1541" i="19"/>
  <c r="BC1698" i="19"/>
  <c r="BC522" i="19"/>
  <c r="BC2349" i="19"/>
  <c r="BC1878" i="19"/>
  <c r="BC1873" i="19"/>
  <c r="BC363" i="19"/>
  <c r="BC1988" i="19"/>
  <c r="BC1416" i="19"/>
  <c r="BC147" i="19"/>
  <c r="BC8" i="19"/>
  <c r="BC2123" i="19"/>
  <c r="BC233" i="19"/>
  <c r="BC59" i="19"/>
  <c r="BC1811" i="19"/>
  <c r="BC1617" i="19"/>
  <c r="BC1825" i="19"/>
  <c r="BC391" i="19"/>
  <c r="BC1664" i="19"/>
  <c r="BC1551" i="19"/>
  <c r="BC2179" i="19"/>
  <c r="BC1317" i="19"/>
  <c r="BC415" i="19"/>
  <c r="BC494" i="19"/>
  <c r="BC552" i="19"/>
  <c r="BC21" i="19"/>
  <c r="BC338" i="19"/>
  <c r="BC218" i="19"/>
  <c r="BC922" i="19"/>
  <c r="BC2250" i="19"/>
  <c r="BC1237" i="19"/>
  <c r="BC749" i="19"/>
  <c r="BC435" i="19"/>
  <c r="BC1113" i="19"/>
  <c r="BC573" i="19"/>
  <c r="BC779" i="19"/>
  <c r="BC827" i="19"/>
  <c r="BC2008" i="19"/>
  <c r="BC272" i="19"/>
  <c r="BC2154" i="19"/>
  <c r="BC143" i="19"/>
  <c r="BC633" i="19"/>
  <c r="BC266" i="19"/>
  <c r="BC354" i="19"/>
  <c r="BC2064" i="19"/>
  <c r="BC838" i="19"/>
  <c r="BC1566" i="19"/>
  <c r="BC513" i="19"/>
  <c r="BC983" i="19"/>
  <c r="BC2106" i="19"/>
  <c r="BC1806" i="19"/>
  <c r="BC2115" i="19"/>
  <c r="BC796" i="19"/>
  <c r="AT4" i="19"/>
  <c r="AV4" i="19" s="1"/>
  <c r="BC132" i="19"/>
  <c r="BC438" i="19"/>
  <c r="BC173" i="19"/>
  <c r="BC2174" i="19"/>
  <c r="BC1920" i="19"/>
  <c r="BC1387" i="19"/>
  <c r="BC1337" i="19"/>
  <c r="BC1655" i="19"/>
  <c r="BC930" i="19"/>
  <c r="BC638" i="19"/>
  <c r="BC1840" i="19"/>
  <c r="BC760" i="19"/>
  <c r="BC1914" i="19"/>
  <c r="BC468" i="19"/>
  <c r="BC464" i="19"/>
  <c r="BC2263" i="19"/>
  <c r="BC1653" i="19"/>
  <c r="BC916" i="19"/>
  <c r="BC950" i="19"/>
  <c r="BC107" i="19"/>
  <c r="BC1853" i="19"/>
  <c r="BC1356" i="19"/>
  <c r="BC2363" i="19"/>
  <c r="BC1487" i="19"/>
  <c r="BC221" i="19"/>
  <c r="BC94" i="19"/>
  <c r="BC117" i="19"/>
  <c r="BC707" i="19"/>
  <c r="BC518" i="19"/>
  <c r="BC665" i="19"/>
  <c r="BC1338" i="19"/>
  <c r="BC275" i="19"/>
  <c r="BC2028" i="19"/>
  <c r="BC1599" i="19"/>
  <c r="BC1458" i="19"/>
  <c r="BC1981" i="19"/>
  <c r="BC1058" i="19"/>
  <c r="BC2117" i="19"/>
  <c r="BC1103" i="19"/>
  <c r="BC1189" i="19"/>
  <c r="BC698" i="19"/>
  <c r="BC874" i="19"/>
  <c r="BC1588" i="19"/>
  <c r="BC1278" i="19"/>
  <c r="BC1026" i="19"/>
  <c r="BC1969" i="19"/>
  <c r="BC1738" i="19"/>
  <c r="BC1767" i="19"/>
  <c r="BC2320" i="19"/>
  <c r="BC420" i="19"/>
  <c r="BC957" i="19"/>
  <c r="BC1959" i="19"/>
  <c r="BC1962" i="19"/>
  <c r="BC57" i="19"/>
  <c r="BC2207" i="19"/>
  <c r="BC1673" i="19"/>
  <c r="BC20" i="19"/>
  <c r="BC1868" i="19"/>
  <c r="BC1345" i="19"/>
  <c r="BC2122" i="19"/>
  <c r="BC1540" i="19"/>
  <c r="BC1745" i="19"/>
  <c r="BC1574" i="19"/>
  <c r="BC643" i="19"/>
  <c r="BC205" i="19"/>
  <c r="BC2160" i="19"/>
  <c r="BC2130" i="19"/>
  <c r="BC661" i="19"/>
  <c r="BC155" i="19"/>
  <c r="BC2309" i="19"/>
  <c r="BC1052" i="19"/>
  <c r="BC592" i="19"/>
  <c r="BC1891" i="19"/>
  <c r="BC1194" i="19"/>
  <c r="BC937" i="19"/>
  <c r="BC18" i="19"/>
  <c r="BC902" i="19"/>
  <c r="BC30" i="19"/>
  <c r="BC910" i="19"/>
  <c r="BC824" i="19"/>
  <c r="BC345" i="19"/>
  <c r="BC1040" i="19"/>
  <c r="BC121" i="19"/>
  <c r="BC108" i="19"/>
  <c r="BC720" i="19"/>
  <c r="BC1162" i="19"/>
  <c r="BC548" i="19"/>
  <c r="BC1223" i="19"/>
  <c r="BC452" i="19"/>
  <c r="BC1805" i="19"/>
  <c r="BC1448" i="19"/>
  <c r="BC458" i="19"/>
  <c r="BC2000" i="19"/>
  <c r="BC926" i="19"/>
  <c r="BC1248" i="19"/>
  <c r="BC669" i="19"/>
  <c r="BC1990" i="19"/>
  <c r="BC1081" i="19"/>
  <c r="BC2149" i="19"/>
  <c r="BC1476" i="19"/>
  <c r="BC1321" i="19"/>
  <c r="BC755" i="19"/>
  <c r="BC1038" i="19"/>
  <c r="BC1298" i="19"/>
  <c r="BC29" i="19"/>
  <c r="BC1777" i="19"/>
  <c r="BC388" i="19"/>
  <c r="BC1124" i="19"/>
  <c r="BC2009" i="19"/>
  <c r="BC1024" i="19"/>
  <c r="BC1668" i="19"/>
  <c r="BC283" i="19"/>
  <c r="BC1555" i="19"/>
  <c r="BC1637" i="19"/>
  <c r="BC1235" i="19"/>
  <c r="BC2131" i="19"/>
  <c r="BC489" i="19"/>
  <c r="BC740" i="19"/>
  <c r="BC892" i="19"/>
  <c r="BC565" i="19"/>
  <c r="BC2023" i="19"/>
  <c r="BC792" i="19"/>
  <c r="BC166" i="19"/>
  <c r="BC793" i="19"/>
  <c r="BC1180" i="19"/>
  <c r="BC1401" i="19"/>
  <c r="BC1080" i="19"/>
  <c r="BC1109" i="19"/>
  <c r="BC859" i="19"/>
  <c r="BC1844" i="19"/>
  <c r="BC636" i="19"/>
  <c r="BC1436" i="19"/>
  <c r="BC463" i="19"/>
  <c r="BC870" i="19"/>
  <c r="BC306" i="19"/>
  <c r="BC1661" i="19"/>
  <c r="BC1272" i="19"/>
  <c r="BC1567" i="19"/>
  <c r="BC671" i="19"/>
  <c r="BC1269" i="19"/>
  <c r="BC984" i="19"/>
  <c r="BC1623" i="19"/>
  <c r="BC133" i="19"/>
  <c r="BC2143" i="19"/>
  <c r="BC349" i="19"/>
  <c r="BC512" i="19"/>
  <c r="BC514" i="19"/>
  <c r="BC270" i="19"/>
  <c r="BC1515" i="19"/>
  <c r="BC1796" i="19"/>
  <c r="BC845" i="19"/>
  <c r="BC80" i="19"/>
  <c r="BC831" i="19"/>
  <c r="BC382" i="19"/>
  <c r="BC482" i="19"/>
  <c r="BC1913" i="19"/>
  <c r="BC1563" i="19"/>
  <c r="BC341" i="19"/>
  <c r="BC1626" i="19"/>
  <c r="BC1412" i="19"/>
  <c r="BC1982" i="19"/>
  <c r="BC2105" i="19"/>
  <c r="BC2247" i="19"/>
  <c r="BC1756" i="19"/>
  <c r="BC1098" i="19"/>
  <c r="BC1182" i="19"/>
  <c r="BC1905" i="19"/>
  <c r="BC126" i="19"/>
  <c r="BC1330" i="19"/>
  <c r="BC12" i="19"/>
  <c r="BC505" i="19"/>
  <c r="BC693" i="19"/>
  <c r="BC403" i="19"/>
  <c r="BC56" i="19"/>
  <c r="BC1494" i="19"/>
  <c r="BC1251" i="19"/>
  <c r="BC601" i="19"/>
  <c r="BC353" i="19"/>
  <c r="BC1310" i="19"/>
  <c r="BC2265" i="19"/>
  <c r="BC36" i="19"/>
  <c r="BC763" i="19"/>
  <c r="BC1191" i="19"/>
  <c r="BC439" i="19"/>
  <c r="BC1285" i="19"/>
  <c r="BC516" i="19"/>
  <c r="BC2032" i="19"/>
  <c r="BC1702" i="19"/>
  <c r="BC844" i="19"/>
  <c r="BC1174" i="19"/>
  <c r="BC923" i="19"/>
  <c r="BC741" i="19"/>
  <c r="BC2197" i="19"/>
  <c r="BC1509" i="19"/>
  <c r="BC915" i="19"/>
  <c r="BC53" i="19"/>
  <c r="BC182" i="19"/>
  <c r="BC1893" i="19"/>
  <c r="BC1978" i="19"/>
  <c r="BC2279" i="19"/>
  <c r="BC1624" i="19"/>
  <c r="BC1582" i="19"/>
  <c r="BC1437" i="19"/>
  <c r="BC131" i="19"/>
  <c r="BC1979" i="19"/>
  <c r="BC761" i="19"/>
  <c r="BC209" i="19"/>
  <c r="BC685" i="19"/>
  <c r="BC1240" i="19"/>
  <c r="BC2236" i="19"/>
  <c r="BC553" i="19"/>
  <c r="BC497" i="19"/>
  <c r="BC825" i="19"/>
  <c r="BC1208" i="19"/>
  <c r="BC2219" i="19"/>
  <c r="BC1454" i="19"/>
  <c r="BC1899" i="19"/>
  <c r="BC1381" i="19"/>
  <c r="BC2249" i="19"/>
  <c r="BC948" i="19"/>
  <c r="BC682" i="19"/>
  <c r="BC1185" i="19"/>
  <c r="BC2273" i="19"/>
  <c r="BC377" i="19"/>
  <c r="BC106" i="19"/>
  <c r="BC2142" i="19"/>
  <c r="BC504" i="19"/>
  <c r="BC1427" i="19"/>
  <c r="BC1119" i="19"/>
  <c r="BC86" i="19"/>
  <c r="BC1764" i="19"/>
  <c r="BC2292" i="19"/>
  <c r="BC2222" i="19"/>
  <c r="BC841" i="19"/>
  <c r="BC171" i="19"/>
  <c r="BC487" i="19"/>
  <c r="BC1695" i="19"/>
  <c r="BC2327" i="19"/>
  <c r="BC1986" i="19"/>
  <c r="BC1670" i="19"/>
  <c r="BC1281" i="19"/>
  <c r="BC2237" i="19"/>
  <c r="BC1218" i="19"/>
  <c r="BC2311" i="19"/>
  <c r="BC1184" i="19"/>
  <c r="BC772" i="19"/>
  <c r="BC245" i="19"/>
  <c r="BC1706" i="19"/>
  <c r="BC240" i="19"/>
  <c r="BC550" i="19"/>
  <c r="BC539" i="19"/>
  <c r="BC1472" i="19"/>
  <c r="BC114" i="19"/>
  <c r="BC175" i="19"/>
  <c r="BC1650" i="19"/>
  <c r="BC1284" i="19"/>
  <c r="BC1548" i="19"/>
  <c r="BC376" i="19"/>
  <c r="BC1365" i="19"/>
  <c r="BC1735" i="19"/>
  <c r="BC1728" i="19"/>
  <c r="BC2119" i="19"/>
  <c r="BC2166" i="19"/>
  <c r="BC1657" i="19"/>
  <c r="BC1398" i="19"/>
  <c r="BC1076" i="19"/>
  <c r="BC1919" i="19"/>
  <c r="BC1320" i="19"/>
  <c r="BC2180" i="19"/>
  <c r="BC492" i="19"/>
  <c r="BC766" i="19"/>
  <c r="BC1578" i="19"/>
  <c r="BC110" i="19"/>
  <c r="BC2295" i="19"/>
  <c r="BC557" i="19"/>
  <c r="BC1754" i="19"/>
  <c r="BC45" i="19"/>
  <c r="BC2316" i="19"/>
  <c r="BC945" i="19"/>
  <c r="BC1105" i="19"/>
  <c r="BC2099" i="19"/>
  <c r="BC748" i="19"/>
  <c r="BC1740" i="19"/>
  <c r="BC758" i="19"/>
  <c r="BC578" i="19"/>
  <c r="BC1394" i="19"/>
  <c r="BC1483" i="19"/>
  <c r="BC1730" i="19"/>
  <c r="BC1713" i="19"/>
  <c r="BC1954" i="19"/>
  <c r="BC1466" i="19"/>
  <c r="BC309" i="19"/>
  <c r="BC217" i="19"/>
  <c r="BC1512" i="19"/>
  <c r="BC1242" i="19"/>
  <c r="BC2186" i="19"/>
  <c r="BC151" i="19"/>
  <c r="BC164" i="19"/>
  <c r="BC657" i="19"/>
  <c r="BC2062" i="19"/>
  <c r="BC1607" i="19"/>
  <c r="BC979" i="19"/>
  <c r="BC1125" i="19"/>
  <c r="BC332" i="19"/>
  <c r="BC14" i="19"/>
  <c r="BC1375" i="19"/>
  <c r="BC2346" i="19"/>
  <c r="BC2139" i="19"/>
  <c r="BC609" i="19"/>
  <c r="BC679" i="19"/>
  <c r="BC335" i="19"/>
  <c r="BC2264" i="19"/>
  <c r="BC1923" i="19"/>
  <c r="BC1287" i="19"/>
  <c r="BC116" i="19"/>
  <c r="AT13" i="19"/>
  <c r="AV13" i="19" s="1"/>
  <c r="BC1984" i="19"/>
  <c r="BC567" i="19"/>
  <c r="BC662" i="19"/>
  <c r="BC33" i="19"/>
  <c r="BC1021" i="19"/>
  <c r="BC860" i="19"/>
  <c r="BC1691" i="19"/>
  <c r="BC1503" i="19"/>
  <c r="BC881" i="19"/>
  <c r="BC1594" i="19"/>
  <c r="BC260" i="19"/>
  <c r="BC652" i="19"/>
  <c r="BC1117" i="19"/>
  <c r="BC1498" i="19"/>
  <c r="BC383" i="19"/>
  <c r="BC806" i="19"/>
  <c r="BC1073" i="19"/>
  <c r="BC1549" i="19"/>
  <c r="BC1131" i="19"/>
  <c r="BC1035" i="19"/>
  <c r="BC410" i="19"/>
  <c r="BC773" i="19"/>
  <c r="BC1060" i="19"/>
  <c r="BC1074" i="19"/>
  <c r="BC695" i="19"/>
  <c r="BC2204" i="19"/>
  <c r="BC1772" i="19"/>
  <c r="BC2194" i="19"/>
  <c r="BC17" i="19"/>
  <c r="BC51" i="19"/>
  <c r="BC1216" i="19"/>
  <c r="BC1937" i="19"/>
  <c r="BC112" i="19"/>
  <c r="BC862" i="19"/>
  <c r="BC703" i="19"/>
  <c r="BC722" i="19"/>
  <c r="BC1786" i="19"/>
  <c r="BC1088" i="19"/>
  <c r="BC1936" i="19"/>
  <c r="BC865" i="19"/>
  <c r="BC269" i="19"/>
  <c r="BC2200" i="19"/>
  <c r="BC2312" i="19"/>
  <c r="BC614" i="19"/>
  <c r="AT8" i="19"/>
  <c r="AV8" i="19" s="1"/>
  <c r="BC988" i="19"/>
  <c r="BC255" i="19"/>
  <c r="BC1465" i="19"/>
  <c r="BC1612" i="19"/>
  <c r="BC2125" i="19"/>
  <c r="BC818" i="19"/>
  <c r="BC545" i="19"/>
  <c r="BC1717" i="19"/>
  <c r="BC1526" i="19"/>
  <c r="BC969" i="19"/>
  <c r="BC1770" i="19"/>
  <c r="BC2229" i="19"/>
  <c r="BC1822" i="19"/>
  <c r="BC1419" i="19"/>
  <c r="BC2325" i="19"/>
  <c r="BC2334" i="19"/>
  <c r="BC308" i="19"/>
  <c r="BC1297" i="19"/>
  <c r="BC1335" i="19"/>
  <c r="BC681" i="19"/>
  <c r="BC872" i="19"/>
  <c r="BC1573" i="19"/>
  <c r="BC1474" i="19"/>
  <c r="BC184" i="19"/>
  <c r="BC1854" i="19"/>
  <c r="BC1828" i="19"/>
  <c r="BC2086" i="19"/>
  <c r="BC1906" i="19"/>
  <c r="BC63" i="19"/>
  <c r="BC2240" i="19"/>
  <c r="BC2239" i="19"/>
  <c r="BC413" i="19"/>
  <c r="BC2364" i="19"/>
  <c r="BC1188" i="19"/>
  <c r="BC1484" i="19"/>
  <c r="BC1095" i="19"/>
  <c r="BC1687" i="19"/>
  <c r="BC1455" i="19"/>
  <c r="BC197" i="19"/>
  <c r="BC1736" i="19"/>
  <c r="BC895" i="19"/>
  <c r="BC1042" i="19"/>
  <c r="BC2056" i="19"/>
  <c r="BC768" i="19"/>
  <c r="BC1510" i="19"/>
  <c r="BC2213" i="19"/>
  <c r="BC1383" i="19"/>
  <c r="BC1359" i="19"/>
  <c r="BC2291" i="19"/>
  <c r="BC1371" i="19"/>
  <c r="BC769" i="19"/>
  <c r="BC1197" i="19"/>
  <c r="BC1902" i="19"/>
  <c r="BC1971" i="19"/>
  <c r="BC2060" i="19"/>
  <c r="BC1118" i="19"/>
  <c r="BC257" i="19"/>
  <c r="BC634" i="19"/>
  <c r="BC1651" i="19"/>
  <c r="BC2013" i="19"/>
  <c r="BC964" i="19"/>
  <c r="BC2297" i="19"/>
  <c r="BC1631" i="19"/>
  <c r="BC704" i="19"/>
  <c r="BC1579" i="19"/>
  <c r="BC1892" i="19"/>
  <c r="BC1879" i="19"/>
  <c r="BC828" i="19"/>
  <c r="BC2103" i="19"/>
  <c r="BC340" i="19"/>
  <c r="BC1625" i="19"/>
  <c r="BC940" i="19"/>
  <c r="BC2359" i="19"/>
  <c r="BC559" i="19"/>
  <c r="BC189" i="19"/>
  <c r="BC1019" i="19"/>
  <c r="BC2063" i="19"/>
  <c r="BC186" i="19"/>
  <c r="BC1719" i="19"/>
  <c r="BC774" i="19"/>
  <c r="BC826" i="19"/>
  <c r="BC1863" i="19"/>
  <c r="BC22" i="19"/>
  <c r="BC788" i="19"/>
  <c r="BC994" i="19"/>
  <c r="BC478" i="19"/>
  <c r="BC201" i="19"/>
  <c r="BC49" i="19"/>
  <c r="BC1274" i="19"/>
  <c r="BC2132" i="19"/>
  <c r="BC2227" i="19"/>
  <c r="BC876" i="19"/>
  <c r="BC81" i="19"/>
  <c r="BC600" i="19"/>
  <c r="BC751" i="19"/>
  <c r="BC724" i="19"/>
  <c r="BC111" i="19"/>
  <c r="BC2043" i="19"/>
  <c r="BC852" i="19"/>
  <c r="BC1417" i="19"/>
  <c r="BC2004" i="19"/>
  <c r="BC1041" i="19"/>
  <c r="BC2337" i="19"/>
  <c r="BC1069" i="19"/>
  <c r="BC231" i="19"/>
  <c r="BC1876" i="19"/>
  <c r="BC1447" i="19"/>
  <c r="BC418" i="19"/>
  <c r="BC54" i="19"/>
  <c r="BC1874" i="19"/>
  <c r="BC1669" i="19"/>
  <c r="BC534" i="19"/>
  <c r="BC924" i="19"/>
  <c r="BC2220" i="19"/>
  <c r="BC2033" i="19"/>
  <c r="BC891" i="19"/>
  <c r="BC1468" i="19"/>
  <c r="BC161" i="19"/>
  <c r="BC626" i="19"/>
  <c r="BC1013" i="19"/>
  <c r="BC1175" i="19"/>
  <c r="BC417" i="19"/>
  <c r="BC498" i="19"/>
  <c r="BC93" i="19"/>
  <c r="BC551" i="19"/>
  <c r="BC1734" i="19"/>
  <c r="BC602" i="19"/>
  <c r="BC261" i="19"/>
  <c r="BC1333" i="19"/>
  <c r="BC394" i="19"/>
  <c r="BC2319" i="19"/>
  <c r="BC506" i="19"/>
  <c r="BC1250" i="19"/>
  <c r="BC651" i="19"/>
  <c r="BC154" i="19"/>
  <c r="BC677" i="19"/>
  <c r="BC911" i="19"/>
  <c r="BC2338" i="19"/>
  <c r="BC1266" i="19"/>
  <c r="BC1110" i="19"/>
  <c r="BC1821" i="19"/>
  <c r="BC1940" i="19"/>
  <c r="BC246" i="19"/>
  <c r="BC258" i="19"/>
  <c r="BC530" i="19"/>
  <c r="BC2314" i="19"/>
  <c r="BC1636" i="19"/>
  <c r="BC676" i="19"/>
  <c r="BC443" i="19"/>
  <c r="BC595" i="19"/>
  <c r="BC1995" i="19"/>
  <c r="BC2285" i="19"/>
  <c r="BC254" i="19"/>
  <c r="BC1462" i="19"/>
  <c r="BC1793" i="19"/>
  <c r="BC1121" i="19"/>
  <c r="BC736" i="19"/>
  <c r="BC409" i="19"/>
  <c r="BC369" i="19"/>
  <c r="BC738" i="19"/>
  <c r="BC1543" i="19"/>
  <c r="BC1836" i="19"/>
  <c r="BC2135" i="19"/>
  <c r="BC2226" i="19"/>
  <c r="BC2351" i="19"/>
  <c r="BC402" i="19"/>
  <c r="BC531" i="19"/>
  <c r="BC267" i="19"/>
  <c r="BC1610" i="19"/>
  <c r="BC1044" i="19"/>
  <c r="BC396" i="19"/>
  <c r="BC899" i="19"/>
  <c r="BC2150" i="19"/>
  <c r="BC1532" i="19"/>
  <c r="BC1107" i="19"/>
  <c r="BC1277" i="19"/>
  <c r="BC1148" i="19"/>
  <c r="BC821" i="19"/>
  <c r="BC1705" i="19"/>
  <c r="BC588" i="19"/>
  <c r="BC280" i="19"/>
  <c r="BC1217" i="19"/>
  <c r="BC37" i="19"/>
  <c r="BC668" i="19"/>
  <c r="BC1181" i="19"/>
  <c r="BC2011" i="19"/>
  <c r="BC1946" i="19"/>
  <c r="BC1605" i="19"/>
  <c r="BC1063" i="19"/>
  <c r="BC1931" i="19"/>
  <c r="BC135" i="19"/>
  <c r="BC2339" i="19"/>
  <c r="BC1547" i="19"/>
  <c r="BC1408" i="19"/>
  <c r="BC2195" i="19"/>
  <c r="BC1053" i="19"/>
  <c r="BC2158" i="19"/>
  <c r="BC1972" i="19"/>
  <c r="BC2281" i="19"/>
  <c r="BC1531" i="19"/>
  <c r="BC1837" i="19"/>
  <c r="BC1832" i="19"/>
  <c r="BC1970" i="19"/>
  <c r="BC719" i="19"/>
  <c r="BC1595" i="19"/>
  <c r="BC1409" i="19"/>
  <c r="BC965" i="19"/>
  <c r="BC1312" i="19"/>
  <c r="BC2242" i="19"/>
  <c r="BC1068" i="19"/>
  <c r="BC1867" i="19"/>
  <c r="BC2169" i="19"/>
  <c r="BC1727" i="19"/>
  <c r="BC158" i="19"/>
  <c r="BC346" i="19"/>
  <c r="BC842" i="19"/>
  <c r="BC450" i="19"/>
  <c r="BC718" i="19"/>
  <c r="BC180" i="19"/>
  <c r="BC1471" i="19"/>
  <c r="BC1682" i="19"/>
  <c r="BC1904" i="19"/>
  <c r="BC1519" i="19"/>
  <c r="BC622" i="19"/>
  <c r="BC433" i="19"/>
  <c r="BC809" i="19"/>
  <c r="BC181" i="19"/>
  <c r="BC855" i="19"/>
  <c r="BC2049" i="19"/>
  <c r="BC2072" i="19"/>
  <c r="BC2244" i="19"/>
  <c r="BC598" i="19"/>
  <c r="BC2199" i="19"/>
  <c r="BC2" i="19"/>
  <c r="BC1639" i="19"/>
  <c r="BC493" i="19"/>
  <c r="BC405" i="19"/>
  <c r="BC1385" i="19"/>
  <c r="BC129" i="19"/>
  <c r="BC1932" i="19"/>
  <c r="BC747" i="19"/>
  <c r="BC834" i="19"/>
  <c r="BC2111" i="19"/>
  <c r="BC1478" i="19"/>
  <c r="BC1439" i="19"/>
  <c r="BC2191" i="19"/>
  <c r="BC591" i="19"/>
  <c r="BC1949" i="19"/>
  <c r="BC617" i="19"/>
  <c r="BC1327" i="19"/>
  <c r="BC1308" i="19"/>
  <c r="BC1111" i="19"/>
  <c r="BC1895" i="19"/>
  <c r="BC2284" i="19"/>
  <c r="BC2218" i="19"/>
  <c r="BC1501" i="19"/>
  <c r="BC162" i="19"/>
  <c r="BC572" i="19"/>
  <c r="BC2248" i="19"/>
  <c r="BC1022" i="19"/>
  <c r="BC1093" i="19"/>
  <c r="BC786" i="19"/>
  <c r="BC1798" i="19"/>
  <c r="BC1227" i="19"/>
  <c r="AW9" i="19" l="1"/>
  <c r="AW8" i="19"/>
  <c r="AW2" i="19"/>
  <c r="AW12" i="19"/>
  <c r="AW7" i="19"/>
  <c r="AW13" i="19"/>
  <c r="Z67" i="19"/>
  <c r="Z38" i="19"/>
  <c r="Z55" i="19"/>
  <c r="Z14" i="19"/>
  <c r="Z9" i="19"/>
  <c r="Z58" i="19"/>
  <c r="Z17" i="19"/>
  <c r="Z60" i="19"/>
  <c r="Z70" i="19"/>
  <c r="Z12" i="19"/>
  <c r="Z48" i="19"/>
  <c r="Z11" i="19"/>
  <c r="Z68" i="19"/>
  <c r="Z39" i="19"/>
  <c r="Z27" i="19"/>
  <c r="Z26" i="19"/>
  <c r="Z71" i="19"/>
  <c r="Z36" i="19"/>
  <c r="Z49" i="19"/>
  <c r="Z3" i="19"/>
  <c r="Z59" i="19"/>
  <c r="Z6" i="19"/>
  <c r="Z66" i="19"/>
  <c r="Z51" i="19"/>
  <c r="Z24" i="19"/>
  <c r="Z64" i="19"/>
  <c r="Z44" i="19"/>
  <c r="Z61" i="19"/>
  <c r="Z16" i="19"/>
  <c r="Z30" i="19"/>
  <c r="Z25" i="19"/>
  <c r="Z57" i="19"/>
  <c r="Z43" i="19"/>
  <c r="Z20" i="19"/>
  <c r="Z21" i="19"/>
  <c r="Z2" i="19"/>
  <c r="Z5" i="19"/>
  <c r="Z46" i="19"/>
  <c r="Z53" i="19"/>
  <c r="Z28" i="19"/>
  <c r="Z15" i="19"/>
  <c r="Z23" i="19"/>
  <c r="Z41" i="19"/>
  <c r="Z45" i="19"/>
  <c r="Z62" i="19"/>
  <c r="Z37" i="19"/>
  <c r="Z22" i="19"/>
  <c r="Z52" i="19"/>
  <c r="Z31" i="19"/>
  <c r="Z7" i="19"/>
  <c r="Z65" i="19"/>
  <c r="Z63" i="19"/>
  <c r="Z47" i="19"/>
  <c r="Z40" i="19"/>
  <c r="Z69" i="19"/>
  <c r="Z10" i="19"/>
  <c r="Z50" i="19"/>
  <c r="Z54" i="19"/>
  <c r="Z35" i="19"/>
  <c r="Z34" i="19"/>
  <c r="Z33" i="19"/>
  <c r="Z56" i="19"/>
  <c r="Z4" i="19"/>
  <c r="Z32" i="19"/>
  <c r="Z18" i="19"/>
  <c r="Z8" i="19"/>
  <c r="Z19" i="19"/>
  <c r="Z29" i="19"/>
  <c r="Z13" i="19"/>
  <c r="Z42" i="19"/>
  <c r="AW4" i="19"/>
  <c r="AW5" i="19"/>
  <c r="AW6" i="19"/>
  <c r="AW11" i="19"/>
  <c r="AV10" i="19"/>
  <c r="AV3" i="19"/>
  <c r="AW3" i="19" l="1"/>
  <c r="AW10" i="19"/>
</calcChain>
</file>

<file path=xl/comments1.xml><?xml version="1.0" encoding="utf-8"?>
<comments xmlns="http://schemas.openxmlformats.org/spreadsheetml/2006/main">
  <authors>
    <author>Ferdinando Ametrano</author>
  </authors>
  <commentList>
    <comment ref="D8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2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2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7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7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8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8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49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50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5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5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Z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Z4" authorId="0">
      <text>
        <r>
          <rPr>
            <sz val="8"/>
            <color indexed="81"/>
            <rFont val="Tahoma"/>
            <family val="2"/>
          </rPr>
          <t>discard the front Futures the given number of days before its earliest date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C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C4" authorId="0">
      <text>
        <r>
          <rPr>
            <sz val="8"/>
            <color indexed="81"/>
            <rFont val="Tahoma"/>
            <family val="2"/>
          </rPr>
          <t>discard the front Futures the given number of days before its earliest date</t>
        </r>
      </text>
    </comment>
  </commentList>
</comments>
</file>

<file path=xl/sharedStrings.xml><?xml version="1.0" encoding="utf-8"?>
<sst xmlns="http://schemas.openxmlformats.org/spreadsheetml/2006/main" count="9399" uniqueCount="353">
  <si>
    <t>3M</t>
  </si>
  <si>
    <t>tenor</t>
  </si>
  <si>
    <t>fixing days</t>
  </si>
  <si>
    <t>eom</t>
  </si>
  <si>
    <t>daycounter</t>
  </si>
  <si>
    <t>Quote Object ID</t>
  </si>
  <si>
    <t>1M</t>
  </si>
  <si>
    <t>6M</t>
  </si>
  <si>
    <t>Future Code</t>
  </si>
  <si>
    <t>Index</t>
  </si>
  <si>
    <t>ConvAdj Quote Object ID</t>
  </si>
  <si>
    <t>Fwd start</t>
  </si>
  <si>
    <t>Freq</t>
  </si>
  <si>
    <t>Business Day Convention</t>
  </si>
  <si>
    <t>0D</t>
  </si>
  <si>
    <t>Modified Following</t>
  </si>
  <si>
    <t>Annual</t>
  </si>
  <si>
    <t>30/360 (Bond Basis)</t>
  </si>
  <si>
    <t>Type</t>
  </si>
  <si>
    <t>PiecewiseYieldCurve</t>
  </si>
  <si>
    <t>Error</t>
  </si>
  <si>
    <t>ObjectID</t>
  </si>
  <si>
    <t>NDays</t>
  </si>
  <si>
    <t>Calendar</t>
  </si>
  <si>
    <t>Target</t>
  </si>
  <si>
    <t>Accuracy</t>
  </si>
  <si>
    <t>TraitsID</t>
  </si>
  <si>
    <t>ZeroYield</t>
  </si>
  <si>
    <t>InterpolatorID</t>
  </si>
  <si>
    <t>Linear</t>
  </si>
  <si>
    <t>Trigger</t>
  </si>
  <si>
    <t>Permanent</t>
  </si>
  <si>
    <t>ObjectOverwrite</t>
  </si>
  <si>
    <t>Discounting</t>
  </si>
  <si>
    <t>Currency</t>
  </si>
  <si>
    <t>EUR</t>
  </si>
  <si>
    <t>IMM Date</t>
  </si>
  <si>
    <t>TARGET</t>
  </si>
  <si>
    <t>Earliest Date</t>
  </si>
  <si>
    <t>Latest Date</t>
  </si>
  <si>
    <t>Rate</t>
  </si>
  <si>
    <t>_MXEUR3M</t>
  </si>
  <si>
    <t>_MXEURSTD</t>
  </si>
  <si>
    <t>_MXEUR6M</t>
  </si>
  <si>
    <t>Rate Helpers</t>
  </si>
  <si>
    <t>Sf</t>
  </si>
  <si>
    <t>Sw</t>
  </si>
  <si>
    <t>Dp</t>
  </si>
  <si>
    <t>Selected</t>
  </si>
  <si>
    <t>_MXEUR1M</t>
  </si>
  <si>
    <t>_MXEUR1Y</t>
  </si>
  <si>
    <t>Actual/360</t>
  </si>
  <si>
    <t>1Y</t>
  </si>
  <si>
    <t>_MXEURON</t>
  </si>
  <si>
    <t>Euribor3M</t>
  </si>
  <si>
    <t>Euribor1Y</t>
  </si>
  <si>
    <t>FamilyName</t>
  </si>
  <si>
    <t>ibor</t>
  </si>
  <si>
    <t>Tenor</t>
  </si>
  <si>
    <t>STD</t>
  </si>
  <si>
    <t>Eonia</t>
  </si>
  <si>
    <t>Fixing Check</t>
  </si>
  <si>
    <t>Add Fixing</t>
  </si>
  <si>
    <t>Object ID</t>
  </si>
  <si>
    <t>Forecasted Before Fixing</t>
  </si>
  <si>
    <t>Observed Fixing</t>
  </si>
  <si>
    <t>Delta</t>
  </si>
  <si>
    <t>After Fixing Check</t>
  </si>
  <si>
    <t>ON</t>
  </si>
  <si>
    <t>EONIA=</t>
  </si>
  <si>
    <t>start date</t>
  </si>
  <si>
    <t>Evaluation Date</t>
  </si>
  <si>
    <t>end date</t>
  </si>
  <si>
    <t>Condition:</t>
  </si>
  <si>
    <t>LAST_QUOTE.TIMESTAMP</t>
  </si>
  <si>
    <t>LAST_QUOTE.CLOSE</t>
  </si>
  <si>
    <t>EURIBOR1MD=</t>
  </si>
  <si>
    <t>EURIBOR3MD=</t>
  </si>
  <si>
    <t>EURIBOR6MD=</t>
  </si>
  <si>
    <t>EURIBOR1YD=</t>
  </si>
  <si>
    <t>Field</t>
  </si>
  <si>
    <t>Instruments</t>
  </si>
  <si>
    <t>Date</t>
  </si>
  <si>
    <t>Last</t>
  </si>
  <si>
    <t>SettlementDate</t>
  </si>
  <si>
    <t>EUR 3M</t>
  </si>
  <si>
    <t>CASH CURVES</t>
  </si>
  <si>
    <t>O/N</t>
  </si>
  <si>
    <t>T/N</t>
  </si>
  <si>
    <t>OIS 3M CURVES</t>
  </si>
  <si>
    <t>S/N</t>
  </si>
  <si>
    <t>1W</t>
  </si>
  <si>
    <t>2W</t>
  </si>
  <si>
    <t>3W</t>
  </si>
  <si>
    <t>2M</t>
  </si>
  <si>
    <t>4M</t>
  </si>
  <si>
    <t>5M</t>
  </si>
  <si>
    <t>7M</t>
  </si>
  <si>
    <t>STUB 3M CURVES</t>
  </si>
  <si>
    <t>LIFEURCURVES3M</t>
  </si>
  <si>
    <t>EUR 3M CURVES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</si>
  <si>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</si>
  <si>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</si>
  <si>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</si>
  <si>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</si>
  <si>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</si>
  <si>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</si>
  <si>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</si>
  <si>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</si>
  <si>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</si>
  <si>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</si>
  <si>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</si>
  <si>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</si>
  <si>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</si>
  <si>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</si>
  <si>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</si>
  <si>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</si>
  <si>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</si>
  <si>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</si>
  <si>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</si>
  <si>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</si>
  <si>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</si>
  <si>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</si>
  <si>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</si>
  <si>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</si>
  <si>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</si>
  <si>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</si>
  <si>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</si>
  <si>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</si>
  <si>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31Y</t>
  </si>
  <si>
    <t>32Y</t>
  </si>
  <si>
    <t>33Y</t>
  </si>
  <si>
    <t>34Y</t>
  </si>
  <si>
    <t>EUR :Std</t>
  </si>
  <si>
    <t>CASH</t>
  </si>
  <si>
    <t>STUB</t>
  </si>
  <si>
    <t>LIF EURIBOR 3M</t>
  </si>
  <si>
    <t>EUR R6M CUM FIX</t>
  </si>
  <si>
    <t>EUR 6M</t>
  </si>
  <si>
    <t>OIS 6M CURVES</t>
  </si>
  <si>
    <t>STUB 6M CURVES</t>
  </si>
  <si>
    <t>LIFEURCURVES6M</t>
  </si>
  <si>
    <t>EUR 1Y</t>
  </si>
  <si>
    <t>OIS 12M CURVES</t>
  </si>
  <si>
    <t>STUB 12M CURVES</t>
  </si>
  <si>
    <t>LIFEURCURVES12M</t>
  </si>
  <si>
    <t>EUR 12M CURVES</t>
  </si>
  <si>
    <t>EUR-OIS</t>
  </si>
  <si>
    <t>OISINT</t>
  </si>
  <si>
    <t>8M</t>
  </si>
  <si>
    <t>9M</t>
  </si>
  <si>
    <t>10M</t>
  </si>
  <si>
    <t>11M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</si>
  <si>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</si>
  <si>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</si>
  <si>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</si>
  <si>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</si>
  <si>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</si>
  <si>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</si>
  <si>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</si>
  <si>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</si>
  <si>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</si>
  <si>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</si>
  <si>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</si>
  <si>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2Y</t>
  </si>
  <si>
    <t>EUR FIX 1RM</t>
  </si>
  <si>
    <t>EURYC1M</t>
  </si>
  <si>
    <t>EUR R1M CUM FIX</t>
  </si>
  <si>
    <t>12M</t>
  </si>
  <si>
    <t>EURYC1M AB1E</t>
  </si>
  <si>
    <t>1Y3M</t>
  </si>
  <si>
    <t>1Y6M</t>
  </si>
  <si>
    <t>1Y9M</t>
  </si>
  <si>
    <t>2Y3M</t>
  </si>
  <si>
    <t>2Y6M</t>
  </si>
  <si>
    <t>2Y9M</t>
  </si>
  <si>
    <t>EUR1M</t>
  </si>
  <si>
    <t>EUR1Y</t>
  </si>
  <si>
    <t>EURSTD</t>
  </si>
  <si>
    <t>#20151216</t>
  </si>
  <si>
    <t>35Y</t>
  </si>
  <si>
    <t>36Y</t>
  </si>
  <si>
    <t>37Y</t>
  </si>
  <si>
    <t>38Y</t>
  </si>
  <si>
    <t>39Y</t>
  </si>
  <si>
    <t>40Y</t>
  </si>
  <si>
    <t>50Y</t>
  </si>
  <si>
    <t>60Y</t>
  </si>
  <si>
    <t>Mx_</t>
  </si>
  <si>
    <t>TN</t>
  </si>
  <si>
    <t>SN</t>
  </si>
  <si>
    <t>Data</t>
  </si>
  <si>
    <t>41Y</t>
  </si>
  <si>
    <t>42Y</t>
  </si>
  <si>
    <t>43Y</t>
  </si>
  <si>
    <t>44Y</t>
  </si>
  <si>
    <t>45Y</t>
  </si>
  <si>
    <t>46Y</t>
  </si>
  <si>
    <t>47Y</t>
  </si>
  <si>
    <t>48Y</t>
  </si>
  <si>
    <t>49Y</t>
  </si>
  <si>
    <t>51Y</t>
  </si>
  <si>
    <t>52Y</t>
  </si>
  <si>
    <t>53Y</t>
  </si>
  <si>
    <t>54Y</t>
  </si>
  <si>
    <t>55Y</t>
  </si>
  <si>
    <t>56Y</t>
  </si>
  <si>
    <t>57Y</t>
  </si>
  <si>
    <t>58Y</t>
  </si>
  <si>
    <t>59Y</t>
  </si>
  <si>
    <t>t1</t>
  </si>
  <si>
    <t>t end</t>
  </si>
  <si>
    <t>tau</t>
  </si>
  <si>
    <t>rate</t>
  </si>
  <si>
    <t>fixing date</t>
  </si>
  <si>
    <t>maturity date</t>
  </si>
  <si>
    <t>F 6M</t>
  </si>
  <si>
    <t>1D</t>
  </si>
  <si>
    <t>Mx_Live</t>
  </si>
  <si>
    <t xml:space="preserve"> </t>
  </si>
  <si>
    <t>Quote Reference</t>
  </si>
  <si>
    <t>Quote Mx Live</t>
  </si>
  <si>
    <t>Market Quote</t>
  </si>
  <si>
    <t>Discount Factor</t>
  </si>
  <si>
    <t>Reference Tenor</t>
  </si>
  <si>
    <t>Mx Live Tenor</t>
  </si>
  <si>
    <t>selected</t>
  </si>
  <si>
    <t>Priority</t>
  </si>
  <si>
    <t>N imm Futures</t>
  </si>
  <si>
    <t>Depo Inclusion</t>
  </si>
  <si>
    <t>Quote ID</t>
  </si>
  <si>
    <t>Set Value</t>
  </si>
  <si>
    <t>RIC</t>
  </si>
  <si>
    <t>Timestamp</t>
  </si>
  <si>
    <t>Last Quote Close</t>
  </si>
  <si>
    <t>Reference IMM Date</t>
  </si>
  <si>
    <t>Reference IMM Code</t>
  </si>
  <si>
    <t>Mx Live IMM Code</t>
  </si>
  <si>
    <t>EUR ON</t>
  </si>
  <si>
    <t>Min Distance</t>
  </si>
  <si>
    <t>Zero Rate</t>
  </si>
  <si>
    <t>nSerialFutures</t>
  </si>
  <si>
    <t>FrontFuturesRollingDays</t>
  </si>
  <si>
    <t>DeposBeforeFirstFuturesStartDatePlusOne</t>
  </si>
  <si>
    <t>Conv Adj</t>
  </si>
  <si>
    <t>Mx_EURON</t>
  </si>
  <si>
    <t>F 3M</t>
  </si>
  <si>
    <t>BID</t>
  </si>
  <si>
    <t>ASK</t>
  </si>
  <si>
    <t>MID</t>
  </si>
  <si>
    <t>Fixing date</t>
  </si>
  <si>
    <t>FRA</t>
  </si>
  <si>
    <t>Diff</t>
  </si>
  <si>
    <t>Value Date</t>
  </si>
  <si>
    <t>Value date</t>
  </si>
  <si>
    <t>Convexity</t>
  </si>
  <si>
    <t>Pasted Value</t>
  </si>
  <si>
    <t>\</t>
  </si>
  <si>
    <t>Diff (bps)</t>
  </si>
  <si>
    <t>F 3M QL</t>
  </si>
  <si>
    <t>F 6M QL</t>
  </si>
  <si>
    <t>OIS</t>
  </si>
  <si>
    <t>SW</t>
  </si>
  <si>
    <t>19/05/15</t>
  </si>
  <si>
    <t>20/05/15</t>
  </si>
  <si>
    <t>21/05/15</t>
  </si>
  <si>
    <t>22/05/15</t>
  </si>
  <si>
    <t>28/05/15</t>
  </si>
  <si>
    <t>22/06/15</t>
  </si>
  <si>
    <t>21/07/15</t>
  </si>
  <si>
    <t>21/08/15</t>
  </si>
  <si>
    <t>21/09/15</t>
  </si>
  <si>
    <t>21/10/15</t>
  </si>
  <si>
    <t>23/11/15</t>
  </si>
  <si>
    <t>16/12/15</t>
  </si>
  <si>
    <t>16/03/16</t>
  </si>
  <si>
    <t>16/06/16</t>
  </si>
  <si>
    <t>15/06/16</t>
  </si>
  <si>
    <t>15/09/16</t>
  </si>
  <si>
    <t>21/09/16</t>
  </si>
  <si>
    <t>21/12/16</t>
  </si>
  <si>
    <t>21/03/17</t>
  </si>
  <si>
    <t>15/03/17</t>
  </si>
  <si>
    <t>15/06/17</t>
  </si>
  <si>
    <t>21/05/18</t>
  </si>
  <si>
    <t>21/05/19</t>
  </si>
  <si>
    <t>21/05/20</t>
  </si>
  <si>
    <t>21/05/21</t>
  </si>
  <si>
    <t>23/05/22</t>
  </si>
  <si>
    <t>22/05/23</t>
  </si>
  <si>
    <t>21/05/24</t>
  </si>
  <si>
    <t>21/05/25</t>
  </si>
  <si>
    <t>21/05/26</t>
  </si>
  <si>
    <t>21/05/27</t>
  </si>
  <si>
    <t>22/05/28</t>
  </si>
  <si>
    <t>21/05/29</t>
  </si>
  <si>
    <t>21/05/30</t>
  </si>
  <si>
    <t>21/05/31</t>
  </si>
  <si>
    <t>21/05/32</t>
  </si>
  <si>
    <t>23/05/33</t>
  </si>
  <si>
    <t>22/05/34</t>
  </si>
  <si>
    <t>21/05/35</t>
  </si>
  <si>
    <t>21/05/36</t>
  </si>
  <si>
    <t>21/05/37</t>
  </si>
  <si>
    <t>21/05/38</t>
  </si>
  <si>
    <t>23/05/39</t>
  </si>
  <si>
    <t>21/05/40</t>
  </si>
  <si>
    <t>21/05/41</t>
  </si>
  <si>
    <t>21/05/42</t>
  </si>
  <si>
    <t>21/05/43</t>
  </si>
  <si>
    <t>23/05/44</t>
  </si>
  <si>
    <t>22/05/45</t>
  </si>
  <si>
    <t>21/05/46</t>
  </si>
  <si>
    <t>21/05/47</t>
  </si>
  <si>
    <t>21/05/48</t>
  </si>
  <si>
    <t>21/05/49</t>
  </si>
  <si>
    <t>23/05/50</t>
  </si>
  <si>
    <t>22/05/51</t>
  </si>
  <si>
    <t>21/05/52</t>
  </si>
  <si>
    <t>21/05/53</t>
  </si>
  <si>
    <t>21/05/54</t>
  </si>
  <si>
    <t>21/05/55</t>
  </si>
  <si>
    <t>21/05/65</t>
  </si>
  <si>
    <t>21/05/75</t>
  </si>
  <si>
    <t>21/12/15</t>
  </si>
  <si>
    <t>21/01/16</t>
  </si>
  <si>
    <t>22/02/16</t>
  </si>
  <si>
    <t>21/03/16</t>
  </si>
  <si>
    <t>21/04/16</t>
  </si>
  <si>
    <t>23/05/16</t>
  </si>
  <si>
    <t>21/06/16</t>
  </si>
  <si>
    <t>21/07/16</t>
  </si>
  <si>
    <t>22/08/16</t>
  </si>
  <si>
    <t>21/10/16</t>
  </si>
  <si>
    <t>21/11/16</t>
  </si>
  <si>
    <t>23/01/17</t>
  </si>
  <si>
    <t>21/02/17</t>
  </si>
  <si>
    <t>21/04/17</t>
  </si>
  <si>
    <t>22/05/17</t>
  </si>
  <si>
    <t>21/08/17</t>
  </si>
  <si>
    <t>21/11/17</t>
  </si>
  <si>
    <t>21/02/18</t>
  </si>
  <si>
    <t>KrugerCubic</t>
  </si>
  <si>
    <t>EoM</t>
  </si>
  <si>
    <t>Day Counter Convention</t>
  </si>
  <si>
    <t>Day Counter</t>
  </si>
  <si>
    <t>DP</t>
  </si>
  <si>
    <t>Fixing Days</t>
  </si>
  <si>
    <t>Following</t>
  </si>
  <si>
    <t>Day Count</t>
  </si>
  <si>
    <t>27M</t>
  </si>
  <si>
    <t>30M</t>
  </si>
  <si>
    <t>33M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</si>
</sst>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164" formatCode="&quot;£&quot;#,##0;[Red]\-&quot;£&quot;#,##0"/>
    <numFmt numFmtId="165" formatCode="mm/dd/yy;@"/>
    <numFmt numFmtId="166" formatCode="0.0000%"/>
    <numFmt numFmtId="167" formatCode="0.00000%"/>
    <numFmt numFmtId="168" formatCode="ddd\,\ dd\-mmm\-yyyy"/>
    <numFmt numFmtId="169" formatCode="ddd\,\ dd\-mmm\-yyyy\,\ hh:mm:ss"/>
    <numFmt numFmtId="170" formatCode="ddd\,\ d\-mmm\-yy"/>
    <numFmt numFmtId="171" formatCode="ddd\,\ d\-mmm\-yyyy"/>
    <numFmt numFmtId="172" formatCode="0.000000000"/>
    <numFmt numFmtId="173" formatCode="ddd\,\ d\-mmm\-yyyy\,\ hh:mm:ss"/>
    <numFmt numFmtId="174" formatCode="0.00000"/>
    <numFmt numFmtId="175" formatCode="0.000000"/>
    <numFmt numFmtId="176" formatCode="[$-F800]dddd\,\ mmmm\ dd\,\ yyyy"/>
    <numFmt numFmtId="177" formatCode="ddd\,\ dd\-mmm\-yy"/>
    <numFmt numFmtId="178" formatCode="0.0000"/>
    <numFmt numFmtId="179" formatCode="_([$€-2]* #,##0.00_);_([$€-2]* \(#,##0.00\);_([$€-2]* &quot;-&quot;??_)"/>
    <numFmt numFmtId="180" formatCode="General_)"/>
    <numFmt numFmtId="181" formatCode="#,##0.0;#,##0.0"/>
    <numFmt numFmtId="182" formatCode="dd\-mmm\-yy"/>
    <numFmt numFmtId="183" formatCode="0.00000000000%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Courier New"/>
      <family val="3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0"/>
      <name val="Courier New"/>
      <family val="3"/>
    </font>
    <font>
      <b/>
      <sz val="8"/>
      <color theme="0"/>
      <name val="Courier New"/>
      <family val="3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color indexed="12"/>
      <name val="Courier New"/>
      <family val="3"/>
    </font>
    <font>
      <b/>
      <sz val="8"/>
      <name val="Courier New"/>
      <family val="3"/>
    </font>
    <font>
      <sz val="8"/>
      <color rgb="FFFF0000"/>
      <name val="Courier New"/>
      <family val="3"/>
    </font>
    <font>
      <b/>
      <sz val="8"/>
      <color theme="1"/>
      <name val="Courier New"/>
      <family val="3"/>
    </font>
    <font>
      <b/>
      <sz val="10"/>
      <name val="Courier New"/>
      <family val="3"/>
    </font>
    <font>
      <b/>
      <sz val="10"/>
      <color theme="1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9" fontId="1" fillId="0" borderId="0" applyFont="0" applyFill="0" applyBorder="0" applyAlignment="0" applyProtection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80" fontId="10" fillId="0" borderId="0"/>
    <xf numFmtId="181" fontId="11" fillId="6" borderId="0">
      <alignment horizontal="center" vertical="center"/>
    </xf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</cellStyleXfs>
  <cellXfs count="442">
    <xf numFmtId="0" fontId="0" fillId="0" borderId="0" xfId="0"/>
    <xf numFmtId="0" fontId="3" fillId="0" borderId="0" xfId="0" applyFont="1"/>
    <xf numFmtId="0" fontId="4" fillId="2" borderId="0" xfId="1" applyFont="1" applyFill="1" applyBorder="1"/>
    <xf numFmtId="0" fontId="4" fillId="2" borderId="2" xfId="1" applyFont="1" applyFill="1" applyBorder="1"/>
    <xf numFmtId="0" fontId="4" fillId="2" borderId="2" xfId="1" applyNumberFormat="1" applyFont="1" applyFill="1" applyBorder="1" applyAlignment="1">
      <alignment horizontal="center"/>
    </xf>
    <xf numFmtId="0" fontId="4" fillId="0" borderId="2" xfId="2" applyNumberFormat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166" fontId="4" fillId="2" borderId="2" xfId="1" applyNumberFormat="1" applyFont="1" applyFill="1" applyBorder="1" applyAlignment="1">
      <alignment horizontal="right"/>
    </xf>
    <xf numFmtId="0" fontId="4" fillId="2" borderId="2" xfId="1" applyNumberFormat="1" applyFont="1" applyFill="1" applyBorder="1" applyAlignment="1"/>
    <xf numFmtId="0" fontId="4" fillId="2" borderId="1" xfId="1" applyFont="1" applyFill="1" applyBorder="1" applyAlignment="1">
      <alignment horizontal="center"/>
    </xf>
    <xf numFmtId="0" fontId="4" fillId="2" borderId="0" xfId="1" applyNumberFormat="1" applyFont="1" applyFill="1" applyBorder="1" applyAlignment="1">
      <alignment horizontal="center"/>
    </xf>
    <xf numFmtId="0" fontId="4" fillId="2" borderId="0" xfId="1" applyNumberFormat="1" applyFont="1" applyFill="1" applyBorder="1" applyAlignment="1"/>
    <xf numFmtId="165" fontId="4" fillId="2" borderId="4" xfId="1" applyNumberFormat="1" applyFont="1" applyFill="1" applyBorder="1" applyAlignment="1"/>
    <xf numFmtId="0" fontId="3" fillId="0" borderId="0" xfId="0" applyFont="1" applyBorder="1"/>
    <xf numFmtId="165" fontId="4" fillId="2" borderId="1" xfId="1" applyNumberFormat="1" applyFont="1" applyFill="1" applyBorder="1" applyAlignment="1"/>
    <xf numFmtId="0" fontId="4" fillId="2" borderId="1" xfId="1" applyNumberFormat="1" applyFont="1" applyFill="1" applyBorder="1" applyAlignment="1"/>
    <xf numFmtId="167" fontId="4" fillId="3" borderId="1" xfId="1" applyNumberFormat="1" applyFont="1" applyFill="1" applyBorder="1" applyAlignment="1">
      <alignment horizontal="right"/>
    </xf>
    <xf numFmtId="0" fontId="4" fillId="2" borderId="1" xfId="1" applyNumberFormat="1" applyFont="1" applyFill="1" applyBorder="1" applyAlignment="1">
      <alignment horizontal="left"/>
    </xf>
    <xf numFmtId="165" fontId="4" fillId="2" borderId="0" xfId="1" applyNumberFormat="1" applyFont="1" applyFill="1" applyBorder="1" applyAlignment="1"/>
    <xf numFmtId="0" fontId="4" fillId="2" borderId="0" xfId="3" applyFont="1" applyFill="1" applyBorder="1"/>
    <xf numFmtId="0" fontId="4" fillId="2" borderId="1" xfId="1" quotePrefix="1" applyFont="1" applyFill="1" applyBorder="1" applyAlignment="1">
      <alignment horizontal="center"/>
    </xf>
    <xf numFmtId="0" fontId="4" fillId="2" borderId="2" xfId="1" quotePrefix="1" applyFont="1" applyFill="1" applyBorder="1" applyAlignment="1">
      <alignment horizontal="center"/>
    </xf>
    <xf numFmtId="168" fontId="4" fillId="2" borderId="1" xfId="1" quotePrefix="1" applyNumberFormat="1" applyFont="1" applyFill="1" applyBorder="1" applyAlignment="1">
      <alignment horizontal="center"/>
    </xf>
    <xf numFmtId="0" fontId="4" fillId="2" borderId="5" xfId="2" applyNumberFormat="1" applyFont="1" applyFill="1" applyBorder="1" applyAlignment="1">
      <alignment horizontal="right"/>
    </xf>
    <xf numFmtId="165" fontId="4" fillId="2" borderId="1" xfId="2" applyNumberFormat="1" applyFont="1" applyFill="1" applyBorder="1" applyAlignment="1">
      <alignment horizontal="center"/>
    </xf>
    <xf numFmtId="168" fontId="4" fillId="2" borderId="2" xfId="1" quotePrefix="1" applyNumberFormat="1" applyFont="1" applyFill="1" applyBorder="1" applyAlignment="1">
      <alignment horizontal="center"/>
    </xf>
    <xf numFmtId="165" fontId="4" fillId="2" borderId="2" xfId="2" applyNumberFormat="1" applyFont="1" applyFill="1" applyBorder="1" applyAlignment="1">
      <alignment horizontal="center"/>
    </xf>
    <xf numFmtId="0" fontId="7" fillId="5" borderId="2" xfId="1" applyFont="1" applyFill="1" applyBorder="1" applyAlignment="1">
      <alignment horizontal="center" vertical="center" wrapText="1"/>
    </xf>
    <xf numFmtId="0" fontId="8" fillId="0" borderId="0" xfId="0" applyFont="1"/>
    <xf numFmtId="0" fontId="6" fillId="5" borderId="13" xfId="0" applyFont="1" applyFill="1" applyBorder="1" applyAlignment="1">
      <alignment horizontal="centerContinuous" vertical="center"/>
    </xf>
    <xf numFmtId="0" fontId="6" fillId="5" borderId="14" xfId="0" applyFont="1" applyFill="1" applyBorder="1" applyAlignment="1">
      <alignment horizontal="centerContinuous" vertical="center"/>
    </xf>
    <xf numFmtId="0" fontId="6" fillId="5" borderId="15" xfId="0" applyFont="1" applyFill="1" applyBorder="1" applyAlignment="1">
      <alignment horizontal="centerContinuous" vertical="center"/>
    </xf>
    <xf numFmtId="0" fontId="6" fillId="5" borderId="16" xfId="0" applyFont="1" applyFill="1" applyBorder="1"/>
    <xf numFmtId="0" fontId="6" fillId="5" borderId="2" xfId="0" applyFont="1" applyFill="1" applyBorder="1"/>
    <xf numFmtId="0" fontId="8" fillId="0" borderId="6" xfId="0" applyFont="1" applyBorder="1"/>
    <xf numFmtId="168" fontId="8" fillId="0" borderId="6" xfId="0" applyNumberFormat="1" applyFont="1" applyBorder="1"/>
    <xf numFmtId="0" fontId="8" fillId="0" borderId="1" xfId="0" applyFont="1" applyBorder="1"/>
    <xf numFmtId="0" fontId="8" fillId="0" borderId="21" xfId="0" applyFont="1" applyBorder="1"/>
    <xf numFmtId="168" fontId="8" fillId="0" borderId="21" xfId="0" applyNumberFormat="1" applyFont="1" applyBorder="1"/>
    <xf numFmtId="166" fontId="8" fillId="0" borderId="17" xfId="0" applyNumberFormat="1" applyFont="1" applyBorder="1"/>
    <xf numFmtId="166" fontId="8" fillId="0" borderId="19" xfId="0" applyNumberFormat="1" applyFont="1" applyBorder="1"/>
    <xf numFmtId="174" fontId="4" fillId="2" borderId="5" xfId="2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center" vertical="center"/>
    </xf>
    <xf numFmtId="0" fontId="4" fillId="2" borderId="1" xfId="1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1" applyFont="1" applyFill="1" applyBorder="1" applyAlignment="1">
      <alignment horizontal="right"/>
    </xf>
    <xf numFmtId="165" fontId="4" fillId="2" borderId="1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0" fontId="3" fillId="0" borderId="0" xfId="0" applyFont="1" applyAlignment="1">
      <alignment horizontal="right"/>
    </xf>
    <xf numFmtId="175" fontId="6" fillId="5" borderId="14" xfId="0" applyNumberFormat="1" applyFont="1" applyFill="1" applyBorder="1" applyAlignment="1">
      <alignment horizontal="centerContinuous" vertical="center"/>
    </xf>
    <xf numFmtId="175" fontId="6" fillId="5" borderId="2" xfId="0" applyNumberFormat="1" applyFont="1" applyFill="1" applyBorder="1"/>
    <xf numFmtId="175" fontId="8" fillId="0" borderId="6" xfId="0" applyNumberFormat="1" applyFont="1" applyBorder="1"/>
    <xf numFmtId="175" fontId="8" fillId="0" borderId="21" xfId="0" applyNumberFormat="1" applyFont="1" applyBorder="1"/>
    <xf numFmtId="165" fontId="4" fillId="2" borderId="1" xfId="1" applyNumberFormat="1" applyFont="1" applyFill="1" applyBorder="1" applyAlignment="1">
      <alignment horizontal="right" vertical="center"/>
    </xf>
    <xf numFmtId="165" fontId="4" fillId="2" borderId="1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right" vertical="center"/>
    </xf>
    <xf numFmtId="165" fontId="4" fillId="2" borderId="0" xfId="1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176" fontId="4" fillId="2" borderId="2" xfId="1" quotePrefix="1" applyNumberFormat="1" applyFont="1" applyFill="1" applyBorder="1" applyAlignment="1">
      <alignment horizontal="center"/>
    </xf>
    <xf numFmtId="0" fontId="4" fillId="2" borderId="1" xfId="1" quotePrefix="1" applyFont="1" applyFill="1" applyBorder="1" applyAlignment="1">
      <alignment horizontal="left"/>
    </xf>
    <xf numFmtId="0" fontId="4" fillId="2" borderId="2" xfId="1" quotePrefix="1" applyFont="1" applyFill="1" applyBorder="1" applyAlignment="1">
      <alignment horizontal="left"/>
    </xf>
    <xf numFmtId="0" fontId="4" fillId="2" borderId="2" xfId="1" applyNumberFormat="1" applyFont="1" applyFill="1" applyBorder="1" applyAlignment="1">
      <alignment horizontal="left"/>
    </xf>
    <xf numFmtId="165" fontId="8" fillId="0" borderId="18" xfId="0" applyNumberFormat="1" applyFont="1" applyBorder="1"/>
    <xf numFmtId="165" fontId="8" fillId="0" borderId="6" xfId="0" applyNumberFormat="1" applyFont="1" applyBorder="1"/>
    <xf numFmtId="165" fontId="8" fillId="0" borderId="23" xfId="0" applyNumberFormat="1" applyFont="1" applyBorder="1"/>
    <xf numFmtId="165" fontId="8" fillId="0" borderId="1" xfId="0" applyNumberFormat="1" applyFont="1" applyBorder="1"/>
    <xf numFmtId="165" fontId="8" fillId="0" borderId="20" xfId="0" applyNumberFormat="1" applyFont="1" applyBorder="1"/>
    <xf numFmtId="165" fontId="8" fillId="0" borderId="21" xfId="0" applyNumberFormat="1" applyFont="1" applyBorder="1"/>
    <xf numFmtId="0" fontId="8" fillId="0" borderId="19" xfId="0" applyFont="1" applyBorder="1"/>
    <xf numFmtId="0" fontId="8" fillId="0" borderId="22" xfId="0" applyFont="1" applyBorder="1"/>
    <xf numFmtId="165" fontId="4" fillId="2" borderId="1" xfId="1" applyNumberFormat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 vertical="center"/>
    </xf>
    <xf numFmtId="175" fontId="8" fillId="0" borderId="1" xfId="0" applyNumberFormat="1" applyFont="1" applyBorder="1"/>
    <xf numFmtId="168" fontId="8" fillId="0" borderId="1" xfId="0" applyNumberFormat="1" applyFont="1" applyBorder="1"/>
    <xf numFmtId="0" fontId="8" fillId="0" borderId="25" xfId="0" applyFont="1" applyBorder="1"/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wrapText="1"/>
    </xf>
    <xf numFmtId="178" fontId="4" fillId="3" borderId="2" xfId="5" applyNumberFormat="1" applyFont="1" applyFill="1" applyBorder="1" applyAlignment="1"/>
    <xf numFmtId="178" fontId="4" fillId="3" borderId="26" xfId="5" applyNumberFormat="1" applyFont="1" applyFill="1" applyBorder="1" applyAlignment="1"/>
    <xf numFmtId="166" fontId="4" fillId="3" borderId="8" xfId="5" applyNumberFormat="1" applyFont="1" applyFill="1" applyBorder="1" applyAlignment="1">
      <alignment horizontal="center"/>
    </xf>
    <xf numFmtId="168" fontId="4" fillId="3" borderId="8" xfId="5" applyNumberFormat="1" applyFont="1" applyFill="1" applyBorder="1" applyAlignment="1">
      <alignment horizontal="center"/>
    </xf>
    <xf numFmtId="178" fontId="4" fillId="3" borderId="8" xfId="5" applyNumberFormat="1" applyFont="1" applyFill="1" applyBorder="1" applyAlignment="1">
      <alignment horizontal="center"/>
    </xf>
    <xf numFmtId="166" fontId="4" fillId="3" borderId="6" xfId="5" applyNumberFormat="1" applyFont="1" applyFill="1" applyBorder="1" applyAlignment="1">
      <alignment horizontal="center"/>
    </xf>
    <xf numFmtId="168" fontId="4" fillId="3" borderId="6" xfId="5" applyNumberFormat="1" applyFont="1" applyFill="1" applyBorder="1" applyAlignment="1">
      <alignment horizontal="center"/>
    </xf>
    <xf numFmtId="178" fontId="4" fillId="3" borderId="6" xfId="5" applyNumberFormat="1" applyFont="1" applyFill="1" applyBorder="1" applyAlignment="1">
      <alignment horizontal="center"/>
    </xf>
    <xf numFmtId="166" fontId="4" fillId="3" borderId="1" xfId="5" applyNumberFormat="1" applyFont="1" applyFill="1" applyBorder="1" applyAlignment="1">
      <alignment horizontal="center"/>
    </xf>
    <xf numFmtId="168" fontId="4" fillId="3" borderId="1" xfId="5" applyNumberFormat="1" applyFont="1" applyFill="1" applyBorder="1" applyAlignment="1">
      <alignment horizontal="center"/>
    </xf>
    <xf numFmtId="178" fontId="4" fillId="3" borderId="1" xfId="5" applyNumberFormat="1" applyFont="1" applyFill="1" applyBorder="1" applyAlignment="1">
      <alignment horizontal="center"/>
    </xf>
    <xf numFmtId="177" fontId="4" fillId="3" borderId="2" xfId="5" applyNumberFormat="1" applyFont="1" applyFill="1" applyBorder="1" applyAlignment="1"/>
    <xf numFmtId="0" fontId="4" fillId="8" borderId="0" xfId="3" applyFont="1" applyFill="1"/>
    <xf numFmtId="0" fontId="4" fillId="8" borderId="0" xfId="1" applyFont="1" applyFill="1"/>
    <xf numFmtId="0" fontId="4" fillId="10" borderId="2" xfId="1" applyNumberFormat="1" applyFont="1" applyFill="1" applyBorder="1" applyAlignment="1">
      <alignment horizontal="center" vertical="center"/>
    </xf>
    <xf numFmtId="178" fontId="4" fillId="3" borderId="26" xfId="5" applyNumberFormat="1" applyFont="1" applyFill="1" applyBorder="1" applyAlignment="1">
      <alignment vertical="center"/>
    </xf>
    <xf numFmtId="178" fontId="4" fillId="9" borderId="2" xfId="5" applyNumberFormat="1" applyFont="1" applyFill="1" applyBorder="1" applyAlignment="1"/>
    <xf numFmtId="178" fontId="4" fillId="9" borderId="26" xfId="5" applyNumberFormat="1" applyFont="1" applyFill="1" applyBorder="1" applyAlignment="1"/>
    <xf numFmtId="0" fontId="4" fillId="10" borderId="2" xfId="1" applyNumberFormat="1" applyFont="1" applyFill="1" applyBorder="1" applyAlignment="1">
      <alignment horizontal="center" vertical="center" wrapText="1"/>
    </xf>
    <xf numFmtId="0" fontId="4" fillId="3" borderId="12" xfId="4" applyFont="1" applyFill="1" applyBorder="1"/>
    <xf numFmtId="0" fontId="4" fillId="3" borderId="9" xfId="4" applyFont="1" applyFill="1" applyBorder="1"/>
    <xf numFmtId="0" fontId="4" fillId="3" borderId="10" xfId="4" applyFont="1" applyFill="1" applyBorder="1"/>
    <xf numFmtId="0" fontId="4" fillId="3" borderId="4" xfId="4" applyFont="1" applyFill="1" applyBorder="1"/>
    <xf numFmtId="0" fontId="4" fillId="3" borderId="3" xfId="4" applyFont="1" applyFill="1" applyBorder="1"/>
    <xf numFmtId="0" fontId="4" fillId="2" borderId="11" xfId="3" applyFont="1" applyFill="1" applyBorder="1"/>
    <xf numFmtId="0" fontId="4" fillId="2" borderId="12" xfId="3" applyFont="1" applyFill="1" applyBorder="1"/>
    <xf numFmtId="166" fontId="4" fillId="3" borderId="12" xfId="4" applyNumberFormat="1" applyFont="1" applyFill="1" applyBorder="1"/>
    <xf numFmtId="0" fontId="4" fillId="2" borderId="7" xfId="3" applyFont="1" applyFill="1" applyBorder="1"/>
    <xf numFmtId="0" fontId="4" fillId="2" borderId="5" xfId="1" applyFont="1" applyFill="1" applyBorder="1"/>
    <xf numFmtId="0" fontId="4" fillId="2" borderId="4" xfId="1" applyFont="1" applyFill="1" applyBorder="1"/>
    <xf numFmtId="0" fontId="4" fillId="8" borderId="0" xfId="4" applyFont="1" applyFill="1" applyBorder="1"/>
    <xf numFmtId="0" fontId="12" fillId="8" borderId="0" xfId="4" applyFont="1" applyFill="1" applyBorder="1"/>
    <xf numFmtId="0" fontId="4" fillId="8" borderId="4" xfId="4" applyFont="1" applyFill="1" applyBorder="1"/>
    <xf numFmtId="0" fontId="12" fillId="8" borderId="0" xfId="4" applyFont="1" applyFill="1" applyBorder="1" applyAlignment="1">
      <alignment horizontal="center"/>
    </xf>
    <xf numFmtId="166" fontId="4" fillId="3" borderId="8" xfId="5" applyNumberFormat="1" applyFont="1" applyFill="1" applyBorder="1" applyAlignment="1"/>
    <xf numFmtId="166" fontId="4" fillId="3" borderId="6" xfId="5" applyNumberFormat="1" applyFont="1" applyFill="1" applyBorder="1" applyAlignment="1"/>
    <xf numFmtId="166" fontId="4" fillId="3" borderId="1" xfId="5" applyNumberFormat="1" applyFont="1" applyFill="1" applyBorder="1" applyAlignment="1"/>
    <xf numFmtId="166" fontId="4" fillId="0" borderId="9" xfId="0" applyNumberFormat="1" applyFont="1" applyFill="1" applyBorder="1"/>
    <xf numFmtId="166" fontId="4" fillId="0" borderId="29" xfId="0" applyNumberFormat="1" applyFont="1" applyFill="1" applyBorder="1"/>
    <xf numFmtId="166" fontId="4" fillId="0" borderId="10" xfId="0" applyNumberFormat="1" applyFont="1" applyFill="1" applyBorder="1"/>
    <xf numFmtId="166" fontId="4" fillId="0" borderId="3" xfId="0" applyNumberFormat="1" applyFont="1" applyFill="1" applyBorder="1"/>
    <xf numFmtId="0" fontId="13" fillId="10" borderId="2" xfId="1" applyFont="1" applyFill="1" applyBorder="1" applyAlignment="1">
      <alignment horizontal="center" vertical="center" wrapText="1"/>
    </xf>
    <xf numFmtId="165" fontId="4" fillId="2" borderId="8" xfId="1" applyNumberFormat="1" applyFont="1" applyFill="1" applyBorder="1" applyAlignment="1"/>
    <xf numFmtId="0" fontId="4" fillId="2" borderId="8" xfId="1" applyNumberFormat="1" applyFont="1" applyFill="1" applyBorder="1" applyAlignment="1">
      <alignment horizontal="center" vertical="center"/>
    </xf>
    <xf numFmtId="165" fontId="4" fillId="2" borderId="8" xfId="1" applyNumberFormat="1" applyFont="1" applyFill="1" applyBorder="1" applyAlignment="1">
      <alignment horizontal="right"/>
    </xf>
    <xf numFmtId="165" fontId="4" fillId="2" borderId="8" xfId="1" applyNumberFormat="1" applyFont="1" applyFill="1" applyBorder="1" applyAlignment="1">
      <alignment horizontal="center" vertical="center"/>
    </xf>
    <xf numFmtId="0" fontId="4" fillId="2" borderId="8" xfId="1" applyNumberFormat="1" applyFont="1" applyFill="1" applyBorder="1" applyAlignment="1"/>
    <xf numFmtId="167" fontId="4" fillId="3" borderId="8" xfId="1" applyNumberFormat="1" applyFont="1" applyFill="1" applyBorder="1" applyAlignment="1">
      <alignment horizontal="right"/>
    </xf>
    <xf numFmtId="0" fontId="4" fillId="2" borderId="8" xfId="1" applyNumberFormat="1" applyFont="1" applyFill="1" applyBorder="1" applyAlignment="1">
      <alignment horizontal="left"/>
    </xf>
    <xf numFmtId="165" fontId="4" fillId="2" borderId="6" xfId="1" applyNumberFormat="1" applyFont="1" applyFill="1" applyBorder="1" applyAlignment="1"/>
    <xf numFmtId="165" fontId="4" fillId="2" borderId="6" xfId="1" applyNumberFormat="1" applyFont="1" applyFill="1" applyBorder="1" applyAlignment="1">
      <alignment horizontal="right" vertical="center"/>
    </xf>
    <xf numFmtId="0" fontId="4" fillId="2" borderId="6" xfId="1" applyNumberFormat="1" applyFont="1" applyFill="1" applyBorder="1" applyAlignment="1">
      <alignment horizontal="center" vertical="center"/>
    </xf>
    <xf numFmtId="165" fontId="4" fillId="2" borderId="6" xfId="1" applyNumberFormat="1" applyFont="1" applyFill="1" applyBorder="1" applyAlignment="1">
      <alignment horizontal="right"/>
    </xf>
    <xf numFmtId="165" fontId="4" fillId="2" borderId="6" xfId="1" applyNumberFormat="1" applyFont="1" applyFill="1" applyBorder="1" applyAlignment="1">
      <alignment horizontal="center" vertical="center"/>
    </xf>
    <xf numFmtId="0" fontId="4" fillId="2" borderId="6" xfId="1" applyNumberFormat="1" applyFont="1" applyFill="1" applyBorder="1" applyAlignment="1"/>
    <xf numFmtId="167" fontId="4" fillId="3" borderId="6" xfId="1" applyNumberFormat="1" applyFont="1" applyFill="1" applyBorder="1" applyAlignment="1">
      <alignment horizontal="right"/>
    </xf>
    <xf numFmtId="0" fontId="4" fillId="2" borderId="6" xfId="1" applyNumberFormat="1" applyFont="1" applyFill="1" applyBorder="1" applyAlignment="1">
      <alignment horizontal="left"/>
    </xf>
    <xf numFmtId="0" fontId="4" fillId="2" borderId="8" xfId="1" quotePrefix="1" applyFont="1" applyFill="1" applyBorder="1" applyAlignment="1">
      <alignment horizontal="left"/>
    </xf>
    <xf numFmtId="168" fontId="4" fillId="2" borderId="8" xfId="1" quotePrefix="1" applyNumberFormat="1" applyFont="1" applyFill="1" applyBorder="1" applyAlignment="1">
      <alignment horizontal="center"/>
    </xf>
    <xf numFmtId="15" fontId="4" fillId="2" borderId="8" xfId="1" quotePrefix="1" applyNumberFormat="1" applyFont="1" applyFill="1" applyBorder="1" applyAlignment="1">
      <alignment horizontal="center"/>
    </xf>
    <xf numFmtId="0" fontId="4" fillId="2" borderId="8" xfId="1" quotePrefix="1" applyFont="1" applyFill="1" applyBorder="1" applyAlignment="1">
      <alignment horizontal="center"/>
    </xf>
    <xf numFmtId="165" fontId="4" fillId="2" borderId="8" xfId="1" applyNumberFormat="1" applyFont="1" applyFill="1" applyBorder="1" applyAlignment="1">
      <alignment horizontal="center"/>
    </xf>
    <xf numFmtId="174" fontId="4" fillId="2" borderId="11" xfId="2" applyNumberFormat="1" applyFont="1" applyFill="1" applyBorder="1" applyAlignment="1">
      <alignment horizontal="right"/>
    </xf>
    <xf numFmtId="0" fontId="4" fillId="2" borderId="11" xfId="2" applyNumberFormat="1" applyFont="1" applyFill="1" applyBorder="1" applyAlignment="1">
      <alignment horizontal="right"/>
    </xf>
    <xf numFmtId="165" fontId="4" fillId="2" borderId="8" xfId="2" applyNumberFormat="1" applyFont="1" applyFill="1" applyBorder="1" applyAlignment="1">
      <alignment horizontal="center"/>
    </xf>
    <xf numFmtId="0" fontId="4" fillId="2" borderId="6" xfId="1" quotePrefix="1" applyFont="1" applyFill="1" applyBorder="1" applyAlignment="1">
      <alignment horizontal="left"/>
    </xf>
    <xf numFmtId="168" fontId="4" fillId="2" borderId="6" xfId="1" quotePrefix="1" applyNumberFormat="1" applyFont="1" applyFill="1" applyBorder="1" applyAlignment="1">
      <alignment horizontal="center"/>
    </xf>
    <xf numFmtId="15" fontId="4" fillId="2" borderId="6" xfId="1" quotePrefix="1" applyNumberFormat="1" applyFont="1" applyFill="1" applyBorder="1" applyAlignment="1">
      <alignment horizontal="center"/>
    </xf>
    <xf numFmtId="0" fontId="4" fillId="2" borderId="6" xfId="1" quotePrefix="1" applyFont="1" applyFill="1" applyBorder="1" applyAlignment="1">
      <alignment horizontal="center"/>
    </xf>
    <xf numFmtId="165" fontId="4" fillId="2" borderId="6" xfId="1" applyNumberFormat="1" applyFont="1" applyFill="1" applyBorder="1" applyAlignment="1">
      <alignment horizontal="center"/>
    </xf>
    <xf numFmtId="174" fontId="4" fillId="2" borderId="7" xfId="2" applyNumberFormat="1" applyFont="1" applyFill="1" applyBorder="1" applyAlignment="1">
      <alignment horizontal="right"/>
    </xf>
    <xf numFmtId="0" fontId="4" fillId="2" borderId="7" xfId="2" applyNumberFormat="1" applyFont="1" applyFill="1" applyBorder="1" applyAlignment="1">
      <alignment horizontal="right"/>
    </xf>
    <xf numFmtId="165" fontId="4" fillId="2" borderId="6" xfId="2" applyNumberFormat="1" applyFont="1" applyFill="1" applyBorder="1" applyAlignment="1">
      <alignment horizontal="center"/>
    </xf>
    <xf numFmtId="15" fontId="4" fillId="2" borderId="1" xfId="1" quotePrefix="1" applyNumberFormat="1" applyFont="1" applyFill="1" applyBorder="1" applyAlignment="1">
      <alignment horizontal="center"/>
    </xf>
    <xf numFmtId="0" fontId="4" fillId="10" borderId="2" xfId="0" applyFont="1" applyFill="1" applyBorder="1"/>
    <xf numFmtId="166" fontId="8" fillId="0" borderId="8" xfId="0" applyNumberFormat="1" applyFont="1" applyBorder="1"/>
    <xf numFmtId="166" fontId="8" fillId="0" borderId="6" xfId="0" applyNumberFormat="1" applyFont="1" applyBorder="1"/>
    <xf numFmtId="0" fontId="8" fillId="8" borderId="0" xfId="0" applyFont="1" applyFill="1"/>
    <xf numFmtId="0" fontId="4" fillId="8" borderId="0" xfId="1" applyFont="1" applyFill="1" applyBorder="1"/>
    <xf numFmtId="0" fontId="4" fillId="8" borderId="0" xfId="1" applyFont="1" applyFill="1" applyBorder="1" applyAlignment="1">
      <alignment horizontal="right" vertical="center"/>
    </xf>
    <xf numFmtId="0" fontId="4" fillId="8" borderId="0" xfId="1" applyFont="1" applyFill="1" applyBorder="1" applyAlignment="1">
      <alignment horizontal="center" vertical="center"/>
    </xf>
    <xf numFmtId="0" fontId="4" fillId="8" borderId="0" xfId="1" applyFont="1" applyFill="1" applyBorder="1" applyAlignment="1">
      <alignment horizontal="right"/>
    </xf>
    <xf numFmtId="165" fontId="4" fillId="8" borderId="4" xfId="1" applyNumberFormat="1" applyFont="1" applyFill="1" applyBorder="1" applyAlignment="1"/>
    <xf numFmtId="0" fontId="4" fillId="8" borderId="0" xfId="1" applyNumberFormat="1" applyFont="1" applyFill="1" applyBorder="1" applyAlignment="1">
      <alignment horizontal="center"/>
    </xf>
    <xf numFmtId="165" fontId="4" fillId="8" borderId="12" xfId="0" applyNumberFormat="1" applyFont="1" applyFill="1" applyBorder="1"/>
    <xf numFmtId="0" fontId="8" fillId="8" borderId="0" xfId="0" applyFont="1" applyFill="1" applyBorder="1"/>
    <xf numFmtId="0" fontId="4" fillId="8" borderId="0" xfId="0" applyFont="1" applyFill="1"/>
    <xf numFmtId="0" fontId="4" fillId="8" borderId="0" xfId="0" applyFont="1" applyFill="1" applyBorder="1"/>
    <xf numFmtId="0" fontId="4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right" vertical="center"/>
    </xf>
    <xf numFmtId="0" fontId="4" fillId="8" borderId="0" xfId="0" applyFont="1" applyFill="1" applyAlignment="1">
      <alignment horizontal="right"/>
    </xf>
    <xf numFmtId="0" fontId="4" fillId="2" borderId="8" xfId="1" applyNumberFormat="1" applyFont="1" applyFill="1" applyBorder="1" applyAlignment="1">
      <alignment horizontal="center"/>
    </xf>
    <xf numFmtId="0" fontId="4" fillId="0" borderId="8" xfId="2" applyNumberFormat="1" applyFont="1" applyFill="1" applyBorder="1" applyAlignment="1">
      <alignment horizontal="center"/>
    </xf>
    <xf numFmtId="0" fontId="4" fillId="2" borderId="8" xfId="1" applyFont="1" applyFill="1" applyBorder="1" applyAlignment="1">
      <alignment horizontal="center"/>
    </xf>
    <xf numFmtId="166" fontId="4" fillId="2" borderId="8" xfId="1" applyNumberFormat="1" applyFont="1" applyFill="1" applyBorder="1" applyAlignment="1">
      <alignment horizontal="right"/>
    </xf>
    <xf numFmtId="0" fontId="4" fillId="2" borderId="6" xfId="1" applyNumberFormat="1" applyFont="1" applyFill="1" applyBorder="1" applyAlignment="1">
      <alignment horizontal="center"/>
    </xf>
    <xf numFmtId="0" fontId="4" fillId="0" borderId="6" xfId="2" applyNumberFormat="1" applyFont="1" applyFill="1" applyBorder="1" applyAlignment="1">
      <alignment horizontal="center"/>
    </xf>
    <xf numFmtId="0" fontId="4" fillId="2" borderId="6" xfId="1" applyFont="1" applyFill="1" applyBorder="1" applyAlignment="1">
      <alignment horizontal="center"/>
    </xf>
    <xf numFmtId="166" fontId="4" fillId="2" borderId="6" xfId="1" applyNumberFormat="1" applyFont="1" applyFill="1" applyBorder="1" applyAlignment="1">
      <alignment horizontal="right"/>
    </xf>
    <xf numFmtId="0" fontId="4" fillId="2" borderId="1" xfId="1" applyNumberFormat="1" applyFont="1" applyFill="1" applyBorder="1" applyAlignment="1">
      <alignment horizontal="center"/>
    </xf>
    <xf numFmtId="0" fontId="4" fillId="0" borderId="1" xfId="2" applyNumberFormat="1" applyFont="1" applyFill="1" applyBorder="1" applyAlignment="1">
      <alignment horizontal="center"/>
    </xf>
    <xf numFmtId="166" fontId="4" fillId="2" borderId="1" xfId="1" applyNumberFormat="1" applyFont="1" applyFill="1" applyBorder="1" applyAlignment="1">
      <alignment horizontal="right"/>
    </xf>
    <xf numFmtId="0" fontId="8" fillId="10" borderId="2" xfId="0" applyFont="1" applyFill="1" applyBorder="1"/>
    <xf numFmtId="168" fontId="8" fillId="3" borderId="2" xfId="0" applyNumberFormat="1" applyFont="1" applyFill="1" applyBorder="1"/>
    <xf numFmtId="0" fontId="8" fillId="3" borderId="2" xfId="0" applyFont="1" applyFill="1" applyBorder="1"/>
    <xf numFmtId="166" fontId="8" fillId="3" borderId="2" xfId="0" applyNumberFormat="1" applyFont="1" applyFill="1" applyBorder="1"/>
    <xf numFmtId="0" fontId="8" fillId="3" borderId="8" xfId="0" applyFont="1" applyFill="1" applyBorder="1"/>
    <xf numFmtId="168" fontId="8" fillId="3" borderId="8" xfId="0" applyNumberFormat="1" applyFont="1" applyFill="1" applyBorder="1"/>
    <xf numFmtId="0" fontId="8" fillId="3" borderId="6" xfId="0" applyFont="1" applyFill="1" applyBorder="1"/>
    <xf numFmtId="168" fontId="8" fillId="3" borderId="6" xfId="0" applyNumberFormat="1" applyFont="1" applyFill="1" applyBorder="1"/>
    <xf numFmtId="0" fontId="4" fillId="3" borderId="6" xfId="0" applyFont="1" applyFill="1" applyBorder="1"/>
    <xf numFmtId="0" fontId="4" fillId="3" borderId="1" xfId="0" applyFont="1" applyFill="1" applyBorder="1"/>
    <xf numFmtId="168" fontId="8" fillId="3" borderId="1" xfId="0" applyNumberFormat="1" applyFont="1" applyFill="1" applyBorder="1"/>
    <xf numFmtId="0" fontId="8" fillId="8" borderId="0" xfId="0" applyFont="1" applyFill="1" applyAlignment="1">
      <alignment horizontal="center" vertical="center"/>
    </xf>
    <xf numFmtId="0" fontId="8" fillId="10" borderId="8" xfId="0" applyFont="1" applyFill="1" applyBorder="1" applyAlignment="1">
      <alignment horizontal="center" vertical="center"/>
    </xf>
    <xf numFmtId="166" fontId="4" fillId="0" borderId="30" xfId="0" applyNumberFormat="1" applyFont="1" applyFill="1" applyBorder="1"/>
    <xf numFmtId="166" fontId="4" fillId="3" borderId="10" xfId="0" applyNumberFormat="1" applyFont="1" applyFill="1" applyBorder="1"/>
    <xf numFmtId="166" fontId="4" fillId="3" borderId="29" xfId="0" applyNumberFormat="1" applyFont="1" applyFill="1" applyBorder="1"/>
    <xf numFmtId="0" fontId="4" fillId="8" borderId="12" xfId="0" applyFont="1" applyFill="1" applyBorder="1"/>
    <xf numFmtId="0" fontId="8" fillId="3" borderId="1" xfId="0" applyFont="1" applyFill="1" applyBorder="1"/>
    <xf numFmtId="165" fontId="4" fillId="9" borderId="8" xfId="1" applyNumberFormat="1" applyFont="1" applyFill="1" applyBorder="1" applyAlignment="1">
      <alignment horizontal="right" vertical="center"/>
    </xf>
    <xf numFmtId="165" fontId="4" fillId="9" borderId="6" xfId="1" applyNumberFormat="1" applyFont="1" applyFill="1" applyBorder="1" applyAlignment="1">
      <alignment horizontal="right" vertical="center"/>
    </xf>
    <xf numFmtId="165" fontId="4" fillId="2" borderId="28" xfId="1" applyNumberFormat="1" applyFont="1" applyFill="1" applyBorder="1" applyAlignment="1"/>
    <xf numFmtId="165" fontId="4" fillId="9" borderId="28" xfId="1" applyNumberFormat="1" applyFont="1" applyFill="1" applyBorder="1" applyAlignment="1">
      <alignment horizontal="right" vertical="center"/>
    </xf>
    <xf numFmtId="0" fontId="4" fillId="2" borderId="28" xfId="1" applyNumberFormat="1" applyFont="1" applyFill="1" applyBorder="1" applyAlignment="1">
      <alignment horizontal="center" vertical="center"/>
    </xf>
    <xf numFmtId="165" fontId="4" fillId="2" borderId="28" xfId="1" applyNumberFormat="1" applyFont="1" applyFill="1" applyBorder="1" applyAlignment="1">
      <alignment horizontal="right"/>
    </xf>
    <xf numFmtId="165" fontId="4" fillId="2" borderId="28" xfId="1" applyNumberFormat="1" applyFont="1" applyFill="1" applyBorder="1" applyAlignment="1">
      <alignment horizontal="center" vertical="center"/>
    </xf>
    <xf numFmtId="0" fontId="4" fillId="2" borderId="28" xfId="1" applyNumberFormat="1" applyFont="1" applyFill="1" applyBorder="1" applyAlignment="1"/>
    <xf numFmtId="167" fontId="4" fillId="3" borderId="28" xfId="1" applyNumberFormat="1" applyFont="1" applyFill="1" applyBorder="1" applyAlignment="1">
      <alignment horizontal="right"/>
    </xf>
    <xf numFmtId="0" fontId="4" fillId="2" borderId="28" xfId="1" applyNumberFormat="1" applyFont="1" applyFill="1" applyBorder="1" applyAlignment="1">
      <alignment horizontal="left"/>
    </xf>
    <xf numFmtId="0" fontId="4" fillId="2" borderId="5" xfId="3" applyFont="1" applyFill="1" applyBorder="1"/>
    <xf numFmtId="168" fontId="4" fillId="2" borderId="8" xfId="1" applyNumberFormat="1" applyFont="1" applyFill="1" applyBorder="1" applyAlignment="1">
      <alignment horizontal="center"/>
    </xf>
    <xf numFmtId="168" fontId="4" fillId="2" borderId="6" xfId="1" applyNumberFormat="1" applyFont="1" applyFill="1" applyBorder="1" applyAlignment="1">
      <alignment horizontal="center"/>
    </xf>
    <xf numFmtId="173" fontId="4" fillId="2" borderId="6" xfId="1" applyNumberFormat="1" applyFont="1" applyFill="1" applyBorder="1" applyAlignment="1">
      <alignment horizontal="center"/>
    </xf>
    <xf numFmtId="173" fontId="4" fillId="2" borderId="1" xfId="1" applyNumberFormat="1" applyFont="1" applyFill="1" applyBorder="1" applyAlignment="1">
      <alignment horizontal="center"/>
    </xf>
    <xf numFmtId="0" fontId="6" fillId="3" borderId="4" xfId="1" applyFont="1" applyFill="1" applyBorder="1"/>
    <xf numFmtId="173" fontId="4" fillId="3" borderId="4" xfId="1" applyNumberFormat="1" applyFont="1" applyFill="1" applyBorder="1" applyAlignment="1">
      <alignment horizontal="center"/>
    </xf>
    <xf numFmtId="170" fontId="4" fillId="4" borderId="9" xfId="1" applyNumberFormat="1" applyFont="1" applyFill="1" applyBorder="1" applyAlignment="1">
      <alignment horizontal="center"/>
    </xf>
    <xf numFmtId="3" fontId="4" fillId="4" borderId="10" xfId="1" applyNumberFormat="1" applyFont="1" applyFill="1" applyBorder="1" applyAlignment="1">
      <alignment horizontal="center"/>
    </xf>
    <xf numFmtId="0" fontId="4" fillId="2" borderId="10" xfId="3" applyFont="1" applyFill="1" applyBorder="1" applyAlignment="1">
      <alignment horizontal="center"/>
    </xf>
    <xf numFmtId="11" fontId="4" fillId="4" borderId="10" xfId="1" applyNumberFormat="1" applyFont="1" applyFill="1" applyBorder="1" applyAlignment="1">
      <alignment horizontal="center"/>
    </xf>
    <xf numFmtId="0" fontId="4" fillId="4" borderId="10" xfId="1" applyFont="1" applyFill="1" applyBorder="1" applyAlignment="1">
      <alignment horizontal="center"/>
    </xf>
    <xf numFmtId="0" fontId="4" fillId="4" borderId="3" xfId="1" applyFont="1" applyFill="1" applyBorder="1" applyAlignment="1">
      <alignment horizontal="center"/>
    </xf>
    <xf numFmtId="169" fontId="4" fillId="2" borderId="0" xfId="3" applyNumberFormat="1" applyFont="1" applyFill="1" applyBorder="1" applyAlignment="1">
      <alignment horizontal="center"/>
    </xf>
    <xf numFmtId="171" fontId="4" fillId="2" borderId="8" xfId="1" applyNumberFormat="1" applyFont="1" applyFill="1" applyBorder="1" applyAlignment="1">
      <alignment horizontal="right"/>
    </xf>
    <xf numFmtId="172" fontId="4" fillId="2" borderId="8" xfId="1" applyNumberFormat="1" applyFont="1" applyFill="1" applyBorder="1" applyAlignment="1">
      <alignment horizontal="center"/>
    </xf>
    <xf numFmtId="171" fontId="4" fillId="2" borderId="6" xfId="1" applyNumberFormat="1" applyFont="1" applyFill="1" applyBorder="1" applyAlignment="1">
      <alignment horizontal="right"/>
    </xf>
    <xf numFmtId="172" fontId="4" fillId="2" borderId="6" xfId="1" applyNumberFormat="1" applyFont="1" applyFill="1" applyBorder="1" applyAlignment="1">
      <alignment horizontal="center"/>
    </xf>
    <xf numFmtId="168" fontId="4" fillId="2" borderId="6" xfId="1" applyNumberFormat="1" applyFont="1" applyFill="1" applyBorder="1" applyAlignment="1">
      <alignment horizontal="right"/>
    </xf>
    <xf numFmtId="0" fontId="4" fillId="2" borderId="10" xfId="1" applyFont="1" applyFill="1" applyBorder="1" applyAlignment="1">
      <alignment horizontal="left"/>
    </xf>
    <xf numFmtId="0" fontId="4" fillId="2" borderId="1" xfId="3" applyFont="1" applyFill="1" applyBorder="1" applyAlignment="1">
      <alignment horizontal="right"/>
    </xf>
    <xf numFmtId="0" fontId="4" fillId="2" borderId="3" xfId="3" applyFont="1" applyFill="1" applyBorder="1"/>
    <xf numFmtId="0" fontId="4" fillId="2" borderId="6" xfId="1" applyFont="1" applyFill="1" applyBorder="1" applyAlignment="1">
      <alignment horizontal="left"/>
    </xf>
    <xf numFmtId="0" fontId="4" fillId="2" borderId="1" xfId="3" applyFont="1" applyFill="1" applyBorder="1"/>
    <xf numFmtId="0" fontId="8" fillId="0" borderId="11" xfId="0" applyFont="1" applyBorder="1"/>
    <xf numFmtId="0" fontId="8" fillId="0" borderId="12" xfId="0" applyFont="1" applyBorder="1"/>
    <xf numFmtId="0" fontId="8" fillId="0" borderId="9" xfId="0" applyFont="1" applyBorder="1"/>
    <xf numFmtId="0" fontId="8" fillId="0" borderId="7" xfId="0" applyFont="1" applyBorder="1"/>
    <xf numFmtId="0" fontId="8" fillId="0" borderId="10" xfId="0" applyFont="1" applyBorder="1"/>
    <xf numFmtId="0" fontId="8" fillId="0" borderId="3" xfId="0" applyFont="1" applyBorder="1"/>
    <xf numFmtId="0" fontId="8" fillId="0" borderId="5" xfId="0" applyFont="1" applyBorder="1"/>
    <xf numFmtId="0" fontId="8" fillId="0" borderId="4" xfId="0" applyFont="1" applyBorder="1"/>
    <xf numFmtId="0" fontId="8" fillId="0" borderId="24" xfId="0" applyFont="1" applyBorder="1"/>
    <xf numFmtId="0" fontId="4" fillId="10" borderId="8" xfId="1" applyFont="1" applyFill="1" applyBorder="1"/>
    <xf numFmtId="0" fontId="4" fillId="10" borderId="6" xfId="1" applyFont="1" applyFill="1" applyBorder="1"/>
    <xf numFmtId="0" fontId="4" fillId="10" borderId="1" xfId="1" applyFont="1" applyFill="1" applyBorder="1"/>
    <xf numFmtId="173" fontId="4" fillId="9" borderId="2" xfId="1" applyNumberFormat="1" applyFont="1" applyFill="1" applyBorder="1" applyAlignment="1">
      <alignment horizontal="center"/>
    </xf>
    <xf numFmtId="0" fontId="4" fillId="10" borderId="2" xfId="1" applyFont="1" applyFill="1" applyBorder="1"/>
    <xf numFmtId="169" fontId="4" fillId="8" borderId="0" xfId="3" applyNumberFormat="1" applyFont="1" applyFill="1" applyBorder="1" applyAlignment="1">
      <alignment horizontal="center"/>
    </xf>
    <xf numFmtId="0" fontId="8" fillId="8" borderId="7" xfId="0" applyFont="1" applyFill="1" applyBorder="1"/>
    <xf numFmtId="0" fontId="13" fillId="10" borderId="8" xfId="1" applyFont="1" applyFill="1" applyBorder="1" applyAlignment="1">
      <alignment horizontal="right"/>
    </xf>
    <xf numFmtId="0" fontId="13" fillId="10" borderId="1" xfId="1" applyFont="1" applyFill="1" applyBorder="1" applyAlignment="1">
      <alignment horizontal="right"/>
    </xf>
    <xf numFmtId="0" fontId="13" fillId="10" borderId="6" xfId="1" applyFont="1" applyFill="1" applyBorder="1" applyAlignment="1">
      <alignment horizontal="right"/>
    </xf>
    <xf numFmtId="0" fontId="8" fillId="9" borderId="9" xfId="0" applyFont="1" applyFill="1" applyBorder="1" applyAlignment="1">
      <alignment horizontal="center" vertical="center"/>
    </xf>
    <xf numFmtId="0" fontId="8" fillId="9" borderId="10" xfId="0" applyFont="1" applyFill="1" applyBorder="1" applyAlignment="1">
      <alignment horizontal="center" vertical="center"/>
    </xf>
    <xf numFmtId="0" fontId="8" fillId="9" borderId="2" xfId="0" applyFont="1" applyFill="1" applyBorder="1"/>
    <xf numFmtId="166" fontId="4" fillId="9" borderId="27" xfId="0" applyNumberFormat="1" applyFont="1" applyFill="1" applyBorder="1"/>
    <xf numFmtId="175" fontId="4" fillId="10" borderId="2" xfId="0" applyNumberFormat="1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166" fontId="8" fillId="0" borderId="1" xfId="0" applyNumberFormat="1" applyFont="1" applyBorder="1"/>
    <xf numFmtId="0" fontId="8" fillId="8" borderId="0" xfId="0" applyFont="1" applyFill="1" applyAlignment="1">
      <alignment horizontal="right" vertical="center"/>
    </xf>
    <xf numFmtId="0" fontId="8" fillId="8" borderId="0" xfId="0" applyFont="1" applyFill="1" applyAlignment="1">
      <alignment horizontal="right"/>
    </xf>
    <xf numFmtId="172" fontId="8" fillId="0" borderId="8" xfId="0" applyNumberFormat="1" applyFont="1" applyBorder="1"/>
    <xf numFmtId="172" fontId="8" fillId="0" borderId="6" xfId="0" applyNumberFormat="1" applyFont="1" applyBorder="1"/>
    <xf numFmtId="172" fontId="8" fillId="0" borderId="1" xfId="0" applyNumberFormat="1" applyFont="1" applyBorder="1"/>
    <xf numFmtId="166" fontId="4" fillId="8" borderId="0" xfId="0" applyNumberFormat="1" applyFont="1" applyFill="1" applyBorder="1"/>
    <xf numFmtId="165" fontId="4" fillId="8" borderId="0" xfId="0" applyNumberFormat="1" applyFont="1" applyFill="1" applyBorder="1"/>
    <xf numFmtId="165" fontId="8" fillId="0" borderId="8" xfId="0" applyNumberFormat="1" applyFont="1" applyBorder="1"/>
    <xf numFmtId="0" fontId="8" fillId="0" borderId="8" xfId="0" applyFont="1" applyBorder="1"/>
    <xf numFmtId="0" fontId="8" fillId="0" borderId="6" xfId="0" applyNumberFormat="1" applyFont="1" applyBorder="1"/>
    <xf numFmtId="0" fontId="8" fillId="0" borderId="3" xfId="0" applyNumberFormat="1" applyFont="1" applyBorder="1"/>
    <xf numFmtId="0" fontId="8" fillId="0" borderId="5" xfId="0" applyNumberFormat="1" applyFont="1" applyBorder="1"/>
    <xf numFmtId="166" fontId="4" fillId="9" borderId="10" xfId="0" applyNumberFormat="1" applyFont="1" applyFill="1" applyBorder="1"/>
    <xf numFmtId="166" fontId="4" fillId="9" borderId="3" xfId="0" applyNumberFormat="1" applyFont="1" applyFill="1" applyBorder="1"/>
    <xf numFmtId="167" fontId="4" fillId="3" borderId="8" xfId="1" applyNumberFormat="1" applyFont="1" applyFill="1" applyBorder="1" applyAlignment="1"/>
    <xf numFmtId="167" fontId="4" fillId="3" borderId="6" xfId="1" applyNumberFormat="1" applyFont="1" applyFill="1" applyBorder="1" applyAlignment="1"/>
    <xf numFmtId="167" fontId="4" fillId="3" borderId="1" xfId="1" applyNumberFormat="1" applyFont="1" applyFill="1" applyBorder="1" applyAlignment="1"/>
    <xf numFmtId="0" fontId="14" fillId="3" borderId="6" xfId="0" applyFont="1" applyFill="1" applyBorder="1"/>
    <xf numFmtId="166" fontId="14" fillId="0" borderId="10" xfId="0" applyNumberFormat="1" applyFont="1" applyFill="1" applyBorder="1"/>
    <xf numFmtId="0" fontId="13" fillId="11" borderId="2" xfId="0" applyFont="1" applyFill="1" applyBorder="1"/>
    <xf numFmtId="0" fontId="13" fillId="10" borderId="2" xfId="0" applyFont="1" applyFill="1" applyBorder="1"/>
    <xf numFmtId="0" fontId="15" fillId="7" borderId="2" xfId="0" applyFont="1" applyFill="1" applyBorder="1"/>
    <xf numFmtId="0" fontId="15" fillId="10" borderId="2" xfId="0" applyFont="1" applyFill="1" applyBorder="1"/>
    <xf numFmtId="168" fontId="15" fillId="3" borderId="2" xfId="0" applyNumberFormat="1" applyFont="1" applyFill="1" applyBorder="1"/>
    <xf numFmtId="166" fontId="4" fillId="0" borderId="8" xfId="0" applyNumberFormat="1" applyFont="1" applyBorder="1" applyAlignment="1"/>
    <xf numFmtId="166" fontId="4" fillId="0" borderId="28" xfId="0" applyNumberFormat="1" applyFont="1" applyBorder="1" applyAlignment="1"/>
    <xf numFmtId="166" fontId="4" fillId="0" borderId="6" xfId="0" applyNumberFormat="1" applyFont="1" applyBorder="1" applyAlignment="1"/>
    <xf numFmtId="0" fontId="4" fillId="9" borderId="2" xfId="0" applyFont="1" applyFill="1" applyBorder="1" applyAlignment="1"/>
    <xf numFmtId="0" fontId="4" fillId="9" borderId="27" xfId="0" applyFont="1" applyFill="1" applyBorder="1" applyAlignment="1"/>
    <xf numFmtId="166" fontId="4" fillId="9" borderId="2" xfId="0" applyNumberFormat="1" applyFont="1" applyFill="1" applyBorder="1" applyAlignment="1"/>
    <xf numFmtId="0" fontId="4" fillId="9" borderId="6" xfId="0" applyFont="1" applyFill="1" applyBorder="1" applyAlignment="1"/>
    <xf numFmtId="0" fontId="4" fillId="9" borderId="10" xfId="0" applyFont="1" applyFill="1" applyBorder="1" applyAlignment="1"/>
    <xf numFmtId="0" fontId="4" fillId="3" borderId="30" xfId="0" applyFont="1" applyFill="1" applyBorder="1" applyAlignment="1"/>
    <xf numFmtId="166" fontId="4" fillId="3" borderId="30" xfId="0" applyNumberFormat="1" applyFont="1" applyFill="1" applyBorder="1" applyAlignment="1"/>
    <xf numFmtId="0" fontId="4" fillId="3" borderId="6" xfId="0" applyFont="1" applyFill="1" applyBorder="1" applyAlignment="1"/>
    <xf numFmtId="0" fontId="4" fillId="3" borderId="10" xfId="0" applyFont="1" applyFill="1" applyBorder="1" applyAlignment="1"/>
    <xf numFmtId="166" fontId="4" fillId="3" borderId="6" xfId="0" applyNumberFormat="1" applyFont="1" applyFill="1" applyBorder="1" applyAlignment="1"/>
    <xf numFmtId="0" fontId="4" fillId="3" borderId="28" xfId="0" applyFont="1" applyFill="1" applyBorder="1" applyAlignment="1"/>
    <xf numFmtId="0" fontId="4" fillId="3" borderId="29" xfId="0" applyFont="1" applyFill="1" applyBorder="1" applyAlignment="1"/>
    <xf numFmtId="166" fontId="4" fillId="3" borderId="28" xfId="0" applyNumberFormat="1" applyFont="1" applyFill="1" applyBorder="1" applyAlignment="1"/>
    <xf numFmtId="166" fontId="14" fillId="0" borderId="6" xfId="0" applyNumberFormat="1" applyFont="1" applyBorder="1" applyAlignment="1"/>
    <xf numFmtId="166" fontId="4" fillId="0" borderId="1" xfId="0" applyNumberFormat="1" applyFont="1" applyBorder="1" applyAlignment="1"/>
    <xf numFmtId="0" fontId="4" fillId="8" borderId="0" xfId="0" applyFont="1" applyFill="1" applyBorder="1" applyAlignment="1"/>
    <xf numFmtId="0" fontId="4" fillId="9" borderId="8" xfId="0" applyFont="1" applyFill="1" applyBorder="1" applyAlignment="1"/>
    <xf numFmtId="0" fontId="4" fillId="9" borderId="9" xfId="0" applyFont="1" applyFill="1" applyBorder="1" applyAlignment="1"/>
    <xf numFmtId="166" fontId="4" fillId="9" borderId="9" xfId="0" applyNumberFormat="1" applyFont="1" applyFill="1" applyBorder="1"/>
    <xf numFmtId="0" fontId="4" fillId="9" borderId="28" xfId="0" applyFont="1" applyFill="1" applyBorder="1" applyAlignment="1"/>
    <xf numFmtId="0" fontId="4" fillId="9" borderId="29" xfId="0" applyFont="1" applyFill="1" applyBorder="1" applyAlignment="1"/>
    <xf numFmtId="166" fontId="4" fillId="9" borderId="29" xfId="0" applyNumberFormat="1" applyFont="1" applyFill="1" applyBorder="1"/>
    <xf numFmtId="166" fontId="4" fillId="9" borderId="30" xfId="0" applyNumberFormat="1" applyFont="1" applyFill="1" applyBorder="1"/>
    <xf numFmtId="0" fontId="14" fillId="9" borderId="10" xfId="0" applyFont="1" applyFill="1" applyBorder="1" applyAlignment="1"/>
    <xf numFmtId="166" fontId="4" fillId="8" borderId="10" xfId="0" applyNumberFormat="1" applyFont="1" applyFill="1" applyBorder="1"/>
    <xf numFmtId="0" fontId="8" fillId="8" borderId="6" xfId="0" applyFont="1" applyFill="1" applyBorder="1"/>
    <xf numFmtId="166" fontId="4" fillId="8" borderId="3" xfId="0" applyNumberFormat="1" applyFont="1" applyFill="1" applyBorder="1"/>
    <xf numFmtId="0" fontId="4" fillId="10" borderId="27" xfId="0" applyFont="1" applyFill="1" applyBorder="1" applyAlignment="1">
      <alignment horizontal="centerContinuous" vertical="center"/>
    </xf>
    <xf numFmtId="0" fontId="4" fillId="10" borderId="24" xfId="0" applyFont="1" applyFill="1" applyBorder="1" applyAlignment="1">
      <alignment horizontal="centerContinuous" vertical="center"/>
    </xf>
    <xf numFmtId="0" fontId="16" fillId="10" borderId="2" xfId="0" applyFont="1" applyFill="1" applyBorder="1" applyAlignment="1">
      <alignment horizontal="centerContinuous" vertical="center"/>
    </xf>
    <xf numFmtId="0" fontId="16" fillId="10" borderId="24" xfId="0" applyFont="1" applyFill="1" applyBorder="1" applyAlignment="1">
      <alignment horizontal="centerContinuous" vertical="center"/>
    </xf>
    <xf numFmtId="0" fontId="16" fillId="10" borderId="27" xfId="0" applyFont="1" applyFill="1" applyBorder="1" applyAlignment="1">
      <alignment horizontal="centerContinuous" vertical="center"/>
    </xf>
    <xf numFmtId="0" fontId="16" fillId="8" borderId="0" xfId="0" applyFont="1" applyFill="1"/>
    <xf numFmtId="0" fontId="17" fillId="8" borderId="0" xfId="0" applyFont="1" applyFill="1"/>
    <xf numFmtId="0" fontId="16" fillId="10" borderId="2" xfId="0" applyFont="1" applyFill="1" applyBorder="1" applyAlignment="1">
      <alignment horizontal="center"/>
    </xf>
    <xf numFmtId="0" fontId="16" fillId="10" borderId="27" xfId="0" applyFont="1" applyFill="1" applyBorder="1" applyAlignment="1">
      <alignment horizontal="center"/>
    </xf>
    <xf numFmtId="0" fontId="16" fillId="10" borderId="27" xfId="0" applyFont="1" applyFill="1" applyBorder="1" applyAlignment="1">
      <alignment horizontal="center" vertical="center"/>
    </xf>
    <xf numFmtId="0" fontId="16" fillId="8" borderId="0" xfId="0" applyFont="1" applyFill="1" applyBorder="1"/>
    <xf numFmtId="166" fontId="4" fillId="8" borderId="6" xfId="0" applyNumberFormat="1" applyFont="1" applyFill="1" applyBorder="1" applyAlignment="1"/>
    <xf numFmtId="166" fontId="4" fillId="8" borderId="1" xfId="0" applyNumberFormat="1" applyFont="1" applyFill="1" applyBorder="1" applyAlignment="1"/>
    <xf numFmtId="166" fontId="4" fillId="3" borderId="3" xfId="0" applyNumberFormat="1" applyFont="1" applyFill="1" applyBorder="1"/>
    <xf numFmtId="0" fontId="14" fillId="3" borderId="6" xfId="0" applyFont="1" applyFill="1" applyBorder="1" applyAlignment="1"/>
    <xf numFmtId="0" fontId="14" fillId="3" borderId="10" xfId="0" applyFont="1" applyFill="1" applyBorder="1" applyAlignment="1"/>
    <xf numFmtId="166" fontId="14" fillId="3" borderId="10" xfId="0" applyNumberFormat="1" applyFont="1" applyFill="1" applyBorder="1"/>
    <xf numFmtId="0" fontId="4" fillId="3" borderId="1" xfId="0" applyFont="1" applyFill="1" applyBorder="1" applyAlignment="1"/>
    <xf numFmtId="0" fontId="4" fillId="3" borderId="3" xfId="0" applyFont="1" applyFill="1" applyBorder="1" applyAlignment="1"/>
    <xf numFmtId="0" fontId="4" fillId="10" borderId="26" xfId="0" applyFont="1" applyFill="1" applyBorder="1" applyAlignment="1">
      <alignment horizontal="centerContinuous" vertical="center"/>
    </xf>
    <xf numFmtId="175" fontId="4" fillId="10" borderId="24" xfId="0" applyNumberFormat="1" applyFont="1" applyFill="1" applyBorder="1" applyAlignment="1">
      <alignment horizontal="centerContinuous" vertical="center"/>
    </xf>
    <xf numFmtId="0" fontId="4" fillId="10" borderId="26" xfId="0" applyFont="1" applyFill="1" applyBorder="1"/>
    <xf numFmtId="0" fontId="8" fillId="9" borderId="6" xfId="0" applyFont="1" applyFill="1" applyBorder="1"/>
    <xf numFmtId="0" fontId="8" fillId="9" borderId="1" xfId="0" applyFont="1" applyFill="1" applyBorder="1"/>
    <xf numFmtId="182" fontId="8" fillId="0" borderId="6" xfId="0" applyNumberFormat="1" applyFont="1" applyBorder="1"/>
    <xf numFmtId="182" fontId="8" fillId="0" borderId="1" xfId="0" applyNumberFormat="1" applyFont="1" applyBorder="1"/>
    <xf numFmtId="0" fontId="8" fillId="11" borderId="6" xfId="0" applyFont="1" applyFill="1" applyBorder="1"/>
    <xf numFmtId="0" fontId="4" fillId="11" borderId="6" xfId="0" applyFont="1" applyFill="1" applyBorder="1" applyAlignment="1"/>
    <xf numFmtId="0" fontId="4" fillId="11" borderId="10" xfId="0" applyFont="1" applyFill="1" applyBorder="1" applyAlignment="1"/>
    <xf numFmtId="0" fontId="4" fillId="11" borderId="10" xfId="0" applyFont="1" applyFill="1" applyBorder="1"/>
    <xf numFmtId="0" fontId="4" fillId="11" borderId="1" xfId="0" applyFont="1" applyFill="1" applyBorder="1" applyAlignment="1"/>
    <xf numFmtId="0" fontId="4" fillId="11" borderId="3" xfId="0" applyFont="1" applyFill="1" applyBorder="1" applyAlignment="1"/>
    <xf numFmtId="0" fontId="4" fillId="11" borderId="3" xfId="0" applyFont="1" applyFill="1" applyBorder="1"/>
    <xf numFmtId="0" fontId="4" fillId="11" borderId="10" xfId="0" applyNumberFormat="1" applyFont="1" applyFill="1" applyBorder="1"/>
    <xf numFmtId="0" fontId="4" fillId="11" borderId="3" xfId="0" applyNumberFormat="1" applyFont="1" applyFill="1" applyBorder="1"/>
    <xf numFmtId="178" fontId="4" fillId="11" borderId="10" xfId="0" applyNumberFormat="1" applyFont="1" applyFill="1" applyBorder="1"/>
    <xf numFmtId="178" fontId="4" fillId="11" borderId="3" xfId="0" applyNumberFormat="1" applyFont="1" applyFill="1" applyBorder="1"/>
    <xf numFmtId="0" fontId="8" fillId="3" borderId="2" xfId="0" applyFont="1" applyFill="1" applyBorder="1" applyAlignment="1">
      <alignment horizontal="left" wrapText="1"/>
    </xf>
    <xf numFmtId="0" fontId="8" fillId="3" borderId="2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left" vertical="center" wrapText="1"/>
    </xf>
    <xf numFmtId="166" fontId="8" fillId="0" borderId="6" xfId="0" applyNumberFormat="1" applyFont="1" applyBorder="1" applyAlignment="1">
      <alignment horizontal="center"/>
    </xf>
    <xf numFmtId="166" fontId="8" fillId="0" borderId="6" xfId="0" applyNumberFormat="1" applyFont="1" applyBorder="1" applyAlignment="1">
      <alignment horizontal="center" vertical="center"/>
    </xf>
    <xf numFmtId="166" fontId="8" fillId="0" borderId="1" xfId="0" applyNumberFormat="1" applyFont="1" applyBorder="1" applyAlignment="1">
      <alignment horizontal="center" vertical="center"/>
    </xf>
    <xf numFmtId="166" fontId="4" fillId="2" borderId="11" xfId="2" applyNumberFormat="1" applyFont="1" applyFill="1" applyBorder="1" applyAlignment="1">
      <alignment horizontal="right"/>
    </xf>
    <xf numFmtId="166" fontId="4" fillId="2" borderId="7" xfId="2" applyNumberFormat="1" applyFont="1" applyFill="1" applyBorder="1" applyAlignment="1">
      <alignment horizontal="right"/>
    </xf>
    <xf numFmtId="166" fontId="4" fillId="2" borderId="5" xfId="2" applyNumberFormat="1" applyFont="1" applyFill="1" applyBorder="1" applyAlignment="1">
      <alignment horizontal="right"/>
    </xf>
    <xf numFmtId="166" fontId="8" fillId="3" borderId="8" xfId="0" applyNumberFormat="1" applyFont="1" applyFill="1" applyBorder="1"/>
    <xf numFmtId="166" fontId="8" fillId="3" borderId="6" xfId="0" applyNumberFormat="1" applyFont="1" applyFill="1" applyBorder="1"/>
    <xf numFmtId="3" fontId="4" fillId="4" borderId="2" xfId="1" applyNumberFormat="1" applyFont="1" applyFill="1" applyBorder="1" applyAlignment="1">
      <alignment horizontal="center"/>
    </xf>
    <xf numFmtId="166" fontId="8" fillId="0" borderId="1" xfId="0" applyNumberFormat="1" applyFont="1" applyBorder="1" applyAlignment="1">
      <alignment horizontal="center"/>
    </xf>
    <xf numFmtId="166" fontId="8" fillId="3" borderId="1" xfId="0" applyNumberFormat="1" applyFont="1" applyFill="1" applyBorder="1"/>
    <xf numFmtId="0" fontId="8" fillId="10" borderId="2" xfId="0" applyFont="1" applyFill="1" applyBorder="1" applyAlignment="1">
      <alignment horizontal="center" vertical="center"/>
    </xf>
    <xf numFmtId="166" fontId="8" fillId="8" borderId="0" xfId="0" applyNumberFormat="1" applyFont="1" applyFill="1"/>
    <xf numFmtId="0" fontId="8" fillId="11" borderId="8" xfId="0" applyFont="1" applyFill="1" applyBorder="1"/>
    <xf numFmtId="166" fontId="8" fillId="11" borderId="8" xfId="0" applyNumberFormat="1" applyFont="1" applyFill="1" applyBorder="1"/>
    <xf numFmtId="168" fontId="8" fillId="11" borderId="8" xfId="0" applyNumberFormat="1" applyFont="1" applyFill="1" applyBorder="1"/>
    <xf numFmtId="166" fontId="8" fillId="11" borderId="6" xfId="0" applyNumberFormat="1" applyFont="1" applyFill="1" applyBorder="1"/>
    <xf numFmtId="168" fontId="8" fillId="11" borderId="6" xfId="0" applyNumberFormat="1" applyFont="1" applyFill="1" applyBorder="1"/>
    <xf numFmtId="0" fontId="8" fillId="11" borderId="1" xfId="0" applyFont="1" applyFill="1" applyBorder="1"/>
    <xf numFmtId="166" fontId="8" fillId="11" borderId="1" xfId="0" applyNumberFormat="1" applyFont="1" applyFill="1" applyBorder="1"/>
    <xf numFmtId="168" fontId="8" fillId="11" borderId="1" xfId="0" applyNumberFormat="1" applyFont="1" applyFill="1" applyBorder="1"/>
    <xf numFmtId="0" fontId="8" fillId="8" borderId="0" xfId="0" applyNumberFormat="1" applyFont="1" applyFill="1"/>
    <xf numFmtId="166" fontId="4" fillId="9" borderId="6" xfId="0" applyNumberFormat="1" applyFont="1" applyFill="1" applyBorder="1"/>
    <xf numFmtId="166" fontId="4" fillId="11" borderId="10" xfId="0" applyNumberFormat="1" applyFont="1" applyFill="1" applyBorder="1"/>
    <xf numFmtId="166" fontId="4" fillId="11" borderId="3" xfId="0" applyNumberFormat="1" applyFont="1" applyFill="1" applyBorder="1"/>
    <xf numFmtId="0" fontId="0" fillId="8" borderId="0" xfId="0" applyFill="1"/>
    <xf numFmtId="166" fontId="4" fillId="9" borderId="9" xfId="0" applyNumberFormat="1" applyFont="1" applyFill="1" applyBorder="1" applyAlignment="1"/>
    <xf numFmtId="174" fontId="8" fillId="11" borderId="8" xfId="0" applyNumberFormat="1" applyFont="1" applyFill="1" applyBorder="1"/>
    <xf numFmtId="174" fontId="8" fillId="11" borderId="6" xfId="0" applyNumberFormat="1" applyFont="1" applyFill="1" applyBorder="1"/>
    <xf numFmtId="174" fontId="8" fillId="11" borderId="1" xfId="0" applyNumberFormat="1" applyFont="1" applyFill="1" applyBorder="1"/>
    <xf numFmtId="2" fontId="8" fillId="11" borderId="8" xfId="0" applyNumberFormat="1" applyFont="1" applyFill="1" applyBorder="1"/>
    <xf numFmtId="2" fontId="8" fillId="11" borderId="6" xfId="0" applyNumberFormat="1" applyFont="1" applyFill="1" applyBorder="1"/>
    <xf numFmtId="2" fontId="8" fillId="11" borderId="1" xfId="0" applyNumberFormat="1" applyFont="1" applyFill="1" applyBorder="1"/>
    <xf numFmtId="0" fontId="8" fillId="10" borderId="2" xfId="0" applyFont="1" applyFill="1" applyBorder="1" applyAlignment="1">
      <alignment horizontal="center" vertical="center" wrapText="1"/>
    </xf>
    <xf numFmtId="183" fontId="8" fillId="0" borderId="6" xfId="0" applyNumberFormat="1" applyFont="1" applyBorder="1"/>
    <xf numFmtId="166" fontId="4" fillId="8" borderId="0" xfId="2" quotePrefix="1" applyNumberFormat="1" applyFont="1" applyFill="1" applyBorder="1" applyAlignment="1"/>
    <xf numFmtId="166" fontId="4" fillId="8" borderId="31" xfId="2" quotePrefix="1" applyNumberFormat="1" applyFont="1" applyFill="1" applyBorder="1" applyAlignment="1"/>
    <xf numFmtId="165" fontId="4" fillId="3" borderId="8" xfId="1" applyNumberFormat="1" applyFont="1" applyFill="1" applyBorder="1" applyAlignment="1">
      <alignment horizontal="right" vertical="center"/>
    </xf>
    <xf numFmtId="165" fontId="4" fillId="3" borderId="6" xfId="1" applyNumberFormat="1" applyFont="1" applyFill="1" applyBorder="1" applyAlignment="1">
      <alignment horizontal="right" vertical="center"/>
    </xf>
    <xf numFmtId="0" fontId="4" fillId="3" borderId="8" xfId="1" quotePrefix="1" applyFont="1" applyFill="1" applyBorder="1" applyAlignment="1">
      <alignment horizontal="left"/>
    </xf>
    <xf numFmtId="165" fontId="4" fillId="3" borderId="8" xfId="1" applyNumberFormat="1" applyFont="1" applyFill="1" applyBorder="1" applyAlignment="1">
      <alignment horizontal="right"/>
    </xf>
    <xf numFmtId="165" fontId="4" fillId="3" borderId="8" xfId="1" applyNumberFormat="1" applyFont="1" applyFill="1" applyBorder="1" applyAlignment="1">
      <alignment horizontal="center"/>
    </xf>
    <xf numFmtId="165" fontId="4" fillId="3" borderId="8" xfId="2" applyNumberFormat="1" applyFont="1" applyFill="1" applyBorder="1" applyAlignment="1">
      <alignment horizontal="center"/>
    </xf>
    <xf numFmtId="0" fontId="4" fillId="3" borderId="8" xfId="1" applyNumberFormat="1" applyFont="1" applyFill="1" applyBorder="1" applyAlignment="1">
      <alignment horizontal="center" vertical="center"/>
    </xf>
    <xf numFmtId="0" fontId="4" fillId="3" borderId="6" xfId="1" quotePrefix="1" applyFont="1" applyFill="1" applyBorder="1" applyAlignment="1">
      <alignment horizontal="left"/>
    </xf>
    <xf numFmtId="165" fontId="4" fillId="3" borderId="6" xfId="1" applyNumberFormat="1" applyFont="1" applyFill="1" applyBorder="1" applyAlignment="1">
      <alignment horizontal="right"/>
    </xf>
    <xf numFmtId="165" fontId="4" fillId="3" borderId="6" xfId="1" applyNumberFormat="1" applyFont="1" applyFill="1" applyBorder="1" applyAlignment="1">
      <alignment horizontal="center"/>
    </xf>
    <xf numFmtId="165" fontId="4" fillId="3" borderId="6" xfId="2" applyNumberFormat="1" applyFont="1" applyFill="1" applyBorder="1" applyAlignment="1">
      <alignment horizontal="center"/>
    </xf>
    <xf numFmtId="165" fontId="4" fillId="3" borderId="1" xfId="1" applyNumberFormat="1" applyFont="1" applyFill="1" applyBorder="1" applyAlignment="1">
      <alignment horizontal="right"/>
    </xf>
    <xf numFmtId="166" fontId="4" fillId="3" borderId="8" xfId="2" applyNumberFormat="1" applyFont="1" applyFill="1" applyBorder="1" applyAlignment="1">
      <alignment horizontal="right"/>
    </xf>
    <xf numFmtId="0" fontId="4" fillId="3" borderId="8" xfId="2" applyNumberFormat="1" applyFont="1" applyFill="1" applyBorder="1" applyAlignment="1">
      <alignment horizontal="right"/>
    </xf>
    <xf numFmtId="166" fontId="4" fillId="3" borderId="6" xfId="2" applyNumberFormat="1" applyFont="1" applyFill="1" applyBorder="1" applyAlignment="1">
      <alignment horizontal="right"/>
    </xf>
    <xf numFmtId="0" fontId="4" fillId="3" borderId="6" xfId="2" applyNumberFormat="1" applyFont="1" applyFill="1" applyBorder="1" applyAlignment="1">
      <alignment horizontal="right"/>
    </xf>
    <xf numFmtId="0" fontId="4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right"/>
    </xf>
    <xf numFmtId="0" fontId="8" fillId="3" borderId="8" xfId="1" quotePrefix="1" applyFont="1" applyFill="1" applyBorder="1" applyAlignment="1">
      <alignment horizontal="left"/>
    </xf>
    <xf numFmtId="0" fontId="8" fillId="3" borderId="6" xfId="1" quotePrefix="1" applyFont="1" applyFill="1" applyBorder="1" applyAlignment="1">
      <alignment horizontal="left"/>
    </xf>
    <xf numFmtId="0" fontId="13" fillId="10" borderId="26" xfId="1" applyFont="1" applyFill="1" applyBorder="1" applyAlignment="1">
      <alignment horizontal="center" vertical="center" wrapText="1"/>
    </xf>
    <xf numFmtId="0" fontId="13" fillId="10" borderId="27" xfId="1" applyFont="1" applyFill="1" applyBorder="1" applyAlignment="1">
      <alignment horizontal="center" vertical="center" wrapText="1"/>
    </xf>
    <xf numFmtId="0" fontId="13" fillId="10" borderId="11" xfId="1" applyFont="1" applyFill="1" applyBorder="1" applyAlignment="1">
      <alignment horizontal="center" vertical="center" wrapText="1"/>
    </xf>
    <xf numFmtId="0" fontId="13" fillId="10" borderId="9" xfId="1" applyFont="1" applyFill="1" applyBorder="1" applyAlignment="1">
      <alignment horizontal="center" vertical="center" wrapText="1"/>
    </xf>
    <xf numFmtId="0" fontId="4" fillId="3" borderId="8" xfId="1" quotePrefix="1" applyNumberFormat="1" applyFont="1" applyFill="1" applyBorder="1" applyAlignment="1">
      <alignment horizontal="right"/>
    </xf>
    <xf numFmtId="0" fontId="4" fillId="3" borderId="6" xfId="1" quotePrefix="1" applyNumberFormat="1" applyFont="1" applyFill="1" applyBorder="1" applyAlignment="1">
      <alignment horizontal="right"/>
    </xf>
    <xf numFmtId="0" fontId="4" fillId="3" borderId="1" xfId="1" quotePrefix="1" applyNumberFormat="1" applyFont="1" applyFill="1" applyBorder="1" applyAlignment="1">
      <alignment horizontal="right"/>
    </xf>
    <xf numFmtId="0" fontId="8" fillId="3" borderId="6" xfId="0" applyFont="1" applyFill="1" applyBorder="1" applyAlignment="1">
      <alignment horizontal="right"/>
    </xf>
    <xf numFmtId="0" fontId="8" fillId="3" borderId="1" xfId="0" applyFont="1" applyFill="1" applyBorder="1" applyAlignment="1">
      <alignment horizontal="right"/>
    </xf>
    <xf numFmtId="0" fontId="4" fillId="3" borderId="6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4" fillId="3" borderId="8" xfId="1" applyNumberFormat="1" applyFont="1" applyFill="1" applyBorder="1" applyAlignment="1">
      <alignment horizontal="left"/>
    </xf>
    <xf numFmtId="0" fontId="4" fillId="3" borderId="8" xfId="1" applyNumberFormat="1" applyFont="1" applyFill="1" applyBorder="1" applyAlignment="1">
      <alignment horizontal="center"/>
    </xf>
    <xf numFmtId="0" fontId="4" fillId="3" borderId="8" xfId="1" applyFont="1" applyFill="1" applyBorder="1" applyAlignment="1">
      <alignment horizontal="center"/>
    </xf>
    <xf numFmtId="166" fontId="4" fillId="3" borderId="8" xfId="1" applyNumberFormat="1" applyFont="1" applyFill="1" applyBorder="1" applyAlignment="1">
      <alignment horizontal="right"/>
    </xf>
    <xf numFmtId="0" fontId="4" fillId="3" borderId="8" xfId="1" applyNumberFormat="1" applyFont="1" applyFill="1" applyBorder="1" applyAlignment="1"/>
    <xf numFmtId="0" fontId="4" fillId="3" borderId="6" xfId="1" applyNumberFormat="1" applyFont="1" applyFill="1" applyBorder="1" applyAlignment="1">
      <alignment horizontal="left"/>
    </xf>
    <xf numFmtId="0" fontId="4" fillId="3" borderId="6" xfId="1" applyNumberFormat="1" applyFont="1" applyFill="1" applyBorder="1" applyAlignment="1">
      <alignment horizontal="center"/>
    </xf>
    <xf numFmtId="0" fontId="4" fillId="3" borderId="6" xfId="1" applyFont="1" applyFill="1" applyBorder="1" applyAlignment="1">
      <alignment horizontal="center"/>
    </xf>
    <xf numFmtId="166" fontId="4" fillId="3" borderId="6" xfId="1" applyNumberFormat="1" applyFont="1" applyFill="1" applyBorder="1" applyAlignment="1">
      <alignment horizontal="right"/>
    </xf>
    <xf numFmtId="0" fontId="4" fillId="3" borderId="6" xfId="1" applyNumberFormat="1" applyFont="1" applyFill="1" applyBorder="1" applyAlignment="1"/>
    <xf numFmtId="0" fontId="4" fillId="3" borderId="6" xfId="1" applyNumberFormat="1" applyFont="1" applyFill="1" applyBorder="1" applyAlignment="1">
      <alignment horizontal="center" vertical="center"/>
    </xf>
    <xf numFmtId="0" fontId="4" fillId="3" borderId="1" xfId="1" applyNumberFormat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/>
    </xf>
    <xf numFmtId="174" fontId="4" fillId="3" borderId="8" xfId="2" applyNumberFormat="1" applyFont="1" applyFill="1" applyBorder="1" applyAlignment="1">
      <alignment horizontal="center"/>
    </xf>
    <xf numFmtId="174" fontId="4" fillId="3" borderId="6" xfId="2" applyNumberFormat="1" applyFont="1" applyFill="1" applyBorder="1" applyAlignment="1">
      <alignment horizontal="center"/>
    </xf>
    <xf numFmtId="174" fontId="4" fillId="3" borderId="1" xfId="2" applyNumberFormat="1" applyFont="1" applyFill="1" applyBorder="1" applyAlignment="1">
      <alignment horizontal="center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2">
    <dxf>
      <font>
        <condense val="0"/>
        <extend val="0"/>
        <color indexed="10"/>
      </font>
    </dxf>
    <dxf>
      <font>
        <condense val="0"/>
        <extend val="0"/>
        <color indexed="1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 t="s">
        <v>#N/A Invalid source.</v>
        <stp/>
        <stp>_x000C_EURAB6R2Y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4" s="17"/>
      </tp>
      <tp t="s">
        <v>#N/A Invalid source.</v>
        <stp/>
        <stp>_x000C_EURAB6R2Y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2" s="17"/>
      </tp>
      <tp t="s">
        <v>#N/A Invalid source.</v>
        <stp/>
        <stp>_x000C_EURAB6R2Y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3" s="17"/>
      </tp>
      <tp t="s">
        <v>#N/A Invalid source.</v>
        <stp/>
        <stp>_x000C_EURAB6R1Y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17"/>
      </tp>
      <tp t="s">
        <v>#N/A Invalid source.</v>
        <stp/>
        <stp>_x000C_EURAB6R1Y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2" s="17"/>
      </tp>
      <tp t="s">
        <v>#N/A Invalid source.</v>
        <stp/>
        <stp>_x000C_EURAB6R1Y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17"/>
      </tp>
      <tp t="s">
        <v>#N/A Invalid source.</v>
        <stp/>
        <stp>_x000C_EURAB6R1Y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17"/>
      </tp>
      <tp t="s">
        <v>#N/A Invalid source.</v>
        <stp/>
        <stp>_x000C_EURAB6R1Y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2" s="17"/>
      </tp>
      <tp t="s">
        <v>#N/A Invalid source.</v>
        <stp/>
        <stp>_x000C_EURAB6R1Y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17"/>
      </tp>
      <tp t="s">
        <v>#N/A Invalid source.</v>
        <stp/>
        <stp>_x000C_EURAB6R2Y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4" s="17"/>
      </tp>
      <tp t="s">
        <v>#N/A Invalid source.</v>
        <stp/>
        <stp>_x000C_EURAB6R2Y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2" s="17"/>
      </tp>
      <tp t="s">
        <v>#N/A Invalid source.</v>
        <stp/>
        <stp>_x000C_EURAB6R2Y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3" s="17"/>
      </tp>
      <tp t="s">
        <v>#N/A Invalid source.</v>
        <stp/>
        <stp>_x000C_EUROISDDS12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21" s="17"/>
      </tp>
      <tp t="s">
        <v>#N/A Invalid source.</v>
        <stp/>
        <stp>_x000C_EUROISDDS11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20" s="17"/>
      </tp>
      <tp t="s">
        <v>#N/A Invalid source.</v>
        <stp/>
        <stp>_x000C_EUROISDDS10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9" s="17"/>
      </tp>
    </main>
    <main first="pldatasource.rtgetrtdserver">
      <tp t="s">
        <v>#N/A Invalid source.</v>
        <stp/>
        <stp>_x0014_EUR_CURVE_DEP12M_12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1" s="17"/>
      </tp>
      <tp t="s">
        <v>#N/A Invalid source.</v>
        <stp/>
        <stp>_x0014_EUR_CURVE_DEP12M_11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0" s="17"/>
      </tp>
      <tp t="s">
        <v>#N/A Invalid source.</v>
        <stp/>
        <stp>_x0014_EUR_CURVE_DEP12M_10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9" s="17"/>
      </tp>
      <tp>
        <v>0.08</v>
        <stp/>
        <stp>_x000E_EUR12X18F=ICAP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13" s="11"/>
      </tp>
      <tp>
        <v>8.6000000000000007E-2</v>
        <stp/>
        <stp>_x000E_EUR13X19F=ICAP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14" s="11"/>
      </tp>
      <tp>
        <v>0.13600000000000001</v>
        <stp/>
        <stp>_x000E_EUR13X19F=ICAP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O14" s="11"/>
      </tp>
      <tp>
        <v>0.13</v>
        <stp/>
        <stp>_x000E_EUR12X18F=ICAP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O13" s="11"/>
      </tp>
      <tp t="s">
        <v>#N/A Invalid source.</v>
        <stp/>
        <stp>_x0008_EURX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" s="17"/>
        <tr r="U5" s="17"/>
      </tp>
      <tp t="s">
        <v>#N/A Invalid source.</v>
        <stp/>
        <stp>_x0008_EURX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" s="17"/>
        <tr r="U4" s="17"/>
      </tp>
      <tp t="s">
        <v>#N/A Invalid source.</v>
        <stp/>
        <stp>_x0012_EUR_CURVE_DEP6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" s="17"/>
      </tp>
      <tp t="s">
        <v>#N/A Invalid source.</v>
        <stp/>
        <stp>_x0012_EUR_CURVE_DEP3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8" s="17"/>
      </tp>
      <tp t="s">
        <v>#N/A Invalid source.</v>
        <stp/>
        <stp>_x0012_EUR_CURVE_DEP6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17"/>
      </tp>
      <tp t="s">
        <v>#N/A Invalid source.</v>
        <stp/>
        <stp>_x0012_EUR_CURVE_DEP3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11" s="17"/>
      </tp>
      <tp t="s">
        <v>#N/A Invalid source.</v>
        <stp/>
        <stp>_x0012_EUR_CURVE_DEP6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17"/>
      </tp>
      <tp t="s">
        <v>#N/A Invalid source.</v>
        <stp/>
        <stp>_x0012_EUR_CURVE_DEP3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9" s="17"/>
      </tp>
      <tp t="s">
        <v>#N/A Invalid source.</v>
        <stp/>
        <stp>_x0012_EUR_CURVE_DEP6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17"/>
      </tp>
      <tp t="s">
        <v>#N/A Invalid source.</v>
        <stp/>
        <stp>_x0012_EUR_CURVE_DEP3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12" s="17"/>
      </tp>
      <tp t="s">
        <v>#N/A Invalid source.</v>
        <stp/>
        <stp>_x0012_EUR_CURVE_DEP6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" s="17"/>
      </tp>
      <tp t="s">
        <v>#N/A Invalid source.</v>
        <stp/>
        <stp>_x0012_EUR_CURVE_DEP3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7" s="17"/>
      </tp>
      <tp t="s">
        <v>#N/A Invalid source.</v>
        <stp/>
        <stp>_x0012_EUR_CURVE_DEP6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17"/>
      </tp>
      <tp t="s">
        <v>#N/A Invalid source.</v>
        <stp/>
        <stp>_x0012_EUR_CURVE_DEP3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10" s="17"/>
      </tp>
      <tp t="s">
        <v>#N/A Invalid source.</v>
        <stp/>
        <stp>_x0012_EUR_CURVE_DEP6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5" s="17"/>
      </tp>
      <tp t="s">
        <v>#N/A Invalid source.</v>
        <stp/>
        <stp>_x0012_EUR_CURVE_DEP3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15" s="17"/>
      </tp>
      <tp t="s">
        <v>#N/A Invalid source.</v>
        <stp/>
        <stp>_x0012_EUR_CURVE_DEP6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6" s="17"/>
      </tp>
      <tp t="s">
        <v>#N/A Invalid source.</v>
        <stp/>
        <stp>_x0012_EUR_CURVE_DEP3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16" s="17"/>
      </tp>
      <tp t="s">
        <v>#N/A Invalid source.</v>
        <stp/>
        <stp>_x0012_EUR_CURVE_DEP6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" s="17"/>
      </tp>
      <tp t="s">
        <v>#N/A Invalid source.</v>
        <stp/>
        <stp>_x0012_EUR_CURVE_DEP3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13" s="17"/>
      </tp>
      <tp t="s">
        <v>#N/A Invalid source.</v>
        <stp/>
        <stp>_x0012_EUR_CURVE_DEP6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4" s="17"/>
      </tp>
      <tp t="s">
        <v>#N/A Invalid source.</v>
        <stp/>
        <stp>_x0012_EUR_CURVE_DEP3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14" s="17"/>
      </tp>
      <tp t="s">
        <v>#N/A Invalid source.</v>
        <stp/>
        <stp>_x0012_EUR_CURVE_DEP6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7" s="17"/>
      </tp>
      <tp t="s">
        <v>#N/A Invalid source.</v>
        <stp/>
        <stp>_x0012_EUR_CURVE_DEP3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17" s="17"/>
      </tp>
      <tp t="s">
        <v>#N/A Invalid source.</v>
        <stp/>
        <stp>_x0012_EUR_CURVE_DEP6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8" s="17"/>
      </tp>
      <tp t="s">
        <v>#N/A Invalid source.</v>
        <stp/>
        <stp>_x0012_EUR_CURVE_DEP3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18" s="17"/>
      </tp>
      <tp t="s">
        <v>#N/A Invalid source.</v>
        <stp/>
        <stp>_x0012_EUR_CURVE_DEP6M_SN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" s="17"/>
      </tp>
      <tp t="s">
        <v>#N/A Invalid source.</v>
        <stp/>
        <stp>_x0012_EUR_CURVE_DEP3M_SN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6" s="17"/>
      </tp>
      <tp t="s">
        <v>#N/A Invalid source.</v>
        <stp/>
        <stp>_x0012_EUR_CURVE_DEP3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17" s="17"/>
      </tp>
      <tp t="s">
        <v>#N/A Invalid source.</v>
        <stp/>
        <stp>_x0012_EUR_CURVE_DEP6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17"/>
      </tp>
      <tp t="s">
        <v>#N/A Invalid source.</v>
        <stp/>
        <stp>_x0012_EUR_CURVE_DEP3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18" s="17"/>
      </tp>
      <tp t="s">
        <v>#N/A Invalid source.</v>
        <stp/>
        <stp>_x0012_EUR_CURVE_DEP6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8" s="17"/>
      </tp>
      <tp t="s">
        <v>#N/A Invalid source.</v>
        <stp/>
        <stp>_x0012_EUR_CURVE_DEP3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7" s="17"/>
      </tp>
      <tp t="s">
        <v>#N/A Invalid source.</v>
        <stp/>
        <stp>_x0012_EUR_CURVE_DEP6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" s="17"/>
      </tp>
      <tp t="s">
        <v>#N/A Invalid source.</v>
        <stp/>
        <stp>_x0012_EUR_CURVE_DEP3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10" s="17"/>
      </tp>
      <tp t="s">
        <v>#N/A Invalid source.</v>
        <stp/>
        <stp>_x0012_EUR_CURVE_DEP6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" s="17"/>
      </tp>
      <tp t="s">
        <v>#N/A Invalid source.</v>
        <stp/>
        <stp>_x0012_EUR_CURVE_DEP3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8" s="17"/>
      </tp>
      <tp t="s">
        <v>#N/A Invalid source.</v>
        <stp/>
        <stp>_x0012_EUR_CURVE_DEP6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" s="17"/>
      </tp>
      <tp t="s">
        <v>#N/A Invalid source.</v>
        <stp/>
        <stp>_x0012_EUR_CURVE_DEP3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11" s="17"/>
      </tp>
      <tp t="s">
        <v>#N/A Invalid source.</v>
        <stp/>
        <stp>_x0012_EUR_CURVE_DEP6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17"/>
      </tp>
      <tp t="s">
        <v>#N/A Invalid source.</v>
        <stp/>
        <stp>_x0012_EUR_CURVE_DEP3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9" s="17"/>
      </tp>
      <tp t="s">
        <v>#N/A Invalid source.</v>
        <stp/>
        <stp>_x0012_EUR_CURVE_DEP6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17"/>
      </tp>
      <tp t="s">
        <v>#N/A Invalid source.</v>
        <stp/>
        <stp>_x0012_EUR_CURVE_DEP3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12" s="17"/>
      </tp>
      <tp t="s">
        <v>#N/A Invalid source.</v>
        <stp/>
        <stp>_x0012_EUR_CURVE_DEP6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17"/>
      </tp>
      <tp t="s">
        <v>#N/A Invalid source.</v>
        <stp/>
        <stp>_x0012_EUR_CURVE_DEP3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13" s="17"/>
      </tp>
      <tp t="s">
        <v>#N/A Invalid source.</v>
        <stp/>
        <stp>_x0012_EUR_CURVE_DEP6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17"/>
      </tp>
      <tp t="s">
        <v>#N/A Invalid source.</v>
        <stp/>
        <stp>_x0012_EUR_CURVE_DEP3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14" s="17"/>
      </tp>
      <tp t="s">
        <v>#N/A Invalid source.</v>
        <stp/>
        <stp>_x0012_EUR_CURVE_DEP6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17"/>
      </tp>
      <tp t="s">
        <v>#N/A Invalid source.</v>
        <stp/>
        <stp>_x0012_EUR_CURVE_DEP3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15" s="17"/>
      </tp>
      <tp t="s">
        <v>#N/A Invalid source.</v>
        <stp/>
        <stp>_x0012_EUR_CURVE_DEP6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17"/>
      </tp>
      <tp t="s">
        <v>#N/A Invalid source.</v>
        <stp/>
        <stp>_x0012_EUR_CURVE_DEP3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16" s="17"/>
      </tp>
      <tp t="s">
        <v>#N/A Invalid source.</v>
        <stp/>
        <stp>_x0012_EUR_CURVE_DEP6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17"/>
      </tp>
      <tp t="s">
        <v>#N/A Invalid source.</v>
        <stp/>
        <stp>_x0012_EUR_CURVE_DEP3M_SN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6" s="17"/>
      </tp>
      <tp t="s">
        <v>#N/A Invalid source.</v>
        <stp/>
        <stp>_x0012_EUR_CURVE_DEP6M_SN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" s="17"/>
      </tp>
      <tp>
        <v>3.5000000000000003E-2</v>
        <stp/>
        <stp>_x000E_EUR10X13F=ICAP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R11" s="19"/>
      </tp>
      <tp>
        <v>0.18099999999999999</v>
        <stp/>
        <stp>_x000E_EUR17X23F=ICAP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O18" s="11"/>
      </tp>
      <tp>
        <v>9.7000000000000003E-2</v>
        <stp/>
        <stp>_x000E_EUR14X20F=ICAP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15" s="11"/>
      </tp>
      <tp>
        <v>0.16600000000000001</v>
        <stp/>
        <stp>_x000E_EUR16X22F=ICAP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O17" s="11"/>
      </tp>
      <tp>
        <v>0.106</v>
        <stp/>
        <stp>_x000E_EUR15X21F=ICAP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16" s="11"/>
      </tp>
      <tp>
        <v>0.156</v>
        <stp/>
        <stp>_x000E_EUR15X21F=ICAP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O16" s="11"/>
      </tp>
      <tp>
        <v>0.11600000000000001</v>
        <stp/>
        <stp>_x000E_EUR16X22F=ICAP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17" s="11"/>
      </tp>
      <tp>
        <v>0.14699999999999999</v>
        <stp/>
        <stp>_x000E_EUR14X20F=ICAP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O15" s="11"/>
      </tp>
      <tp>
        <v>-1.4999999999999999E-2</v>
        <stp/>
        <stp>_x000E_EUR10X13F=ICAP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Q11" s="19"/>
      </tp>
      <tp>
        <v>0.13100000000000001</v>
        <stp/>
        <stp>_x000E_EUR17X23F=ICAP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18" s="11"/>
      </tp>
      <tp t="s">
        <v>#N/A Invalid source.</v>
        <stp/>
        <stp>_x0019_EUR_CURVE_DEP6M_#20151216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2" s="17"/>
      </tp>
      <tp t="s">
        <v>#N/A Invalid source.</v>
        <stp/>
        <stp>_x0019_EUR_CURVE_DEP3M_#20151216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22" s="17"/>
      </tp>
      <tp t="s">
        <v>#N/A Invalid source.</v>
        <stp/>
        <stp>_x0008_EURX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6" s="17"/>
      </tp>
      <tp t="s">
        <v>#N/A Invalid source.</v>
        <stp/>
        <stp>_x0008_EURX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5" s="17"/>
        <tr r="AC5" s="17"/>
        <tr r="T5" s="17"/>
        <tr r="AL5" s="17"/>
      </tp>
      <tp t="s">
        <v>#N/A Invalid source.</v>
        <stp/>
        <stp>_x0008_EURX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4" s="17"/>
        <tr r="AC4" s="17"/>
        <tr r="T4" s="17"/>
        <tr r="AL4" s="17"/>
      </tp>
      <tp>
        <v>0.123</v>
        <stp/>
        <stp>_x000E_EUR11X17F=ICAP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O12" s="11"/>
      </tp>
      <tp>
        <v>0.14300000000000002</v>
        <stp/>
        <stp>_x000E_EUR18X24F=ICAP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19" s="11"/>
      </tp>
      <tp>
        <v>-0.01</v>
        <stp/>
        <stp>_x000E_EUR11X14F=ICAP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Q12" s="19"/>
      </tp>
      <tp t="s">
        <v>#N/A Invalid source.</v>
        <stp/>
        <stp>_x000C_EUROISDDS23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40" s="17"/>
      </tp>
      <tp t="s">
        <v>#N/A Invalid source.</v>
        <stp/>
        <stp>_x000C_EUROISDDS22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39" s="17"/>
      </tp>
      <tp t="s">
        <v>#N/A Invalid source.</v>
        <stp/>
        <stp>_x000C_EUROISDDS21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38" s="17"/>
      </tp>
      <tp t="s">
        <v>#N/A Invalid source.</v>
        <stp/>
        <stp>_x000C_EUROISDDS20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37" s="17"/>
      </tp>
      <tp t="s">
        <v>#N/A Invalid source.</v>
        <stp/>
        <stp>_x000C_EUROISDDS19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36" s="17"/>
      </tp>
      <tp t="s">
        <v>#N/A Invalid source.</v>
        <stp/>
        <stp>_x000C_EUROISDDS18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35" s="17"/>
      </tp>
      <tp t="s">
        <v>#N/A Invalid source.</v>
        <stp/>
        <stp>_x000C_EUROISDDS17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34" s="17"/>
      </tp>
      <tp t="s">
        <v>#N/A Invalid source.</v>
        <stp/>
        <stp>_x000C_EUROISDDS16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33" s="17"/>
      </tp>
      <tp t="s">
        <v>#N/A Invalid source.</v>
        <stp/>
        <stp>_x000C_EUROISDDS15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32" s="17"/>
      </tp>
      <tp t="s">
        <v>#N/A Invalid source.</v>
        <stp/>
        <stp>_x000C_EUROISDDS14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31" s="17"/>
      </tp>
      <tp t="s">
        <v>#N/A Invalid source.</v>
        <stp/>
        <stp>_x000C_EUROISDDS13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30" s="17"/>
      </tp>
      <tp>
        <v>0.11700000000000001</v>
        <stp/>
        <stp>_x000E_EUR10X16F=ICAP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O11" s="11"/>
      </tp>
      <tp>
        <v>-4.0000000000000001E-3</v>
        <stp/>
        <stp>_x000E_EUR12X15F=ICAP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Q13" s="19"/>
      </tp>
      <tp>
        <v>4.5999999999999999E-2</v>
        <stp/>
        <stp>_x000E_EUR12X15F=ICAP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R13" s="19"/>
      </tp>
      <tp>
        <v>6.7000000000000004E-2</v>
        <stp/>
        <stp>_x000E_EUR10X16F=ICAP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11" s="11"/>
      </tp>
      <tp>
        <v>0.04</v>
        <stp/>
        <stp>_x000E_EUR11X14F=ICAP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R12" s="19"/>
      </tp>
      <tp>
        <v>0.193</v>
        <stp/>
        <stp>_x000E_EUR18X24F=ICAP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O19" s="11"/>
      </tp>
      <tp>
        <v>7.2999999999999995E-2</v>
        <stp/>
        <stp>_x000E_EUR11X17F=ICAP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12" s="11"/>
      </tp>
    </main>
    <main first="pldatasource.rtgetrtdserver">
      <tp>
        <v>-0.03</v>
        <stp/>
        <stp>_x000C_EUR4X7F=ICAP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Q5" s="19"/>
      </tp>
    </main>
    <main first="pldatasource.rtgetrtdserver">
      <tp t="s">
        <v>#N/A Invalid source.</v>
        <stp/>
        <stp>_x0019_EUR_CURVE_DEP6M_#20151216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2" s="17"/>
      </tp>
      <tp t="s">
        <v>#N/A Invalid source.</v>
        <stp/>
        <stp>_x0019_EUR_CURVE_DEP3M_#20151216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22" s="17"/>
      </tp>
      <tp t="s">
        <v>#N/A Invalid source.</v>
        <stp/>
        <stp>_x000D_EUROISDDS2Y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43" s="17"/>
      </tp>
      <tp>
        <v>-2.8000000000000001E-2</v>
        <stp/>
        <stp>_x000C_EUR5X8F=ICAP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Q6" s="19"/>
      </tp>
      <tp t="s">
        <v>#N/A Invalid source.</v>
        <stp/>
        <stp>_x0011_EUR_CURVE_12M_49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91" s="17"/>
      </tp>
      <tp t="s">
        <v>#N/A Invalid source.</v>
        <stp/>
        <stp>_x0011_EUR_CURVE_12M_59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01" s="17"/>
      </tp>
      <tp t="s">
        <v>#N/A Invalid source.</v>
        <stp/>
        <stp>_x0011_EUR_CURVE_12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71" s="17"/>
      </tp>
      <tp t="s">
        <v>#N/A Invalid source.</v>
        <stp/>
        <stp>_x0011_EUR_CURVE_12M_39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81" s="17"/>
      </tp>
      <tp t="s">
        <v>#N/A Invalid source.</v>
        <stp/>
        <stp>_x0011_EUR_CURVE_12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1" s="17"/>
      </tp>
    </main>
    <main first="pldatasource.rtgetrtdserver">
      <tp>
        <v>-2.7E-2</v>
        <stp/>
        <stp>_x000C_EUR6X9F=ICAP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Q7" s="19"/>
      </tp>
      <tp t="s">
        <v>#N/A Invalid source.</v>
        <stp/>
        <stp>_x0011_EUR_CURVE_12M_48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90" s="17"/>
      </tp>
      <tp t="s">
        <v>#N/A Invalid source.</v>
        <stp/>
        <stp>_x0011_EUR_CURVE_12M_58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00" s="17"/>
      </tp>
      <tp t="s">
        <v>#N/A Invalid source.</v>
        <stp/>
        <stp>_x0011_EUR_CURVE_12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70" s="17"/>
      </tp>
      <tp t="s">
        <v>#N/A Invalid source.</v>
        <stp/>
        <stp>_x0011_EUR_CURVE_12M_38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80" s="17"/>
      </tp>
      <tp t="s">
        <v>#N/A Invalid source.</v>
        <stp/>
        <stp>_x0011_EUR_CURVE_12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0" s="17"/>
      </tp>
    </main>
    <main first="pldatasource.rtgetrtdserver">
      <tp t="s">
        <v>#N/A Invalid source.</v>
        <stp/>
        <stp>_x000D_EUROISDDS2Y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42" s="17"/>
      </tp>
      <tp t="s">
        <v>#N/A Invalid source.</v>
        <stp/>
        <stp>_x0010_EUR_CURVE_12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0" s="17"/>
      </tp>
      <tp t="s">
        <v>#N/A Invalid source.</v>
        <stp/>
        <stp>_x0010_EUR_CURVE_12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1" s="17"/>
      </tp>
      <tp t="s">
        <v>#N/A Invalid source.</v>
        <stp/>
        <stp>_x0010_EUR_CURVE_12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9" s="17"/>
      </tp>
      <tp t="s">
        <v>#N/A Invalid source.</v>
        <stp/>
        <stp>_x0010_EUR_CURVE_12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1" s="17"/>
      </tp>
      <tp t="s">
        <v>#N/A Invalid source.</v>
        <stp/>
        <stp>_x0010_EUR_CURVE_12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5" s="17"/>
      </tp>
      <tp t="s">
        <v>#N/A Invalid source.</v>
        <stp/>
        <stp>_x0010_EUR_CURVE_12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6" s="17"/>
      </tp>
      <tp t="s">
        <v>#N/A Invalid source.</v>
        <stp/>
        <stp>_x0010_EUR_CURVE_12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7" s="17"/>
      </tp>
      <tp t="s">
        <v>#N/A Invalid source.</v>
        <stp/>
        <stp>_x0010_EUR_CURVE_12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8" s="17"/>
      </tp>
      <tp t="s">
        <v>#N/A Invalid source.</v>
        <stp/>
        <stp>_x0010_EUR_CURVE_12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9" s="17"/>
      </tp>
      <tp t="s">
        <v>#N/A Invalid source.</v>
        <stp/>
        <stp>_x0012_EUR_CURVE_FUT6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5" s="17"/>
      </tp>
      <tp t="s">
        <v>#N/A Invalid source.</v>
        <stp/>
        <stp>_x0012_EUR_CURVE_FUT3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25" s="17"/>
      </tp>
      <tp t="s">
        <v>#N/A Invalid source.</v>
        <stp/>
        <stp>_x0012_EUR_CURVE_FUT6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4" s="17"/>
      </tp>
      <tp t="s">
        <v>#N/A Invalid source.</v>
        <stp/>
        <stp>_x0012_EUR_CURVE_FUT6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8" s="17"/>
      </tp>
      <tp t="s">
        <v>#N/A Invalid source.</v>
        <stp/>
        <stp>_x0012_EUR_CURVE_FUT3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28" s="17"/>
      </tp>
      <tp t="s">
        <v>#N/A Invalid source.</v>
        <stp/>
        <stp>_x0012_EUR_CURVE_FUT3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24" s="17"/>
      </tp>
      <tp t="s">
        <v>#N/A Invalid source.</v>
        <stp/>
        <stp>_x0012_EUR_CURVE_FUT6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6" s="17"/>
      </tp>
      <tp t="s">
        <v>#N/A Invalid source.</v>
        <stp/>
        <stp>_x0012_EUR_CURVE_FUT3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26" s="17"/>
      </tp>
      <tp t="s">
        <v>#N/A Invalid source.</v>
        <stp/>
        <stp>_x0012_EUR_CURVE_FUT6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7" s="17"/>
      </tp>
      <tp t="s">
        <v>#N/A Invalid source.</v>
        <stp/>
        <stp>_x0012_EUR_CURVE_FUT6M_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3" s="17"/>
      </tp>
      <tp t="s">
        <v>#N/A Invalid source.</v>
        <stp/>
        <stp>_x0012_EUR_CURVE_FUT3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27" s="17"/>
      </tp>
      <tp t="s">
        <v>#N/A Invalid source.</v>
        <stp/>
        <stp>_x0012_EUR_CURVE_FUT3M_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23" s="17"/>
      </tp>
      <tp>
        <v>-3.6999999999999998E-2</v>
        <stp/>
        <stp>_x000C_EUR1X4F=ICAP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Q2" s="19"/>
      </tp>
      <tp>
        <v>3.4000000000000002E-2</v>
        <stp/>
        <stp>_x000C_EUR1X7F=ICAP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2" s="11"/>
      </tp>
    </main>
    <main first="pldatasource.rtgetrtdserver">
      <tp t="s">
        <v>#N/A Invalid source.</v>
        <stp/>
        <stp>_x0012_EUR_CURVE_FUT3M_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23" s="17"/>
      </tp>
      <tp t="s">
        <v>#N/A Invalid source.</v>
        <stp/>
        <stp>_x0012_EUR_CURVE_FUT3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27" s="17"/>
      </tp>
      <tp t="s">
        <v>#N/A Invalid source.</v>
        <stp/>
        <stp>_x0012_EUR_CURVE_FUT6M_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3" s="17"/>
      </tp>
      <tp t="s">
        <v>#N/A Invalid source.</v>
        <stp/>
        <stp>_x0012_EUR_CURVE_FUT6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7" s="17"/>
      </tp>
      <tp t="s">
        <v>#N/A Invalid source.</v>
        <stp/>
        <stp>_x0012_EUR_CURVE_FUT3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26" s="17"/>
      </tp>
      <tp t="s">
        <v>#N/A Invalid source.</v>
        <stp/>
        <stp>_x0012_EUR_CURVE_FUT6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6" s="17"/>
      </tp>
      <tp t="s">
        <v>#N/A Invalid source.</v>
        <stp/>
        <stp>_x0012_EUR_CURVE_FUT3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25" s="17"/>
      </tp>
      <tp t="s">
        <v>#N/A Invalid source.</v>
        <stp/>
        <stp>_x0012_EUR_CURVE_FUT6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5" s="17"/>
      </tp>
      <tp t="s">
        <v>#N/A Invalid source.</v>
        <stp/>
        <stp>_x0012_EUR_CURVE_FUT3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24" s="17"/>
      </tp>
      <tp t="s">
        <v>#N/A Invalid source.</v>
        <stp/>
        <stp>_x0012_EUR_CURVE_FUT3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28" s="17"/>
      </tp>
      <tp t="s">
        <v>#N/A Invalid source.</v>
        <stp/>
        <stp>_x0012_EUR_CURVE_FUT6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8" s="17"/>
      </tp>
      <tp t="s">
        <v>#N/A Invalid source.</v>
        <stp/>
        <stp>_x0012_EUR_CURVE_FUT6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4" s="17"/>
      </tp>
      <tp>
        <v>3.6999999999999998E-2</v>
        <stp/>
        <stp>_x000C_EUR2X8F=ICAP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3" s="11"/>
      </tp>
      <tp>
        <v>-3.4000000000000002E-2</v>
        <stp/>
        <stp>_x000C_EUR2X5F=ICAP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Q3" s="19"/>
      </tp>
    </main>
    <main first="pldatasource.rtgetrtdserver">
      <tp>
        <v>0.04</v>
        <stp/>
        <stp>_x000C_EUR3X9F=ICAP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" s="11"/>
      </tp>
      <tp>
        <v>-3.2000000000000001E-2</v>
        <stp/>
        <stp>_x000C_EUR3X6F=ICAP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Q4" s="19"/>
      </tp>
      <tp t="s">
        <v>#N/A Invalid source.</v>
        <stp/>
        <stp>_x0011_EUR_CURVE_12M_43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85" s="17"/>
      </tp>
      <tp t="s">
        <v>#N/A Invalid source.</v>
        <stp/>
        <stp>_x0011_EUR_CURVE_12M_53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95" s="17"/>
      </tp>
      <tp t="s">
        <v>#N/A Invalid source.</v>
        <stp/>
        <stp>_x0011_EUR_CURVE_12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5" s="17"/>
      </tp>
      <tp t="s">
        <v>#N/A Invalid source.</v>
        <stp/>
        <stp>_x0011_EUR_CURVE_12M_33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75" s="17"/>
      </tp>
      <tp t="s">
        <v>#N/A Invalid source.</v>
        <stp/>
        <stp>_x0011_EUR_CURVE_12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5" s="17"/>
      </tp>
    </main>
    <main first="pldatasource.rtgetrtdserver">
      <tp t="s">
        <v>#N/A Invalid source.</v>
        <stp/>
        <stp>_x000C_EUROISDDS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02" s="17"/>
      </tp>
      <tp t="s">
        <v>#N/A Invalid source.</v>
        <stp/>
        <stp>_x000C_EUROISDDS59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01" s="17"/>
      </tp>
      <tp t="s">
        <v>#N/A Invalid source.</v>
        <stp/>
        <stp>_x000C_EUROISDDS58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00" s="17"/>
      </tp>
      <tp t="s">
        <v>#N/A Invalid source.</v>
        <stp/>
        <stp>_x000C_EUROISDDS57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99" s="17"/>
      </tp>
      <tp t="s">
        <v>#N/A Invalid source.</v>
        <stp/>
        <stp>_x000C_EUROISDDS56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98" s="17"/>
      </tp>
      <tp t="s">
        <v>#N/A Invalid source.</v>
        <stp/>
        <stp>_x000C_EUROISDDS55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97" s="17"/>
      </tp>
      <tp t="s">
        <v>#N/A Invalid source.</v>
        <stp/>
        <stp>_x000C_EUROISDDS54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96" s="17"/>
      </tp>
      <tp t="s">
        <v>#N/A Invalid source.</v>
        <stp/>
        <stp>_x000C_EUROISDDS53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95" s="17"/>
      </tp>
      <tp t="s">
        <v>#N/A Invalid source.</v>
        <stp/>
        <stp>_x000C_EUROISDDS52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94" s="17"/>
      </tp>
      <tp t="s">
        <v>#N/A Invalid source.</v>
        <stp/>
        <stp>_x000C_EUROISDDS51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93" s="17"/>
      </tp>
      <tp t="s">
        <v>#N/A Invalid source.</v>
        <stp/>
        <stp>_x000C_EUROISDDS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92" s="17"/>
      </tp>
      <tp t="s">
        <v>#N/A Invalid source.</v>
        <stp/>
        <stp>_x000C_EUROISDDS49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91" s="17"/>
      </tp>
      <tp t="s">
        <v>#N/A Invalid source.</v>
        <stp/>
        <stp>_x000C_EUROISDDS48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90" s="17"/>
      </tp>
      <tp t="s">
        <v>#N/A Invalid source.</v>
        <stp/>
        <stp>_x000C_EUROISDDS47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89" s="17"/>
      </tp>
      <tp t="s">
        <v>#N/A Invalid source.</v>
        <stp/>
        <stp>_x000C_EUROISDDS46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88" s="17"/>
      </tp>
      <tp t="s">
        <v>#N/A Invalid source.</v>
        <stp/>
        <stp>_x000C_EUROISDDS45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87" s="17"/>
      </tp>
      <tp t="s">
        <v>#N/A Invalid source.</v>
        <stp/>
        <stp>_x000C_EUROISDDS44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86" s="17"/>
      </tp>
      <tp t="s">
        <v>#N/A Invalid source.</v>
        <stp/>
        <stp>_x000C_EUROISDDS43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85" s="17"/>
      </tp>
      <tp t="s">
        <v>#N/A Invalid source.</v>
        <stp/>
        <stp>_x000C_EUROISDDS42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84" s="17"/>
      </tp>
      <tp t="s">
        <v>#N/A Invalid source.</v>
        <stp/>
        <stp>_x000C_EUROISDDS41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83" s="17"/>
      </tp>
      <tp t="s">
        <v>#N/A Invalid source.</v>
        <stp/>
        <stp>_x000C_EUROISDDS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82" s="17"/>
      </tp>
      <tp t="s">
        <v>#N/A Invalid source.</v>
        <stp/>
        <stp>_x000C_EUROISDDS39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81" s="17"/>
      </tp>
      <tp t="s">
        <v>#N/A Invalid source.</v>
        <stp/>
        <stp>_x000C_EUROISDDS38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80" s="17"/>
      </tp>
      <tp t="s">
        <v>#N/A Invalid source.</v>
        <stp/>
        <stp>_x000C_EUROISDDS37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79" s="17"/>
      </tp>
      <tp t="s">
        <v>#N/A Invalid source.</v>
        <stp/>
        <stp>_x000C_EUROISDDS36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78" s="17"/>
      </tp>
      <tp t="s">
        <v>#N/A Invalid source.</v>
        <stp/>
        <stp>_x000C_EUROISDDS35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77" s="17"/>
      </tp>
      <tp t="s">
        <v>#N/A Invalid source.</v>
        <stp/>
        <stp>_x000C_EUROISDDS34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76" s="17"/>
      </tp>
      <tp t="s">
        <v>#N/A Invalid source.</v>
        <stp/>
        <stp>_x000C_EUROISDDS33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75" s="17"/>
      </tp>
      <tp t="s">
        <v>#N/A Invalid source.</v>
        <stp/>
        <stp>_x000C_EUROISDDS32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74" s="17"/>
      </tp>
      <tp t="s">
        <v>#N/A Invalid source.</v>
        <stp/>
        <stp>_x000C_EUROISDDS31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73" s="17"/>
      </tp>
      <tp t="s">
        <v>#N/A Invalid source.</v>
        <stp/>
        <stp>_x000C_EUROISDDS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72" s="17"/>
      </tp>
      <tp t="s">
        <v>#N/A Invalid source.</v>
        <stp/>
        <stp>_x000C_EUROISDDS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71" s="17"/>
      </tp>
      <tp t="s">
        <v>#N/A Invalid source.</v>
        <stp/>
        <stp>_x000C_EUROISDDS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70" s="17"/>
      </tp>
      <tp t="s">
        <v>#N/A Invalid source.</v>
        <stp/>
        <stp>_x000C_EUROISDDS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69" s="17"/>
      </tp>
      <tp t="s">
        <v>#N/A Invalid source.</v>
        <stp/>
        <stp>_x000C_EUROISDDS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68" s="17"/>
      </tp>
      <tp t="s">
        <v>#N/A Invalid source.</v>
        <stp/>
        <stp>_x000C_EUROISDDS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67" s="17"/>
      </tp>
      <tp t="s">
        <v>#N/A Invalid source.</v>
        <stp/>
        <stp>_x000C_EUROISDDS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66" s="17"/>
      </tp>
      <tp t="s">
        <v>#N/A Invalid source.</v>
        <stp/>
        <stp>_x000C_EUROISDDS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65" s="17"/>
      </tp>
      <tp t="s">
        <v>#N/A Invalid source.</v>
        <stp/>
        <stp>_x000C_EUROISDDS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64" s="17"/>
      </tp>
      <tp t="s">
        <v>#N/A Invalid source.</v>
        <stp/>
        <stp>_x000C_EUROISDDS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63" s="17"/>
      </tp>
      <tp t="s">
        <v>#N/A Invalid source.</v>
        <stp/>
        <stp>_x000C_EUROISDDS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62" s="17"/>
      </tp>
      <tp t="s">
        <v>#N/A Invalid source.</v>
        <stp/>
        <stp>_x000C_EUROISDDS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61" s="17"/>
      </tp>
      <tp t="s">
        <v>#N/A Invalid source.</v>
        <stp/>
        <stp>_x000C_EUROISDDS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60" s="17"/>
      </tp>
      <tp t="s">
        <v>#N/A Invalid source.</v>
        <stp/>
        <stp>_x000C_EUROISDDS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59" s="17"/>
      </tp>
      <tp t="s">
        <v>#N/A Invalid source.</v>
        <stp/>
        <stp>_x000C_EUROISDDS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58" s="17"/>
      </tp>
      <tp t="s">
        <v>#N/A Invalid source.</v>
        <stp/>
        <stp>_x000C_EUROISDDS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57" s="17"/>
      </tp>
      <tp t="s">
        <v>#N/A Invalid source.</v>
        <stp/>
        <stp>_x000C_EUROISDDS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56" s="17"/>
      </tp>
      <tp t="s">
        <v>#N/A Invalid source.</v>
        <stp/>
        <stp>_x000C_EUROISDDS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55" s="17"/>
      </tp>
      <tp t="s">
        <v>#N/A Invalid source.</v>
        <stp/>
        <stp>_x000C_EUROISDDS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54" s="17"/>
      </tp>
      <tp t="s">
        <v>#N/A Invalid source.</v>
        <stp/>
        <stp>_x000C_EUROISDDS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53" s="17"/>
      </tp>
      <tp t="s">
        <v>#N/A Invalid source.</v>
        <stp/>
        <stp>_x000C_EUROISDDS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52" s="17"/>
      </tp>
      <tp>
        <v>0.09</v>
        <stp/>
        <stp>_x000C_EUR3X9F=ICAP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O4" s="11"/>
      </tp>
      <tp>
        <v>1.8000000000000002E-2</v>
        <stp/>
        <stp>_x000C_EUR3X6F=ICAP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R4" s="19"/>
      </tp>
      <tp t="s">
        <v>#N/A Invalid source.</v>
        <stp/>
        <stp>_x0011_EUR_CURVE_12M_42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84" s="17"/>
      </tp>
      <tp t="s">
        <v>#N/A Invalid source.</v>
        <stp/>
        <stp>_x0011_EUR_CURVE_12M_52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94" s="17"/>
      </tp>
      <tp t="s">
        <v>#N/A Invalid source.</v>
        <stp/>
        <stp>_x0011_EUR_CURVE_12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4" s="17"/>
      </tp>
      <tp t="s">
        <v>#N/A Invalid source.</v>
        <stp/>
        <stp>_x0011_EUR_CURVE_12M_32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74" s="17"/>
      </tp>
      <tp t="s">
        <v>#N/A Invalid source.</v>
        <stp/>
        <stp>_x0011_EUR_CURVE_12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4" s="17"/>
      </tp>
      <tp>
        <v>8.7000000000000008E-2</v>
        <stp/>
        <stp>_x000C_EUR2X8F=ICAP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O3" s="11"/>
      </tp>
      <tp>
        <v>1.6E-2</v>
        <stp/>
        <stp>_x000C_EUR2X5F=ICAP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R3" s="19"/>
      </tp>
      <tp t="s">
        <v>#N/A Invalid source.</v>
        <stp/>
        <stp>_x0011_EUR_CURVE_12M_41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83" s="17"/>
      </tp>
      <tp t="s">
        <v>#N/A Invalid source.</v>
        <stp/>
        <stp>_x0011_EUR_CURVE_12M_51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93" s="17"/>
      </tp>
      <tp t="s">
        <v>#N/A Invalid source.</v>
        <stp/>
        <stp>_x0011_EUR_CURVE_12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3" s="17"/>
      </tp>
      <tp t="s">
        <v>#N/A Invalid source.</v>
        <stp/>
        <stp>_x0011_EUR_CURVE_12M_31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73" s="17"/>
      </tp>
      <tp t="s">
        <v>#N/A Invalid source.</v>
        <stp/>
        <stp>_x0011_EUR_CURVE_12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3" s="17"/>
      </tp>
    </main>
    <main first="pldatasource.rtgetrtdserver">
      <tp>
        <v>8.4000000000000005E-2</v>
        <stp/>
        <stp>_x000C_EUR1X7F=ICAP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O2" s="11"/>
      </tp>
      <tp>
        <v>1.3000000000000001E-2</v>
        <stp/>
        <stp>_x000C_EUR1X4F=ICAP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R2" s="19"/>
      </tp>
      <tp t="s">
        <v>#N/A Invalid source.</v>
        <stp/>
        <stp>_x0011_EUR_CURVE_12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02" s="17"/>
      </tp>
      <tp t="s">
        <v>#N/A Invalid source.</v>
        <stp/>
        <stp>_x0011_EUR_CURVE_12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82" s="17"/>
      </tp>
      <tp t="s">
        <v>#N/A Invalid source.</v>
        <stp/>
        <stp>_x0011_EUR_CURVE_12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92" s="17"/>
      </tp>
      <tp t="s">
        <v>#N/A Invalid source.</v>
        <stp/>
        <stp>_x0011_EUR_CURVE_12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2" s="17"/>
      </tp>
      <tp t="s">
        <v>#N/A Invalid source.</v>
        <stp/>
        <stp>_x0011_EUR_CURVE_12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72" s="17"/>
      </tp>
      <tp t="s">
        <v>#N/A Invalid source.</v>
        <stp/>
        <stp>_x0011_EUR_CURVE_12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2" s="17"/>
      </tp>
    </main>
    <main first="pldatasource.rtgetrtdserver">
      <tp t="s">
        <v>#N/A Invalid source.</v>
        <stp/>
        <stp>_x0011_EUR_CURVE_12M_47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89" s="17"/>
      </tp>
      <tp t="s">
        <v>#N/A Invalid source.</v>
        <stp/>
        <stp>_x0011_EUR_CURVE_12M_57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99" s="17"/>
      </tp>
      <tp t="s">
        <v>#N/A Invalid source.</v>
        <stp/>
        <stp>_x0011_EUR_CURVE_12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9" s="17"/>
      </tp>
      <tp t="s">
        <v>#N/A Invalid source.</v>
        <stp/>
        <stp>_x0011_EUR_CURVE_12M_37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79" s="17"/>
      </tp>
      <tp t="s">
        <v>#N/A Invalid source.</v>
        <stp/>
        <stp>_x0011_EUR_CURVE_12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9" s="17"/>
      </tp>
    </main>
    <main first="pldatasource.rtgetrtdserver">
      <tp t="s">
        <v>#N/A Invalid source.</v>
        <stp/>
        <stp xml:space="preserve">	EURX1S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18" s="17"/>
      </tp>
      <tp t="s">
        <v>#N/A Invalid source.</v>
        <stp/>
        <stp xml:space="preserve">	EURX1S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17" s="17"/>
      </tp>
      <tp t="s">
        <v>#N/A Invalid source.</v>
        <stp/>
        <stp xml:space="preserve">	EURX1S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14" s="17"/>
      </tp>
      <tp t="s">
        <v>#N/A Invalid source.</v>
        <stp/>
        <stp xml:space="preserve">	EURX1S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13" s="17"/>
      </tp>
      <tp t="s">
        <v>#N/A Invalid source.</v>
        <stp/>
        <stp xml:space="preserve">	EURX1S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16" s="17"/>
      </tp>
      <tp t="s">
        <v>#N/A Invalid source.</v>
        <stp/>
        <stp xml:space="preserve">	EURX1S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15" s="17"/>
      </tp>
      <tp t="s">
        <v>#N/A Invalid source.</v>
        <stp/>
        <stp xml:space="preserve">	EURX1S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12" s="17"/>
      </tp>
      <tp t="s">
        <v>#N/A Invalid source.</v>
        <stp/>
        <stp xml:space="preserve">	EURX1S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11" s="17"/>
      </tp>
      <tp t="s">
        <v>#N/A Invalid source.</v>
        <stp/>
        <stp>_x0011_EUR_CURVE_12M_46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88" s="17"/>
      </tp>
      <tp t="s">
        <v>#N/A Invalid source.</v>
        <stp/>
        <stp>_x0011_EUR_CURVE_12M_56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98" s="17"/>
      </tp>
      <tp t="s">
        <v>#N/A Invalid source.</v>
        <stp/>
        <stp>_x0011_EUR_CURVE_12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8" s="17"/>
      </tp>
      <tp t="s">
        <v>#N/A Invalid source.</v>
        <stp/>
        <stp>_x0011_EUR_CURVE_12M_36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78" s="17"/>
      </tp>
      <tp t="s">
        <v>#N/A Invalid source.</v>
        <stp/>
        <stp>_x0011_EUR_CURVE_12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8" s="17"/>
      </tp>
    </main>
    <main first="pldatasource.rtgetrtdserver">
      <tp>
        <v>2.3E-2</v>
        <stp/>
        <stp>_x000C_EUR6X9F=ICAP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R7" s="19"/>
      </tp>
      <tp t="s">
        <v>#N/A Invalid source.</v>
        <stp/>
        <stp>_x0011_EUR_CURVE_12M_45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87" s="17"/>
      </tp>
      <tp t="s">
        <v>#N/A Invalid source.</v>
        <stp/>
        <stp>_x0011_EUR_CURVE_12M_55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97" s="17"/>
      </tp>
      <tp t="s">
        <v>#N/A Invalid source.</v>
        <stp/>
        <stp>_x0011_EUR_CURVE_12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7" s="17"/>
      </tp>
      <tp t="s">
        <v>#N/A Invalid source.</v>
        <stp/>
        <stp>_x0011_EUR_CURVE_12M_35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77" s="17"/>
      </tp>
      <tp t="s">
        <v>#N/A Invalid source.</v>
        <stp/>
        <stp>_x0011_EUR_CURVE_12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7" s="17"/>
      </tp>
      <tp t="s">
        <v>#N/A Invalid source.</v>
        <stp/>
        <stp>_x001A_EUR_CURVE_DEP12M_#20151216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2" s="17"/>
      </tp>
      <tp t="s">
        <v>#N/A Invalid source.</v>
        <stp/>
        <stp>_x000D_EUROISDDS2Y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44" s="17"/>
      </tp>
      <tp>
        <v>2.1999999999999999E-2</v>
        <stp/>
        <stp>_x000C_EUR5X8F=ICAP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R6" s="19"/>
      </tp>
      <tp t="s">
        <v>#N/A Invalid source.</v>
        <stp/>
        <stp>_x0011_EUR_CURVE_12M_44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86" s="17"/>
      </tp>
      <tp t="s">
        <v>#N/A Invalid source.</v>
        <stp/>
        <stp>_x0011_EUR_CURVE_12M_54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96" s="17"/>
      </tp>
      <tp t="s">
        <v>#N/A Invalid source.</v>
        <stp/>
        <stp>_x0011_EUR_CURVE_12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6" s="17"/>
      </tp>
      <tp t="s">
        <v>#N/A Invalid source.</v>
        <stp/>
        <stp>_x0011_EUR_CURVE_12M_34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76" s="17"/>
      </tp>
      <tp t="s">
        <v>#N/A Invalid source.</v>
        <stp/>
        <stp>_x0011_EUR_CURVE_12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6" s="17"/>
      </tp>
    </main>
    <main first="pldatasource.rtgetrtdserver">
      <tp>
        <v>0.02</v>
        <stp/>
        <stp>_x000C_EUR4X7F=ICAP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R5" s="19"/>
      </tp>
      <tp t="s">
        <v>#N/A Invalid source.</v>
        <stp/>
        <stp>_x0011_EURYC1M_AB1E_1Y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32" s="17"/>
      </tp>
      <tp t="s">
        <v>#N/A Invalid source.</v>
        <stp/>
        <stp>_x0011_EURYC1M_AB1E_2Y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42" s="17"/>
      </tp>
    </main>
    <main first="pldatasource.rtgetrtdserver">
      <tp t="s">
        <v>#N/A Invalid source.</v>
        <stp/>
        <stp>_x0011_EUR_CURVE_3M_1Y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35" s="17"/>
      </tp>
      <tp t="s">
        <v>#N/A Invalid source.</v>
        <stp/>
        <stp>_x0011_EUR_CURVE_3M_2Y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43" s="17"/>
      </tp>
    </main>
    <main first="pldatasource.rtgetrtdserver">
      <tp>
        <v>0.1</v>
        <stp/>
        <stp>_x000D_EUR6X12F=ICAP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O7" s="11"/>
      </tp>
      <tp t="s">
        <v>#N/A Invalid source.</v>
        <stp/>
        <stp xml:space="preserve">
EURX1S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20" s="17"/>
      </tp>
    </main>
    <main first="pldatasource.rtgetrtdserver">
      <tp t="s">
        <v>#N/A Invalid source.</v>
        <stp/>
        <stp>_x0010_EUR_CURVE_3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92" s="17"/>
      </tp>
      <tp t="s">
        <v>#N/A Invalid source.</v>
        <stp/>
        <stp>_x0010_EUR_CURVE_3M_51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93" s="17"/>
      </tp>
      <tp t="s">
        <v>#N/A Invalid source.</v>
        <stp/>
        <stp>_x0010_EUR_CURVE_3M_52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94" s="17"/>
      </tp>
      <tp t="s">
        <v>#N/A Invalid source.</v>
        <stp/>
        <stp>_x0010_EUR_CURVE_3M_53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95" s="17"/>
      </tp>
      <tp t="s">
        <v>#N/A Invalid source.</v>
        <stp/>
        <stp>_x0010_EUR_CURVE_3M_54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96" s="17"/>
      </tp>
      <tp t="s">
        <v>#N/A Invalid source.</v>
        <stp/>
        <stp>_x0010_EUR_CURVE_3M_55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97" s="17"/>
      </tp>
      <tp t="s">
        <v>#N/A Invalid source.</v>
        <stp/>
        <stp>_x0010_EUR_CURVE_3M_56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98" s="17"/>
      </tp>
      <tp t="s">
        <v>#N/A Invalid source.</v>
        <stp/>
        <stp>_x0010_EUR_CURVE_3M_57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99" s="17"/>
      </tp>
      <tp t="s">
        <v>#N/A Invalid source.</v>
        <stp/>
        <stp>_x0010_EUR_CURVE_3M_58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100" s="17"/>
      </tp>
      <tp t="s">
        <v>#N/A Invalid source.</v>
        <stp/>
        <stp>_x0010_EUR_CURVE_3M_59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101" s="17"/>
      </tp>
      <tp t="s">
        <v>#N/A Invalid source.</v>
        <stp/>
        <stp>_x0010_EUR_CURVE_3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82" s="17"/>
      </tp>
      <tp t="s">
        <v>#N/A Invalid source.</v>
        <stp/>
        <stp>_x0010_EUR_CURVE_3M_41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83" s="17"/>
      </tp>
      <tp t="s">
        <v>#N/A Invalid source.</v>
        <stp/>
        <stp>_x0010_EUR_CURVE_3M_42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84" s="17"/>
      </tp>
      <tp t="s">
        <v>#N/A Invalid source.</v>
        <stp/>
        <stp>_x0010_EUR_CURVE_3M_43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85" s="17"/>
      </tp>
      <tp t="s">
        <v>#N/A Invalid source.</v>
        <stp/>
        <stp>_x0010_EUR_CURVE_3M_44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86" s="17"/>
      </tp>
      <tp t="s">
        <v>#N/A Invalid source.</v>
        <stp/>
        <stp>_x0010_EUR_CURVE_3M_45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87" s="17"/>
      </tp>
      <tp t="s">
        <v>#N/A Invalid source.</v>
        <stp/>
        <stp>_x0010_EUR_CURVE_3M_46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88" s="17"/>
      </tp>
      <tp t="s">
        <v>#N/A Invalid source.</v>
        <stp/>
        <stp>_x0010_EUR_CURVE_3M_47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89" s="17"/>
      </tp>
      <tp t="s">
        <v>#N/A Invalid source.</v>
        <stp/>
        <stp>_x0010_EUR_CURVE_3M_48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90" s="17"/>
      </tp>
      <tp t="s">
        <v>#N/A Invalid source.</v>
        <stp/>
        <stp>_x0010_EUR_CURVE_3M_49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91" s="17"/>
      </tp>
      <tp t="s">
        <v>#N/A Invalid source.</v>
        <stp/>
        <stp>_x0010_EUR_CURVE_3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102" s="17"/>
      </tp>
      <tp t="s">
        <v>#N/A Invalid source.</v>
        <stp/>
        <stp>_x0010_EUR_CURVE_3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52" s="17"/>
      </tp>
      <tp t="s">
        <v>#N/A Invalid source.</v>
        <stp/>
        <stp>_x0010_EUR_CURVE_3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53" s="17"/>
      </tp>
      <tp t="s">
        <v>#N/A Invalid source.</v>
        <stp/>
        <stp>_x0010_EUR_CURVE_3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54" s="17"/>
      </tp>
      <tp t="s">
        <v>#N/A Invalid source.</v>
        <stp/>
        <stp>_x0010_EUR_CURVE_3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55" s="17"/>
      </tp>
      <tp t="s">
        <v>#N/A Invalid source.</v>
        <stp/>
        <stp>_x0010_EUR_CURVE_3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56" s="17"/>
      </tp>
      <tp t="s">
        <v>#N/A Invalid source.</v>
        <stp/>
        <stp>_x0010_EUR_CURVE_3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57" s="17"/>
      </tp>
      <tp t="s">
        <v>#N/A Invalid source.</v>
        <stp/>
        <stp>_x0010_EUR_CURVE_3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58" s="17"/>
      </tp>
      <tp t="s">
        <v>#N/A Invalid source.</v>
        <stp/>
        <stp>_x0010_EUR_CURVE_3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59" s="17"/>
      </tp>
      <tp t="s">
        <v>#N/A Invalid source.</v>
        <stp/>
        <stp>_x0010_EUR_CURVE_3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60" s="17"/>
      </tp>
      <tp t="s">
        <v>#N/A Invalid source.</v>
        <stp/>
        <stp>_x0010_EUR_CURVE_3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61" s="17"/>
      </tp>
      <tp t="s">
        <v>#N/A Invalid source.</v>
        <stp/>
        <stp>_x0010_EUR_CURVE_3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72" s="17"/>
      </tp>
      <tp t="s">
        <v>#N/A Invalid source.</v>
        <stp/>
        <stp>_x0010_EUR_CURVE_3M_31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73" s="17"/>
      </tp>
      <tp t="s">
        <v>#N/A Invalid source.</v>
        <stp/>
        <stp>_x0010_EUR_CURVE_3M_32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74" s="17"/>
      </tp>
      <tp t="s">
        <v>#N/A Invalid source.</v>
        <stp/>
        <stp>_x0010_EUR_CURVE_3M_33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75" s="17"/>
      </tp>
      <tp t="s">
        <v>#N/A Invalid source.</v>
        <stp/>
        <stp>_x0010_EUR_CURVE_3M_34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76" s="17"/>
      </tp>
      <tp t="s">
        <v>#N/A Invalid source.</v>
        <stp/>
        <stp>_x0010_EUR_CURVE_3M_35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77" s="17"/>
      </tp>
      <tp t="s">
        <v>#N/A Invalid source.</v>
        <stp/>
        <stp>_x0010_EUR_CURVE_3M_36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78" s="17"/>
      </tp>
      <tp t="s">
        <v>#N/A Invalid source.</v>
        <stp/>
        <stp>_x0010_EUR_CURVE_3M_37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79" s="17"/>
      </tp>
      <tp t="s">
        <v>#N/A Invalid source.</v>
        <stp/>
        <stp>_x0010_EUR_CURVE_3M_38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80" s="17"/>
      </tp>
      <tp t="s">
        <v>#N/A Invalid source.</v>
        <stp/>
        <stp>_x0010_EUR_CURVE_3M_39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81" s="17"/>
      </tp>
      <tp t="s">
        <v>#N/A Invalid source.</v>
        <stp/>
        <stp>_x0010_EUR_CURVE_3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62" s="17"/>
      </tp>
      <tp t="s">
        <v>#N/A Invalid source.</v>
        <stp/>
        <stp>_x0010_EUR_CURVE_3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63" s="17"/>
      </tp>
      <tp t="s">
        <v>#N/A Invalid source.</v>
        <stp/>
        <stp>_x0010_EUR_CURVE_3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64" s="17"/>
      </tp>
      <tp t="s">
        <v>#N/A Invalid source.</v>
        <stp/>
        <stp>_x0010_EUR_CURVE_3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65" s="17"/>
      </tp>
      <tp t="s">
        <v>#N/A Invalid source.</v>
        <stp/>
        <stp>_x0010_EUR_CURVE_3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66" s="17"/>
      </tp>
      <tp t="s">
        <v>#N/A Invalid source.</v>
        <stp/>
        <stp>_x0010_EUR_CURVE_3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67" s="17"/>
      </tp>
      <tp t="s">
        <v>#N/A Invalid source.</v>
        <stp/>
        <stp>_x0010_EUR_CURVE_3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68" s="17"/>
      </tp>
      <tp t="s">
        <v>#N/A Invalid source.</v>
        <stp/>
        <stp>_x0010_EUR_CURVE_3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69" s="17"/>
      </tp>
      <tp t="s">
        <v>#N/A Invalid source.</v>
        <stp/>
        <stp>_x0010_EUR_CURVE_3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70" s="17"/>
      </tp>
      <tp t="s">
        <v>#N/A Invalid source.</v>
        <stp/>
        <stp>_x0010_EUR_CURVE_3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71" s="17"/>
      </tp>
      <tp>
        <v>0.10400000000000001</v>
        <stp/>
        <stp>_x000D_EUR7X13F=ICAP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O8" s="11"/>
      </tp>
      <tp>
        <v>2.5000000000000001E-2</v>
        <stp/>
        <stp>_x000D_EUR7X10F=ICAP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R8" s="19"/>
      </tp>
      <tp t="s">
        <v>#N/A Invalid source.</v>
        <stp/>
        <stp xml:space="preserve">
EURX1S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19" s="17"/>
      </tp>
      <tp t="s">
        <v>#N/A Invalid source.</v>
        <stp/>
        <stp>_x0011_EURYC1M_AB1E_1Y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35" s="17"/>
      </tp>
      <tp t="s">
        <v>#N/A Invalid source.</v>
        <stp/>
        <stp>_x0011_EURYC1M_AB1E_2Y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43" s="17"/>
      </tp>
    </main>
    <main first="pldatasource.rtgetrtdserver">
      <tp>
        <v>9.2999999999999999E-2</v>
        <stp/>
        <stp>_x000D_EUR4X10F=ICAP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O5" s="11"/>
      </tp>
    </main>
    <main first="pldatasource.rtgetrtdserver">
      <tp>
        <v>9.7000000000000003E-2</v>
        <stp/>
        <stp>_x000D_EUR5X11F=ICAP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O6" s="11"/>
      </tp>
      <tp t="s">
        <v>#N/A Invalid source.</v>
        <stp/>
        <stp xml:space="preserve">
EURX1S12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21" s="17"/>
      </tp>
      <tp t="s">
        <v>#N/A Invalid source.</v>
        <stp/>
        <stp>_x0011_EUR_CURVE_3M_1Y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32" s="17"/>
      </tp>
      <tp t="s">
        <v>#N/A Invalid source.</v>
        <stp/>
        <stp>_x0011_EUR_CURVE_3M_2Y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42" s="17"/>
      </tp>
    </main>
    <main first="pldatasource.rtgetrtdserver">
      <tp>
        <v>0.108</v>
        <stp/>
        <stp>_x000D_EUR8X14F=ICAP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O9" s="11"/>
      </tp>
      <tp>
        <v>2.8000000000000001E-2</v>
        <stp/>
        <stp>_x000D_EUR8X11F=ICAP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R9" s="19"/>
      </tp>
      <tp t="s">
        <v>#N/A Invalid source.</v>
        <stp/>
        <stp>_x0011_EURYC1M_AB1E_1Y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38" s="17"/>
      </tp>
      <tp t="s">
        <v>#N/A Invalid source.</v>
        <stp/>
        <stp>_x0011_EURYC1M_AB1E_2Y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44" s="17"/>
      </tp>
      <tp>
        <v>0.112</v>
        <stp/>
        <stp>_x000D_EUR9X15F=ICAP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O10" s="11"/>
      </tp>
      <tp>
        <v>3.2000000000000001E-2</v>
        <stp/>
        <stp>_x000D_EUR9X12F=ICAP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R10" s="19"/>
      </tp>
      <tp t="s">
        <v>#N/A Invalid source.</v>
        <stp/>
        <stp>_x0010_EUR_CURVE_3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102" s="17"/>
      </tp>
      <tp t="s">
        <v>#N/A Invalid source.</v>
        <stp/>
        <stp>_x0010_EUR_CURVE_3M_48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90" s="17"/>
      </tp>
      <tp t="s">
        <v>#N/A Invalid source.</v>
        <stp/>
        <stp>_x0010_EUR_CURVE_3M_49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91" s="17"/>
      </tp>
      <tp t="s">
        <v>#N/A Invalid source.</v>
        <stp/>
        <stp>_x0010_EUR_CURVE_3M_42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84" s="17"/>
      </tp>
      <tp t="s">
        <v>#N/A Invalid source.</v>
        <stp/>
        <stp>_x0010_EUR_CURVE_3M_43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85" s="17"/>
      </tp>
      <tp t="s">
        <v>#N/A Invalid source.</v>
        <stp/>
        <stp>_x0010_EUR_CURVE_3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82" s="17"/>
      </tp>
      <tp t="s">
        <v>#N/A Invalid source.</v>
        <stp/>
        <stp>_x0010_EUR_CURVE_3M_41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83" s="17"/>
      </tp>
      <tp t="s">
        <v>#N/A Invalid source.</v>
        <stp/>
        <stp>_x0010_EUR_CURVE_3M_46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88" s="17"/>
      </tp>
      <tp t="s">
        <v>#N/A Invalid source.</v>
        <stp/>
        <stp>_x0010_EUR_CURVE_3M_47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89" s="17"/>
      </tp>
      <tp t="s">
        <v>#N/A Invalid source.</v>
        <stp/>
        <stp>_x0010_EUR_CURVE_3M_44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86" s="17"/>
      </tp>
      <tp t="s">
        <v>#N/A Invalid source.</v>
        <stp/>
        <stp>_x0010_EUR_CURVE_3M_45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87" s="17"/>
      </tp>
      <tp t="s">
        <v>#N/A Invalid source.</v>
        <stp/>
        <stp>_x0010_EUR_CURVE_3M_58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100" s="17"/>
      </tp>
      <tp t="s">
        <v>#N/A Invalid source.</v>
        <stp/>
        <stp>_x0010_EUR_CURVE_3M_59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101" s="17"/>
      </tp>
      <tp t="s">
        <v>#N/A Invalid source.</v>
        <stp/>
        <stp>_x0010_EUR_CURVE_3M_52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94" s="17"/>
      </tp>
      <tp t="s">
        <v>#N/A Invalid source.</v>
        <stp/>
        <stp>_x0010_EUR_CURVE_3M_53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95" s="17"/>
      </tp>
      <tp t="s">
        <v>#N/A Invalid source.</v>
        <stp/>
        <stp>_x0010_EUR_CURVE_3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92" s="17"/>
      </tp>
      <tp t="s">
        <v>#N/A Invalid source.</v>
        <stp/>
        <stp>_x0010_EUR_CURVE_3M_51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93" s="17"/>
      </tp>
      <tp t="s">
        <v>#N/A Invalid source.</v>
        <stp/>
        <stp>_x0010_EUR_CURVE_3M_56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98" s="17"/>
      </tp>
      <tp t="s">
        <v>#N/A Invalid source.</v>
        <stp/>
        <stp>_x0010_EUR_CURVE_3M_57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99" s="17"/>
      </tp>
      <tp t="s">
        <v>#N/A Invalid source.</v>
        <stp/>
        <stp>_x0010_EUR_CURVE_3M_54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96" s="17"/>
      </tp>
      <tp t="s">
        <v>#N/A Invalid source.</v>
        <stp/>
        <stp>_x0010_EUR_CURVE_3M_55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97" s="17"/>
      </tp>
      <tp t="s">
        <v>#N/A Invalid source.</v>
        <stp/>
        <stp>_x0010_EUR_CURVE_3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70" s="17"/>
      </tp>
      <tp t="s">
        <v>#N/A Invalid source.</v>
        <stp/>
        <stp>_x0010_EUR_CURVE_3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71" s="17"/>
      </tp>
      <tp t="s">
        <v>#N/A Invalid source.</v>
        <stp/>
        <stp>_x0010_EUR_CURVE_3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64" s="17"/>
      </tp>
      <tp t="s">
        <v>#N/A Invalid source.</v>
        <stp/>
        <stp>_x0010_EUR_CURVE_3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65" s="17"/>
      </tp>
      <tp t="s">
        <v>#N/A Invalid source.</v>
        <stp/>
        <stp>_x0010_EUR_CURVE_3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62" s="17"/>
      </tp>
      <tp t="s">
        <v>#N/A Invalid source.</v>
        <stp/>
        <stp>_x0010_EUR_CURVE_3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63" s="17"/>
      </tp>
      <tp t="s">
        <v>#N/A Invalid source.</v>
        <stp/>
        <stp>_x0010_EUR_CURVE_3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68" s="17"/>
      </tp>
      <tp t="s">
        <v>#N/A Invalid source.</v>
        <stp/>
        <stp>_x0010_EUR_CURVE_3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69" s="17"/>
      </tp>
      <tp t="s">
        <v>#N/A Invalid source.</v>
        <stp/>
        <stp>_x0010_EUR_CURVE_3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66" s="17"/>
      </tp>
      <tp t="s">
        <v>#N/A Invalid source.</v>
        <stp/>
        <stp>_x0010_EUR_CURVE_3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67" s="17"/>
      </tp>
      <tp t="s">
        <v>#N/A Invalid source.</v>
        <stp/>
        <stp>_x0010_EUR_CURVE_3M_38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80" s="17"/>
      </tp>
      <tp t="s">
        <v>#N/A Invalid source.</v>
        <stp/>
        <stp>_x0010_EUR_CURVE_3M_39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81" s="17"/>
      </tp>
      <tp t="s">
        <v>#N/A Invalid source.</v>
        <stp/>
        <stp>_x0010_EUR_CURVE_3M_32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74" s="17"/>
      </tp>
      <tp t="s">
        <v>#N/A Invalid source.</v>
        <stp/>
        <stp>_x0010_EUR_CURVE_3M_33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75" s="17"/>
      </tp>
      <tp t="s">
        <v>#N/A Invalid source.</v>
        <stp/>
        <stp>_x0010_EUR_CURVE_3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72" s="17"/>
      </tp>
      <tp t="s">
        <v>#N/A Invalid source.</v>
        <stp/>
        <stp>_x0010_EUR_CURVE_3M_31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73" s="17"/>
      </tp>
      <tp t="s">
        <v>#N/A Invalid source.</v>
        <stp/>
        <stp>_x0010_EUR_CURVE_3M_36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78" s="17"/>
      </tp>
      <tp t="s">
        <v>#N/A Invalid source.</v>
        <stp/>
        <stp>_x0010_EUR_CURVE_3M_37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79" s="17"/>
      </tp>
      <tp t="s">
        <v>#N/A Invalid source.</v>
        <stp/>
        <stp>_x0010_EUR_CURVE_3M_34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76" s="17"/>
      </tp>
      <tp t="s">
        <v>#N/A Invalid source.</v>
        <stp/>
        <stp>_x0010_EUR_CURVE_3M_35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77" s="17"/>
      </tp>
      <tp t="s">
        <v>#N/A Invalid source.</v>
        <stp/>
        <stp>_x0010_EUR_CURVE_3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60" s="17"/>
      </tp>
      <tp t="s">
        <v>#N/A Invalid source.</v>
        <stp/>
        <stp>_x0010_EUR_CURVE_3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61" s="17"/>
      </tp>
      <tp t="s">
        <v>#N/A Invalid source.</v>
        <stp/>
        <stp>_x0010_EUR_CURVE_3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54" s="17"/>
      </tp>
      <tp t="s">
        <v>#N/A Invalid source.</v>
        <stp/>
        <stp>_x0010_EUR_CURVE_3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55" s="17"/>
      </tp>
      <tp t="s">
        <v>#N/A Invalid source.</v>
        <stp/>
        <stp>_x0010_EUR_CURVE_3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52" s="17"/>
      </tp>
      <tp t="s">
        <v>#N/A Invalid source.</v>
        <stp/>
        <stp>_x0010_EUR_CURVE_3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53" s="17"/>
      </tp>
      <tp t="s">
        <v>#N/A Invalid source.</v>
        <stp/>
        <stp>_x0010_EUR_CURVE_3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58" s="17"/>
      </tp>
      <tp t="s">
        <v>#N/A Invalid source.</v>
        <stp/>
        <stp>_x0010_EUR_CURVE_3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59" s="17"/>
      </tp>
      <tp t="s">
        <v>#N/A Invalid source.</v>
        <stp/>
        <stp>_x0010_EUR_CURVE_3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56" s="17"/>
      </tp>
      <tp t="s">
        <v>#N/A Invalid source.</v>
        <stp/>
        <stp>_x0010_EUR_CURVE_3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57" s="17"/>
      </tp>
      <tp t="s">
        <v>#N/A Invalid source.</v>
        <stp/>
        <stp>_x0010_EURYC1M_AB1E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102" s="17"/>
      </tp>
      <tp t="s">
        <v>#N/A Invalid source.</v>
        <stp/>
        <stp>_x0010_EURYC1M_AB1E_57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99" s="17"/>
      </tp>
      <tp t="s">
        <v>#N/A Invalid source.</v>
        <stp/>
        <stp>_x0010_EURYC1M_AB1E_56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98" s="17"/>
      </tp>
      <tp t="s">
        <v>#N/A Invalid source.</v>
        <stp/>
        <stp>_x0010_EURYC1M_AB1E_55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97" s="17"/>
      </tp>
      <tp t="s">
        <v>#N/A Invalid source.</v>
        <stp/>
        <stp>_x0010_EURYC1M_AB1E_54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96" s="17"/>
      </tp>
      <tp t="s">
        <v>#N/A Invalid source.</v>
        <stp/>
        <stp>_x0010_EURYC1M_AB1E_53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95" s="17"/>
      </tp>
      <tp t="s">
        <v>#N/A Invalid source.</v>
        <stp/>
        <stp>_x0010_EURYC1M_AB1E_52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94" s="17"/>
      </tp>
      <tp t="s">
        <v>#N/A Invalid source.</v>
        <stp/>
        <stp>_x0010_EURYC1M_AB1E_51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93" s="17"/>
      </tp>
      <tp t="s">
        <v>#N/A Invalid source.</v>
        <stp/>
        <stp>_x0010_EURYC1M_AB1E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92" s="17"/>
      </tp>
      <tp t="s">
        <v>#N/A Invalid source.</v>
        <stp/>
        <stp>_x0010_EURYC1M_AB1E_59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101" s="17"/>
      </tp>
      <tp t="s">
        <v>#N/A Invalid source.</v>
        <stp/>
        <stp>_x0010_EURYC1M_AB1E_58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100" s="17"/>
      </tp>
      <tp t="s">
        <v>#N/A Invalid source.</v>
        <stp/>
        <stp>_x0010_EURYC1M_AB1E_47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89" s="17"/>
      </tp>
      <tp t="s">
        <v>#N/A Invalid source.</v>
        <stp/>
        <stp>_x0010_EURYC1M_AB1E_46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88" s="17"/>
      </tp>
      <tp t="s">
        <v>#N/A Invalid source.</v>
        <stp/>
        <stp>_x0010_EURYC1M_AB1E_45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87" s="17"/>
      </tp>
      <tp t="s">
        <v>#N/A Invalid source.</v>
        <stp/>
        <stp>_x0010_EURYC1M_AB1E_44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86" s="17"/>
      </tp>
      <tp t="s">
        <v>#N/A Invalid source.</v>
        <stp/>
        <stp>_x0010_EURYC1M_AB1E_43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85" s="17"/>
      </tp>
      <tp t="s">
        <v>#N/A Invalid source.</v>
        <stp/>
        <stp>_x0010_EURYC1M_AB1E_42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84" s="17"/>
      </tp>
      <tp t="s">
        <v>#N/A Invalid source.</v>
        <stp/>
        <stp>_x0010_EURYC1M_AB1E_41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83" s="17"/>
      </tp>
      <tp t="s">
        <v>#N/A Invalid source.</v>
        <stp/>
        <stp>_x0010_EURYC1M_AB1E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82" s="17"/>
      </tp>
      <tp t="s">
        <v>#N/A Invalid source.</v>
        <stp/>
        <stp>_x0010_EURYC1M_AB1E_49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91" s="17"/>
      </tp>
      <tp t="s">
        <v>#N/A Invalid source.</v>
        <stp/>
        <stp>_x0010_EURYC1M_AB1E_48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90" s="17"/>
      </tp>
      <tp t="s">
        <v>#N/A Invalid source.</v>
        <stp/>
        <stp>_x0010_EURYC1M_AB1E_37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79" s="17"/>
      </tp>
      <tp t="s">
        <v>#N/A Invalid source.</v>
        <stp/>
        <stp>_x0010_EURYC1M_AB1E_36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78" s="17"/>
      </tp>
      <tp t="s">
        <v>#N/A Invalid source.</v>
        <stp/>
        <stp>_x0010_EURYC1M_AB1E_35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77" s="17"/>
      </tp>
      <tp t="s">
        <v>#N/A Invalid source.</v>
        <stp/>
        <stp>_x0010_EURYC1M_AB1E_34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76" s="17"/>
      </tp>
      <tp t="s">
        <v>#N/A Invalid source.</v>
        <stp/>
        <stp>_x0010_EURYC1M_AB1E_33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75" s="17"/>
      </tp>
      <tp t="s">
        <v>#N/A Invalid source.</v>
        <stp/>
        <stp>_x0010_EURYC1M_AB1E_32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74" s="17"/>
      </tp>
      <tp t="s">
        <v>#N/A Invalid source.</v>
        <stp/>
        <stp>_x0010_EURYC1M_AB1E_31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73" s="17"/>
      </tp>
      <tp t="s">
        <v>#N/A Invalid source.</v>
        <stp/>
        <stp>_x0010_EURYC1M_AB1E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72" s="17"/>
      </tp>
      <tp t="s">
        <v>#N/A Invalid source.</v>
        <stp/>
        <stp>_x0010_EURYC1M_AB1E_39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81" s="17"/>
      </tp>
      <tp t="s">
        <v>#N/A Invalid source.</v>
        <stp/>
        <stp>_x0010_EURYC1M_AB1E_38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80" s="17"/>
      </tp>
      <tp t="s">
        <v>#N/A Invalid source.</v>
        <stp/>
        <stp>_x0010_EURYC1M_AB1E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69" s="17"/>
      </tp>
      <tp t="s">
        <v>#N/A Invalid source.</v>
        <stp/>
        <stp>_x0010_EURYC1M_AB1E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68" s="17"/>
      </tp>
      <tp t="s">
        <v>#N/A Invalid source.</v>
        <stp/>
        <stp>_x0010_EURYC1M_AB1E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67" s="17"/>
      </tp>
      <tp t="s">
        <v>#N/A Invalid source.</v>
        <stp/>
        <stp>_x0010_EURYC1M_AB1E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66" s="17"/>
      </tp>
      <tp t="s">
        <v>#N/A Invalid source.</v>
        <stp/>
        <stp>_x0010_EURYC1M_AB1E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65" s="17"/>
      </tp>
      <tp t="s">
        <v>#N/A Invalid source.</v>
        <stp/>
        <stp>_x0010_EURYC1M_AB1E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64" s="17"/>
      </tp>
      <tp t="s">
        <v>#N/A Invalid source.</v>
        <stp/>
        <stp>_x0010_EURYC1M_AB1E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63" s="17"/>
      </tp>
      <tp t="s">
        <v>#N/A Invalid source.</v>
        <stp/>
        <stp>_x0010_EURYC1M_AB1E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62" s="17"/>
      </tp>
      <tp t="s">
        <v>#N/A Invalid source.</v>
        <stp/>
        <stp>_x0010_EURYC1M_AB1E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71" s="17"/>
      </tp>
      <tp t="s">
        <v>#N/A Invalid source.</v>
        <stp/>
        <stp>_x0010_EURYC1M_AB1E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70" s="17"/>
      </tp>
      <tp t="s">
        <v>#N/A Invalid source.</v>
        <stp/>
        <stp>_x0010_EURYC1M_AB1E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59" s="17"/>
      </tp>
      <tp t="s">
        <v>#N/A Invalid source.</v>
        <stp/>
        <stp>_x0010_EURYC1M_AB1E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58" s="17"/>
      </tp>
      <tp t="s">
        <v>#N/A Invalid source.</v>
        <stp/>
        <stp>_x0010_EURYC1M_AB1E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57" s="17"/>
      </tp>
      <tp t="s">
        <v>#N/A Invalid source.</v>
        <stp/>
        <stp>_x0010_EURYC1M_AB1E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56" s="17"/>
      </tp>
      <tp t="s">
        <v>#N/A Invalid source.</v>
        <stp/>
        <stp>_x0010_EURYC1M_AB1E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55" s="17"/>
      </tp>
      <tp t="s">
        <v>#N/A Invalid source.</v>
        <stp/>
        <stp>_x0010_EURYC1M_AB1E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54" s="17"/>
      </tp>
      <tp t="s">
        <v>#N/A Invalid source.</v>
        <stp/>
        <stp>_x0010_EURYC1M_AB1E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53" s="17"/>
      </tp>
      <tp t="s">
        <v>#N/A Invalid source.</v>
        <stp/>
        <stp>_x0010_EURYC1M_AB1E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52" s="17"/>
      </tp>
      <tp t="s">
        <v>#N/A Invalid source.</v>
        <stp/>
        <stp>_x0010_EURYC1M_AB1E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61" s="17"/>
      </tp>
      <tp t="s">
        <v>#N/A Invalid source.</v>
        <stp/>
        <stp>_x0010_EURYC1M_AB1E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60" s="17"/>
      </tp>
      <tp t="s">
        <v>#N/A Invalid source.</v>
        <stp/>
        <stp>_x0011_EUR_CURVE_3M_1Y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38" s="17"/>
      </tp>
      <tp t="s">
        <v>#N/A Invalid source.</v>
        <stp/>
        <stp>_x0011_EUR_CURVE_3M_2Y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44" s="17"/>
      </tp>
    </main>
    <main first="pldatasource.rtgetrtdserver">
      <tp>
        <v>5.8000000000000003E-2</v>
        <stp/>
        <stp>_x000D_EUR8X14F=ICAP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9" s="11"/>
      </tp>
      <tp>
        <v>-2.1999999999999999E-2</v>
        <stp/>
        <stp>_x000D_EUR8X11F=ICAP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Q9" s="19"/>
      </tp>
      <tp>
        <v>6.2E-2</v>
        <stp/>
        <stp>_x000D_EUR9X15F=ICAP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10" s="11"/>
      </tp>
      <tp>
        <v>-1.8000000000000002E-2</v>
        <stp/>
        <stp>_x000D_EUR9X12F=ICAP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Q10" s="19"/>
      </tp>
      <tp t="s">
        <v>#N/A Invalid source.</v>
        <stp/>
        <stp xml:space="preserve">
EURAB6R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0" s="17"/>
      </tp>
      <tp t="s">
        <v>#N/A Invalid source.</v>
        <stp/>
        <stp xml:space="preserve">
EURAB6R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1" s="17"/>
      </tp>
      <tp t="s">
        <v>#N/A Invalid source.</v>
        <stp/>
        <stp xml:space="preserve">
EURAB6R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1" s="17"/>
      </tp>
      <tp t="s">
        <v>#N/A Invalid source.</v>
        <stp/>
        <stp>_x0011_EUR_CURVE_3M_1Y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38" s="17"/>
      </tp>
      <tp t="s">
        <v>#N/A Invalid source.</v>
        <stp/>
        <stp>_x0011_EUR_CURVE_3M_2Y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44" s="17"/>
      </tp>
      <tp t="s">
        <v>#N/A Invalid source.</v>
        <stp/>
        <stp>_x0012_EUR_CURVE_12M_1Y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5" s="17"/>
      </tp>
      <tp t="s">
        <v>#N/A Invalid source.</v>
        <stp/>
        <stp>_x0012_EUR_CURVE_12M_2Y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3" s="17"/>
      </tp>
      <tp t="s">
        <v>#N/A Invalid source.</v>
        <stp/>
        <stp>_x0012_EUR_CURVE_12M_1Y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2" s="17"/>
      </tp>
      <tp t="s">
        <v>#N/A Invalid source.</v>
        <stp/>
        <stp>_x0012_EUR_CURVE_12M_2Y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2" s="17"/>
      </tp>
      <tp t="s">
        <v>#N/A Invalid source.</v>
        <stp/>
        <stp>_x0012_EUR_CURVE_12M_1Y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8" s="17"/>
      </tp>
      <tp t="s">
        <v>#N/A Invalid source.</v>
        <stp/>
        <stp>_x0012_EUR_CURVE_12M_2Y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4" s="17"/>
      </tp>
      <tp t="s">
        <v>#N/A Invalid source.</v>
        <stp/>
        <stp xml:space="preserve">
EURAB6R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0" s="17"/>
      </tp>
      <tp t="s">
        <v>#N/A Invalid source.</v>
        <stp/>
        <stp>_x0011_EUR_CURVE_3M_1Y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35" s="17"/>
      </tp>
      <tp t="s">
        <v>#N/A Invalid source.</v>
        <stp/>
        <stp>_x0011_EUR_CURVE_3M_2Y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43" s="17"/>
      </tp>
      <tp t="s">
        <v>#N/A Invalid source.</v>
        <stp/>
        <stp xml:space="preserve">
EURAB6R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9" s="17"/>
      </tp>
      <tp t="s">
        <v>#N/A Invalid source.</v>
        <stp/>
        <stp xml:space="preserve">
EURAB6R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6" s="17"/>
      </tp>
      <tp t="s">
        <v>#N/A Invalid source.</v>
        <stp/>
        <stp xml:space="preserve">
EURAB6R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8" s="17"/>
      </tp>
      <tp t="s">
        <v>#N/A Invalid source.</v>
        <stp/>
        <stp xml:space="preserve">
EURAB6R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7" s="17"/>
      </tp>
      <tp t="s">
        <v>#N/A Invalid source.</v>
        <stp/>
        <stp xml:space="preserve">
EURAB6R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7" s="17"/>
      </tp>
      <tp t="s">
        <v>#N/A Invalid source.</v>
        <stp/>
        <stp xml:space="preserve">
EURAB6R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8" s="17"/>
      </tp>
      <tp t="s">
        <v>#N/A Invalid source.</v>
        <stp/>
        <stp xml:space="preserve">
EURAB6R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6" s="17"/>
      </tp>
      <tp t="s">
        <v>#N/A Invalid source.</v>
        <stp/>
        <stp xml:space="preserve">
EURAB6R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9" s="17"/>
      </tp>
      <tp>
        <v>4.3000000000000003E-2</v>
        <stp/>
        <stp>_x000D_EUR4X10F=ICAP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" s="11"/>
      </tp>
      <tp t="s">
        <v>#N/A Invalid source.</v>
        <stp/>
        <stp xml:space="preserve">
EURAB6R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5" s="17"/>
      </tp>
      <tp t="s">
        <v>#N/A Invalid source.</v>
        <stp/>
        <stp>_x0011_EUR_CURVE_3M_1Y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32" s="17"/>
      </tp>
      <tp t="s">
        <v>#N/A Invalid source.</v>
        <stp/>
        <stp>_x0011_EUR_CURVE_3M_2Y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42" s="17"/>
      </tp>
      <tp>
        <v>4.7E-2</v>
        <stp/>
        <stp>_x000D_EUR5X11F=ICAP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" s="11"/>
      </tp>
      <tp t="s">
        <v>#N/A Invalid source.</v>
        <stp/>
        <stp xml:space="preserve">
EURAB6R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17"/>
      </tp>
      <tp t="s">
        <v>#N/A Invalid source.</v>
        <stp/>
        <stp xml:space="preserve">
EURAB6R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9" s="17"/>
      </tp>
      <tp>
        <v>0.05</v>
        <stp/>
        <stp>_x000D_EUR6X12F=ICAP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7" s="11"/>
      </tp>
      <tp t="s">
        <v>#N/A Invalid source.</v>
        <stp/>
        <stp xml:space="preserve">
EURAB6R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9" s="17"/>
      </tp>
      <tp t="s">
        <v>#N/A Invalid source.</v>
        <stp/>
        <stp xml:space="preserve">
EURAB6R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17"/>
      </tp>
      <tp>
        <v>-2.5000000000000001E-2</v>
        <stp/>
        <stp>_x000D_EUR7X10F=ICAP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Q8" s="19"/>
      </tp>
      <tp>
        <v>5.3999999999999999E-2</v>
        <stp/>
        <stp>_x000D_EUR7X13F=ICAP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8" s="11"/>
      </tp>
      <tp t="s">
        <v>#N/A Invalid source.</v>
        <stp/>
        <stp xml:space="preserve">
EURAB6R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5" s="17"/>
      </tp>
    </main>
    <main first="pldatasource.rhistoryrtdserver">
      <tp t="s">
        <v>Updated at 16:08:01</v>
        <stp/>
        <stp>{0111EA37-E066-4370-8A50-E8F93F0CC1B6}_x0000_</stp>
        <tr r="F12" s="16"/>
      </tp>
    </main>
    <main first="pldatasource.rtgetrtdserver">
      <tp t="s">
        <v>#N/A Invalid source.</v>
        <stp/>
        <stp>_x000F_EURYC1M_AB1E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51" s="17"/>
      </tp>
      <tp t="s">
        <v>#N/A Invalid source.</v>
        <stp/>
        <stp>_x000F_EURYC1M_AB1E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50" s="17"/>
      </tp>
      <tp t="s">
        <v>#N/A Invalid source.</v>
        <stp/>
        <stp>_x000F_EURYC1M_AB1E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29" s="17"/>
      </tp>
      <tp t="s">
        <v>#N/A Invalid source.</v>
        <stp/>
        <stp>_x000F_EURYC1M_AB1E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45" s="17"/>
      </tp>
      <tp t="s">
        <v>#N/A Invalid source.</v>
        <stp/>
        <stp>_x000F_EURYC1M_AB1E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41" s="17"/>
      </tp>
      <tp t="s">
        <v>#N/A Invalid source.</v>
        <stp/>
        <stp>_x000F_EURYC1M_AB1E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47" s="17"/>
      </tp>
      <tp t="s">
        <v>#N/A Invalid source.</v>
        <stp/>
        <stp>_x000F_EURYC1M_AB1E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46" s="17"/>
      </tp>
      <tp t="s">
        <v>#N/A Invalid source.</v>
        <stp/>
        <stp>_x000F_EURYC1M_AB1E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49" s="17"/>
      </tp>
      <tp t="s">
        <v>#N/A Invalid source.</v>
        <stp/>
        <stp>_x000F_EURYC1M_AB1E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48" s="17"/>
      </tp>
      <tp t="s">
        <v>#N/A Invalid source.</v>
        <stp/>
        <stp>_x000F_EUR_CURVE_3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29" s="17"/>
      </tp>
      <tp t="s">
        <v>#N/A Invalid source.</v>
        <stp/>
        <stp>_x000F_EUR_CURVE_3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41" s="17"/>
      </tp>
      <tp t="s">
        <v>#N/A Invalid source.</v>
        <stp/>
        <stp>_x000F_EUR_CURVE_3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45" s="17"/>
      </tp>
      <tp t="s">
        <v>#N/A Invalid source.</v>
        <stp/>
        <stp>_x000F_EUR_CURVE_3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46" s="17"/>
      </tp>
      <tp t="s">
        <v>#N/A Invalid source.</v>
        <stp/>
        <stp>_x000F_EUR_CURVE_3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47" s="17"/>
      </tp>
      <tp t="s">
        <v>#N/A Invalid source.</v>
        <stp/>
        <stp>_x000F_EUR_CURVE_3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48" s="17"/>
      </tp>
      <tp t="s">
        <v>#N/A Invalid source.</v>
        <stp/>
        <stp>_x000F_EUR_CURVE_3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49" s="17"/>
      </tp>
      <tp t="s">
        <v>#N/A Invalid source.</v>
        <stp/>
        <stp>_x000F_EUR_CURVE_3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50" s="17"/>
      </tp>
      <tp t="s">
        <v>#N/A Invalid source.</v>
        <stp/>
        <stp>_x000F_EUR_CURVE_3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51" s="17"/>
      </tp>
      <tp t="s">
        <v>#N/A Invalid source.</v>
        <stp/>
        <stp>_x000F_EUR_CURVE_3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50" s="17"/>
      </tp>
      <tp t="s">
        <v>#N/A Invalid source.</v>
        <stp/>
        <stp>_x000F_EUR_CURVE_3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51" s="17"/>
      </tp>
      <tp t="s">
        <v>#N/A Invalid source.</v>
        <stp/>
        <stp>_x000F_EUR_CURVE_3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41" s="17"/>
      </tp>
      <tp t="s">
        <v>#N/A Invalid source.</v>
        <stp/>
        <stp>_x000F_EUR_CURVE_3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45" s="17"/>
      </tp>
      <tp t="s">
        <v>#N/A Invalid source.</v>
        <stp/>
        <stp>_x000F_EUR_CURVE_3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29" s="17"/>
      </tp>
      <tp t="s">
        <v>#N/A Invalid source.</v>
        <stp/>
        <stp>_x000F_EUR_CURVE_3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48" s="17"/>
      </tp>
      <tp t="s">
        <v>#N/A Invalid source.</v>
        <stp/>
        <stp>_x000F_EUR_CURVE_3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49" s="17"/>
      </tp>
      <tp t="s">
        <v>#N/A Invalid source.</v>
        <stp/>
        <stp>_x000F_EUR_CURVE_3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46" s="17"/>
      </tp>
      <tp t="s">
        <v>#N/A Invalid source.</v>
        <stp/>
        <stp>_x000F_EUR_CURVE_3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47" s="17"/>
      </tp>
      <tp t="s">
        <v>#N/A Invalid source.</v>
        <stp/>
        <stp>_x000B_EURAB6R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2" s="17"/>
      </tp>
      <tp t="s">
        <v>#N/A Invalid source.</v>
        <stp/>
        <stp>_x000B_EURAB6R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2" s="17"/>
      </tp>
      <tp t="s">
        <v>#N/A Invalid source.</v>
        <stp/>
        <stp>_x000B_EURAB6R59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1" s="17"/>
      </tp>
      <tp t="s">
        <v>#N/A Invalid source.</v>
        <stp/>
        <stp>_x000B_EURAB6R58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0" s="17"/>
      </tp>
      <tp t="s">
        <v>#N/A Invalid source.</v>
        <stp/>
        <stp>_x000B_EURAB6R58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0" s="17"/>
      </tp>
      <tp t="s">
        <v>#N/A Invalid source.</v>
        <stp/>
        <stp>_x000B_EURAB6R59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1" s="17"/>
      </tp>
      <tp t="s">
        <v>#N/A Invalid source.</v>
        <stp/>
        <stp>_x000B_EURAB6R52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4" s="17"/>
      </tp>
      <tp t="s">
        <v>#N/A Invalid source.</v>
        <stp/>
        <stp>_x000B_EURAB6R51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3" s="17"/>
      </tp>
      <tp t="s">
        <v>#N/A Invalid source.</v>
        <stp/>
        <stp>_x000B_EURAB6R53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5" s="17"/>
      </tp>
      <tp t="s">
        <v>#N/A Invalid source.</v>
        <stp/>
        <stp>_x000B_EURAB6R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2" s="17"/>
      </tp>
      <tp t="s">
        <v>#N/A Invalid source.</v>
        <stp/>
        <stp>_x000B_EURAB6R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2" s="17"/>
      </tp>
      <tp t="s">
        <v>#N/A Invalid source.</v>
        <stp/>
        <stp>_x000B_EURAB6R53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5" s="17"/>
      </tp>
      <tp t="s">
        <v>#N/A Invalid source.</v>
        <stp/>
        <stp>_x000B_EURAB6R51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3" s="17"/>
      </tp>
      <tp t="s">
        <v>#N/A Invalid source.</v>
        <stp/>
        <stp>_x000B_EURAB6R52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4" s="17"/>
      </tp>
      <tp t="s">
        <v>#N/A Invalid source.</v>
        <stp/>
        <stp>_x000B_EURAB6R56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8" s="17"/>
      </tp>
      <tp t="s">
        <v>#N/A Invalid source.</v>
        <stp/>
        <stp>_x000B_EURAB6R55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7" s="17"/>
      </tp>
      <tp t="s">
        <v>#N/A Invalid source.</v>
        <stp/>
        <stp>_x000B_EURAB6R57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9" s="17"/>
      </tp>
      <tp t="s">
        <v>#N/A Invalid source.</v>
        <stp/>
        <stp>_x000B_EURAB6R54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6" s="17"/>
      </tp>
      <tp t="s">
        <v>#N/A Invalid source.</v>
        <stp/>
        <stp>_x000B_EURAB6R54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6" s="17"/>
      </tp>
      <tp t="s">
        <v>#N/A Invalid source.</v>
        <stp/>
        <stp>_x000B_EURAB6R57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9" s="17"/>
      </tp>
      <tp t="s">
        <v>#N/A Invalid source.</v>
        <stp/>
        <stp>_x000B_EURAB6R55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7" s="17"/>
      </tp>
      <tp t="s">
        <v>#N/A Invalid source.</v>
        <stp/>
        <stp>_x000B_EURAB6R56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8" s="17"/>
      </tp>
      <tp t="s">
        <v>#N/A Invalid source.</v>
        <stp/>
        <stp>_x000B_EURAB6R49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1" s="17"/>
      </tp>
      <tp t="s">
        <v>#N/A Invalid source.</v>
        <stp/>
        <stp>_x000B_EURAB6R48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0" s="17"/>
      </tp>
      <tp t="s">
        <v>#N/A Invalid source.</v>
        <stp/>
        <stp>_x000B_EURAB6R48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0" s="17"/>
      </tp>
      <tp t="s">
        <v>#N/A Invalid source.</v>
        <stp/>
        <stp>_x000B_EURAB6R49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1" s="17"/>
      </tp>
      <tp t="s">
        <v>#N/A Invalid source.</v>
        <stp/>
        <stp>_x000B_EURAB6R42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4" s="17"/>
      </tp>
      <tp t="s">
        <v>#N/A Invalid source.</v>
        <stp/>
        <stp>_x000B_EURAB6R41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3" s="17"/>
      </tp>
      <tp t="s">
        <v>#N/A Invalid source.</v>
        <stp/>
        <stp>_x000B_EURAB6R43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5" s="17"/>
      </tp>
      <tp t="s">
        <v>#N/A Invalid source.</v>
        <stp/>
        <stp>_x000B_EURAB6R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2" s="17"/>
      </tp>
      <tp t="s">
        <v>#N/A Invalid source.</v>
        <stp/>
        <stp>_x000B_EURAB6R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2" s="17"/>
      </tp>
      <tp t="s">
        <v>#N/A Invalid source.</v>
        <stp/>
        <stp>_x000B_EURAB6R43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5" s="17"/>
      </tp>
      <tp t="s">
        <v>#N/A Invalid source.</v>
        <stp/>
        <stp>_x000B_EURAB6R41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3" s="17"/>
      </tp>
      <tp t="s">
        <v>#N/A Invalid source.</v>
        <stp/>
        <stp>_x000B_EURAB6R42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4" s="17"/>
      </tp>
      <tp t="s">
        <v>#N/A Invalid source.</v>
        <stp/>
        <stp>_x000B_EURAB6R46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8" s="17"/>
      </tp>
      <tp t="s">
        <v>#N/A Invalid source.</v>
        <stp/>
        <stp>_x000B_EURAB6R45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7" s="17"/>
      </tp>
      <tp t="s">
        <v>#N/A Invalid source.</v>
        <stp/>
        <stp>_x000B_EURAB6R47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9" s="17"/>
      </tp>
      <tp t="s">
        <v>#N/A Invalid source.</v>
        <stp/>
        <stp>_x000B_EURAB6R44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6" s="17"/>
      </tp>
      <tp t="s">
        <v>#N/A Invalid source.</v>
        <stp/>
        <stp>_x000B_EURAB6R44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6" s="17"/>
      </tp>
      <tp t="s">
        <v>#N/A Invalid source.</v>
        <stp/>
        <stp>_x000B_EURAB6R47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9" s="17"/>
      </tp>
      <tp t="s">
        <v>#N/A Invalid source.</v>
        <stp/>
        <stp>_x000B_EURAB6R45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7" s="17"/>
      </tp>
      <tp t="s">
        <v>#N/A Invalid source.</v>
        <stp/>
        <stp>_x000B_EURAB6R46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8" s="17"/>
      </tp>
      <tp t="s">
        <v>#N/A Invalid source.</v>
        <stp/>
        <stp>_x000B_EURAB6R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1" s="17"/>
      </tp>
      <tp t="s">
        <v>#N/A Invalid source.</v>
        <stp/>
        <stp>_x000B_EURAB6R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0" s="17"/>
      </tp>
      <tp t="s">
        <v>#N/A Invalid source.</v>
        <stp/>
        <stp>_x000B_EURAB6R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0" s="17"/>
      </tp>
      <tp t="s">
        <v>#N/A Invalid source.</v>
        <stp/>
        <stp>_x000B_EURAB6R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1" s="17"/>
      </tp>
      <tp t="s">
        <v>#N/A Invalid source.</v>
        <stp/>
        <stp>_x000B_EURAB6R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4" s="17"/>
      </tp>
      <tp t="s">
        <v>#N/A Invalid source.</v>
        <stp/>
        <stp>_x000B_EURAB6R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3" s="17"/>
      </tp>
      <tp t="s">
        <v>#N/A Invalid source.</v>
        <stp/>
        <stp>_x000B_EURAB6R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5" s="17"/>
      </tp>
      <tp t="s">
        <v>#N/A Invalid source.</v>
        <stp/>
        <stp>_x000B_EURAB6R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2" s="17"/>
      </tp>
      <tp t="s">
        <v>#N/A Invalid source.</v>
        <stp/>
        <stp>_x000B_EURAB6R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2" s="17"/>
      </tp>
      <tp t="s">
        <v>#N/A Invalid source.</v>
        <stp/>
        <stp>_x000B_EURAB6R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5" s="17"/>
      </tp>
      <tp t="s">
        <v>#N/A Invalid source.</v>
        <stp/>
        <stp>_x000B_EURAB6R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3" s="17"/>
      </tp>
      <tp t="s">
        <v>#N/A Invalid source.</v>
        <stp/>
        <stp>_x000B_EURAB6R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4" s="17"/>
      </tp>
      <tp t="s">
        <v>#N/A Invalid source.</v>
        <stp/>
        <stp>_x000B_EURAB6R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8" s="17"/>
      </tp>
      <tp t="s">
        <v>#N/A Invalid source.</v>
        <stp/>
        <stp>_x000B_EURAB6R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7" s="17"/>
      </tp>
      <tp t="s">
        <v>#N/A Invalid source.</v>
        <stp/>
        <stp>_x000B_EURAB6R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9" s="17"/>
      </tp>
      <tp t="s">
        <v>#N/A Invalid source.</v>
        <stp/>
        <stp>_x000B_EURAB6R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6" s="17"/>
      </tp>
      <tp t="s">
        <v>#N/A Invalid source.</v>
        <stp/>
        <stp>_x000B_EURAB6R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6" s="17"/>
      </tp>
      <tp t="s">
        <v>#N/A Invalid source.</v>
        <stp/>
        <stp>_x000B_EURAB6R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9" s="17"/>
      </tp>
      <tp t="s">
        <v>#N/A Invalid source.</v>
        <stp/>
        <stp>_x000B_EURAB6R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7" s="17"/>
      </tp>
      <tp t="s">
        <v>#N/A Invalid source.</v>
        <stp/>
        <stp>_x000B_EURAB6R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8" s="17"/>
      </tp>
      <tp t="s">
        <v>#N/A Invalid source.</v>
        <stp/>
        <stp>_x000B_EURAB6R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1" s="17"/>
      </tp>
      <tp t="s">
        <v>#N/A Invalid source.</v>
        <stp/>
        <stp>_x000B_EURAB6R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0" s="17"/>
      </tp>
      <tp t="s">
        <v>#N/A Invalid source.</v>
        <stp/>
        <stp>_x000B_EURAB6R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0" s="17"/>
      </tp>
      <tp t="s">
        <v>#N/A Invalid source.</v>
        <stp/>
        <stp>_x000B_EURAB6R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1" s="17"/>
      </tp>
      <tp t="s">
        <v>#N/A Invalid source.</v>
        <stp/>
        <stp>_x000B_EURAB6R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4" s="17"/>
      </tp>
      <tp t="s">
        <v>#N/A Invalid source.</v>
        <stp/>
        <stp>_x000B_EURAB6R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3" s="17"/>
      </tp>
      <tp t="s">
        <v>#N/A Invalid source.</v>
        <stp/>
        <stp>_x000B_EURAB6R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5" s="17"/>
      </tp>
      <tp t="s">
        <v>#N/A Invalid source.</v>
        <stp/>
        <stp>_x000B_EURAB6R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2" s="17"/>
      </tp>
      <tp t="s">
        <v>#N/A Invalid source.</v>
        <stp/>
        <stp>_x000B_EURAB6R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2" s="17"/>
      </tp>
      <tp t="s">
        <v>#N/A Invalid source.</v>
        <stp/>
        <stp>_x000B_EURAB6R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5" s="17"/>
      </tp>
      <tp t="s">
        <v>#N/A Invalid source.</v>
        <stp/>
        <stp>_x000B_EURAB6R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3" s="17"/>
      </tp>
      <tp t="s">
        <v>#N/A Invalid source.</v>
        <stp/>
        <stp>_x000B_EURAB6R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4" s="17"/>
      </tp>
      <tp t="s">
        <v>#N/A Invalid source.</v>
        <stp/>
        <stp>_x000B_EURAB6R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8" s="17"/>
      </tp>
      <tp t="s">
        <v>#N/A Invalid source.</v>
        <stp/>
        <stp>_x000B_EURAB6R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7" s="17"/>
      </tp>
      <tp t="s">
        <v>#N/A Invalid source.</v>
        <stp/>
        <stp>_x000B_EURAB6R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9" s="17"/>
      </tp>
      <tp t="s">
        <v>#N/A Invalid source.</v>
        <stp/>
        <stp>_x000B_EURAB6R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6" s="17"/>
      </tp>
      <tp t="s">
        <v>#N/A Invalid source.</v>
        <stp/>
        <stp>_x000B_EURAB6R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6" s="17"/>
      </tp>
      <tp t="s">
        <v>#N/A Invalid source.</v>
        <stp/>
        <stp>_x000B_EURAB6R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9" s="17"/>
      </tp>
      <tp t="s">
        <v>#N/A Invalid source.</v>
        <stp/>
        <stp>_x000B_EURAB6R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7" s="17"/>
      </tp>
      <tp t="s">
        <v>#N/A Invalid source.</v>
        <stp/>
        <stp>_x000B_EURAB6R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8" s="17"/>
      </tp>
      <tp t="s">
        <v>#N/A Invalid source.</v>
        <stp/>
        <stp>_x000B_EURAB6R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1" s="17"/>
      </tp>
      <tp t="s">
        <v>#N/A Invalid source.</v>
        <stp/>
        <stp>_x000B_EURAB6R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0" s="17"/>
      </tp>
      <tp t="s">
        <v>#N/A Invalid source.</v>
        <stp/>
        <stp>_x000B_EURAB6R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0" s="17"/>
      </tp>
      <tp t="s">
        <v>#N/A Invalid source.</v>
        <stp/>
        <stp>_x000B_EURAB6R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1" s="17"/>
      </tp>
      <tp t="s">
        <v>#N/A Invalid source.</v>
        <stp/>
        <stp>_x000B_EURAB6R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4" s="17"/>
      </tp>
      <tp t="s">
        <v>#N/A Invalid source.</v>
        <stp/>
        <stp>_x000B_EURAB6R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3" s="17"/>
      </tp>
      <tp t="s">
        <v>#N/A Invalid source.</v>
        <stp/>
        <stp>_x000B_EURAB6R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5" s="17"/>
      </tp>
      <tp t="s">
        <v>#N/A Invalid source.</v>
        <stp/>
        <stp>_x000B_EURAB6R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2" s="17"/>
      </tp>
      <tp t="s">
        <v>#N/A Invalid source.</v>
        <stp/>
        <stp>_x000B_EURAB6R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2" s="17"/>
      </tp>
      <tp t="s">
        <v>#N/A Invalid source.</v>
        <stp/>
        <stp>_x000B_EURAB6R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5" s="17"/>
      </tp>
      <tp t="s">
        <v>#N/A Invalid source.</v>
        <stp/>
        <stp>_x000B_EURAB6R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3" s="17"/>
      </tp>
      <tp t="s">
        <v>#N/A Invalid source.</v>
        <stp/>
        <stp>_x000B_EURAB6R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4" s="17"/>
      </tp>
      <tp t="s">
        <v>#N/A Invalid source.</v>
        <stp/>
        <stp>_x000B_EURAB6R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8" s="17"/>
      </tp>
      <tp t="s">
        <v>#N/A Invalid source.</v>
        <stp/>
        <stp>_x000B_EURAB6R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7" s="17"/>
      </tp>
      <tp t="s">
        <v>#N/A Invalid source.</v>
        <stp/>
        <stp>_x000B_EURAB6R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9" s="17"/>
      </tp>
      <tp t="s">
        <v>#N/A Invalid source.</v>
        <stp/>
        <stp>_x000B_EURAB6R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6" s="17"/>
      </tp>
      <tp t="s">
        <v>#N/A Invalid source.</v>
        <stp/>
        <stp>_x000B_EURAB6R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6" s="17"/>
      </tp>
      <tp t="s">
        <v>#N/A Invalid source.</v>
        <stp/>
        <stp>_x000B_EURAB6R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9" s="17"/>
      </tp>
      <tp t="s">
        <v>#N/A Invalid source.</v>
        <stp/>
        <stp>_x000B_EURAB6R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7" s="17"/>
      </tp>
      <tp t="s">
        <v>#N/A Invalid source.</v>
        <stp/>
        <stp>_x000B_EURAB6R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8" s="17"/>
      </tp>
      <tp t="s">
        <v>#N/A No instrument defined.</v>
        <stp/>
        <stp>ÿ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1" s="17"/>
        <tr r="AD37" s="17"/>
        <tr r="AD34" s="17"/>
        <tr r="AD36" s="17"/>
        <tr r="AD33" s="17"/>
        <tr r="AD30" s="17"/>
        <tr r="AD39" s="17"/>
        <tr r="AD40" s="17"/>
        <tr r="U30" s="17"/>
        <tr r="U39" s="17"/>
        <tr r="U40" s="17"/>
        <tr r="U31" s="17"/>
        <tr r="U33" s="17"/>
        <tr r="U36" s="17"/>
        <tr r="U37" s="17"/>
        <tr r="U34" s="17"/>
      </tp>
      <tp t="s">
        <v>#N/A No instrument defined.</v>
        <stp/>
        <stp>ÿ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39" s="17"/>
        <tr r="AL37" s="17"/>
        <tr r="AL36" s="17"/>
        <tr r="AL39" s="17"/>
        <tr r="M33" s="17"/>
        <tr r="M31" s="17"/>
        <tr r="AL40" s="17"/>
        <tr r="M37" s="17"/>
        <tr r="AL31" s="17"/>
        <tr r="M34" s="17"/>
        <tr r="AL34" s="17"/>
        <tr r="M30" s="17"/>
        <tr r="AL33" s="17"/>
        <tr r="M36" s="17"/>
        <tr r="AL30" s="17"/>
        <tr r="M40" s="17"/>
        <tr r="AC31" s="17"/>
        <tr r="AC37" s="17"/>
        <tr r="AC36" s="17"/>
        <tr r="AC30" s="17"/>
        <tr r="AC40" s="17"/>
        <tr r="AC34" s="17"/>
        <tr r="AC39" s="17"/>
        <tr r="AC33" s="17"/>
        <tr r="T31" s="17"/>
        <tr r="T40" s="17"/>
        <tr r="T33" s="17"/>
        <tr r="T39" s="17"/>
        <tr r="T34" s="17"/>
        <tr r="T36" s="17"/>
        <tr r="T37" s="17"/>
        <tr r="T30" s="17"/>
      </tp>
      <tp t="s">
        <v>#N/A Invalid source.</v>
        <stp/>
        <stp>_x0013_EUR_CURVE_DEP12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0" s="17"/>
      </tp>
      <tp t="s">
        <v>#N/A Invalid source.</v>
        <stp/>
        <stp>_x0013_EUR_CURVE_DEP12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7" s="17"/>
      </tp>
      <tp t="s">
        <v>#N/A Invalid source.</v>
        <stp/>
        <stp>_x0013_EUR_CURVE_DEP12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2" s="17"/>
      </tp>
      <tp t="s">
        <v>#N/A Invalid source.</v>
        <stp/>
        <stp>_x0013_EUR_CURVE_DEP12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9" s="17"/>
      </tp>
      <tp t="s">
        <v>#N/A Invalid source.</v>
        <stp/>
        <stp>_x0013_EUR_CURVE_DEP12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1" s="17"/>
      </tp>
      <tp t="s">
        <v>#N/A Invalid source.</v>
        <stp/>
        <stp>_x0013_EUR_CURVE_DEP12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8" s="17"/>
      </tp>
      <tp t="s">
        <v>#N/A Invalid source.</v>
        <stp/>
        <stp>_x0013_EUR_CURVE_DEP12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4" s="17"/>
      </tp>
      <tp t="s">
        <v>#N/A Invalid source.</v>
        <stp/>
        <stp>_x0013_EUR_CURVE_DEP12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3" s="17"/>
      </tp>
      <tp t="s">
        <v>#N/A Invalid source.</v>
        <stp/>
        <stp>_x0013_EUR_CURVE_DEP12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6" s="17"/>
      </tp>
      <tp t="s">
        <v>#N/A Invalid source.</v>
        <stp/>
        <stp>_x0013_EUR_CURVE_DEP12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5" s="17"/>
      </tp>
      <tp t="s">
        <v>#N/A Invalid source.</v>
        <stp/>
        <stp>_x0013_EUR_CURVE_DEP12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8" s="17"/>
      </tp>
      <tp t="s">
        <v>#N/A Invalid source.</v>
        <stp/>
        <stp>_x0013_EUR_CURVE_DEP12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7" s="17"/>
      </tp>
      <tp t="s">
        <v>#N/A Invalid source.</v>
        <stp/>
        <stp>_x0013_EUR_CURVE_DEP12M_SN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" s="17"/>
      </tp>
      <tp t="s">
        <v>#N/A Invalid source.</v>
        <stp/>
        <stp>_x000B_EURYC1M_3W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9" s="17"/>
      </tp>
      <tp t="s">
        <v>#N/A Invalid source.</v>
        <stp/>
        <stp>_x000B_EURYC1M_2W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8" s="17"/>
      </tp>
      <tp t="s">
        <v>#N/A Invalid source.</v>
        <stp/>
        <stp>_x000B_EURYC1M_1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10" s="17"/>
      </tp>
      <tp t="s">
        <v>#N/A Invalid source.</v>
        <stp/>
        <stp>_x000B_EURYC1M_ON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4" s="17"/>
      </tp>
      <tp t="s">
        <v>#N/A Invalid source.</v>
        <stp/>
        <stp>_x000B_EURYC1M_SW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7" s="17"/>
      </tp>
      <tp t="s">
        <v>#N/A Invalid source.</v>
        <stp/>
        <stp>_x000B_EURYC1M_SN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6" s="17"/>
      </tp>
      <tp t="s">
        <v>#N/A Invalid source.</v>
        <stp/>
        <stp>_x000B_EURYC1M_TN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5" s="17"/>
      </tp>
      <tp t="s">
        <v>#N/A Invalid source.</v>
        <stp/>
        <stp>_x0013_EUR_CURVE_DEP3M_11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20" s="17"/>
      </tp>
      <tp t="s">
        <v>#N/A Invalid source.</v>
        <stp/>
        <stp>_x0013_EUR_CURVE_DEP3M_10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19" s="17"/>
      </tp>
      <tp t="s">
        <v>#N/A Invalid source.</v>
        <stp/>
        <stp>_x0013_EUR_CURVE_DEP3M_12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21" s="17"/>
      </tp>
      <tp t="s">
        <v>#N/A Invalid source.</v>
        <stp/>
        <stp>_x0013_EUR_CURVE_DEP6M_10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9" s="17"/>
      </tp>
      <tp t="s">
        <v>#N/A Invalid source.</v>
        <stp/>
        <stp>_x0013_EUR_CURVE_DEP6M_11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0" s="17"/>
      </tp>
      <tp t="s">
        <v>#N/A Invalid source.</v>
        <stp/>
        <stp>_x0013_EUR_CURVE_DEP6M_12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1" s="17"/>
      </tp>
      <tp t="s">
        <v>#N/A Invalid source.</v>
        <stp/>
        <stp>_x0013_EUR_CURVE_DEP3M_12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21" s="17"/>
      </tp>
      <tp t="s">
        <v>#N/A Invalid source.</v>
        <stp/>
        <stp>_x0013_EUR_CURVE_DEP3M_11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20" s="17"/>
      </tp>
      <tp t="s">
        <v>#N/A Invalid source.</v>
        <stp/>
        <stp>_x0013_EUR_CURVE_DEP3M_10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19" s="17"/>
      </tp>
      <tp t="s">
        <v>#N/A Invalid source.</v>
        <stp/>
        <stp>_x0013_EUR_CURVE_DEP6M_12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1" s="17"/>
      </tp>
      <tp t="s">
        <v>#N/A Invalid source.</v>
        <stp/>
        <stp>_x0013_EUR_CURVE_DEP6M_10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9" s="17"/>
      </tp>
      <tp t="s">
        <v>#N/A Invalid source.</v>
        <stp/>
        <stp>_x0013_EUR_CURVE_DEP6M_11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0" s="17"/>
      </tp>
      <tp t="s">
        <v>#N/A Invalid source.</v>
        <stp/>
        <stp>_x000B_EUROISDDS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51" s="17"/>
      </tp>
      <tp t="s">
        <v>#N/A Invalid source.</v>
        <stp/>
        <stp>_x000B_EUROISDDS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50" s="17"/>
      </tp>
      <tp t="s">
        <v>#N/A Invalid source.</v>
        <stp/>
        <stp>_x000B_EUROISDDS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29" s="17"/>
      </tp>
      <tp t="s">
        <v>#N/A Invalid source.</v>
        <stp/>
        <stp>_x000B_EUROISDDS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45" s="17"/>
      </tp>
      <tp t="s">
        <v>#N/A Invalid source.</v>
        <stp/>
        <stp>_x000B_EUROISDDS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41" s="17"/>
      </tp>
      <tp t="s">
        <v>#N/A Invalid source.</v>
        <stp/>
        <stp>_x000B_EUROISDDS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47" s="17"/>
      </tp>
      <tp t="s">
        <v>#N/A Invalid source.</v>
        <stp/>
        <stp>_x000B_EUROISDDS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46" s="17"/>
      </tp>
      <tp t="s">
        <v>#N/A Invalid source.</v>
        <stp/>
        <stp>_x000B_EUROISDDS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49" s="17"/>
      </tp>
      <tp t="s">
        <v>#N/A Invalid source.</v>
        <stp/>
        <stp>_x000B_EUROISDDS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48" s="17"/>
      </tp>
      <tp t="s">
        <v>#N/A Invalid source.</v>
        <stp/>
        <stp>_x000B_EUROISDDS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8" s="17"/>
      </tp>
      <tp t="s">
        <v>#N/A Invalid source.</v>
        <stp/>
        <stp>_x000B_EUROISDDS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7" s="17"/>
      </tp>
      <tp t="s">
        <v>#N/A Invalid source.</v>
        <stp/>
        <stp>_x000B_EUROISDDS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0" s="17"/>
      </tp>
      <tp t="s">
        <v>#N/A Invalid source.</v>
        <stp/>
        <stp>_x000B_EUROISDDS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7" s="17"/>
      </tp>
      <tp t="s">
        <v>#N/A Invalid source.</v>
        <stp/>
        <stp>_x000B_EUROISDDS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2" s="17"/>
      </tp>
      <tp t="s">
        <v>#N/A Invalid source.</v>
        <stp/>
        <stp>_x000B_EUROISDDS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9" s="17"/>
      </tp>
      <tp t="s">
        <v>#N/A Invalid source.</v>
        <stp/>
        <stp>_x000B_EUROISDDS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1" s="17"/>
      </tp>
      <tp t="s">
        <v>#N/A Invalid source.</v>
        <stp/>
        <stp>_x000B_EUROISDDS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8" s="17"/>
      </tp>
      <tp t="s">
        <v>#N/A Invalid source.</v>
        <stp/>
        <stp>_x000B_EUROISDDS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4" s="17"/>
      </tp>
      <tp t="s">
        <v>#N/A Invalid source.</v>
        <stp/>
        <stp>_x000B_EUROISDDS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3" s="17"/>
      </tp>
      <tp t="s">
        <v>#N/A Invalid source.</v>
        <stp/>
        <stp>_x000B_EUROISDDS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6" s="17"/>
      </tp>
      <tp t="s">
        <v>#N/A Invalid source.</v>
        <stp/>
        <stp>_x000B_EUROISDDS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5" s="17"/>
      </tp>
      <tp t="s">
        <v>#N/A Invalid source.</v>
        <stp/>
        <stp>_x0013_EUR_CURVE_FUT12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6" s="17"/>
      </tp>
      <tp t="s">
        <v>#N/A Invalid source.</v>
        <stp/>
        <stp>_x0013_EUR_CURVE_FUT12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7" s="17"/>
      </tp>
      <tp t="s">
        <v>#N/A Invalid source.</v>
        <stp/>
        <stp>_x0013_EUR_CURVE_FUT12M_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3" s="17"/>
      </tp>
      <tp t="s">
        <v>#N/A Invalid source.</v>
        <stp/>
        <stp>_x0013_EUR_CURVE_FUT12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4" s="17"/>
      </tp>
      <tp t="s">
        <v>#N/A Invalid source.</v>
        <stp/>
        <stp>_x0013_EUR_CURVE_FUT12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8" s="17"/>
      </tp>
      <tp t="s">
        <v>#N/A Invalid source.</v>
        <stp/>
        <stp>_x0013_EUR_CURVE_FUT12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5" s="1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volatileDependencies" Target="volatileDependenci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Euribor 6M (0Y-1Y)</a:t>
            </a:r>
          </a:p>
        </c:rich>
      </c:tx>
      <c:layout/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Fwd 6M</c:v>
          </c:tx>
          <c:spPr>
            <a:ln w="28575">
              <a:noFill/>
            </a:ln>
          </c:spPr>
          <c:marker>
            <c:symbol val="diamond"/>
            <c:size val="3"/>
          </c:marker>
          <c:xVal>
            <c:numRef>
              <c:f>EUR6M!$AX$2:$AX$256</c:f>
              <c:numCache>
                <c:formatCode>ddd\,\ dd\-mmm\-yyyy</c:formatCode>
                <c:ptCount val="255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42149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  <c:pt idx="63">
                  <c:v>42227</c:v>
                </c:pt>
                <c:pt idx="64">
                  <c:v>42228</c:v>
                </c:pt>
                <c:pt idx="65">
                  <c:v>42229</c:v>
                </c:pt>
                <c:pt idx="66">
                  <c:v>42230</c:v>
                </c:pt>
                <c:pt idx="67">
                  <c:v>42233</c:v>
                </c:pt>
                <c:pt idx="68">
                  <c:v>42234</c:v>
                </c:pt>
                <c:pt idx="69">
                  <c:v>42235</c:v>
                </c:pt>
                <c:pt idx="70">
                  <c:v>42236</c:v>
                </c:pt>
                <c:pt idx="71">
                  <c:v>42237</c:v>
                </c:pt>
                <c:pt idx="72">
                  <c:v>42240</c:v>
                </c:pt>
                <c:pt idx="73">
                  <c:v>42241</c:v>
                </c:pt>
                <c:pt idx="74">
                  <c:v>42242</c:v>
                </c:pt>
                <c:pt idx="75">
                  <c:v>42243</c:v>
                </c:pt>
                <c:pt idx="76">
                  <c:v>42244</c:v>
                </c:pt>
                <c:pt idx="77">
                  <c:v>42247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42465</c:v>
                </c:pt>
                <c:pt idx="103">
                  <c:v>42466</c:v>
                </c:pt>
                <c:pt idx="104">
                  <c:v>42467</c:v>
                </c:pt>
                <c:pt idx="105">
                  <c:v>42468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  <c:pt idx="130">
                  <c:v>42320</c:v>
                </c:pt>
                <c:pt idx="131">
                  <c:v>42321</c:v>
                </c:pt>
                <c:pt idx="132">
                  <c:v>42324</c:v>
                </c:pt>
                <c:pt idx="133">
                  <c:v>42325</c:v>
                </c:pt>
                <c:pt idx="134">
                  <c:v>42326</c:v>
                </c:pt>
                <c:pt idx="135">
                  <c:v>42327</c:v>
                </c:pt>
                <c:pt idx="136">
                  <c:v>42328</c:v>
                </c:pt>
                <c:pt idx="137">
                  <c:v>42331</c:v>
                </c:pt>
                <c:pt idx="138">
                  <c:v>42332</c:v>
                </c:pt>
                <c:pt idx="139">
                  <c:v>42333</c:v>
                </c:pt>
                <c:pt idx="140">
                  <c:v>42334</c:v>
                </c:pt>
                <c:pt idx="141">
                  <c:v>42335</c:v>
                </c:pt>
                <c:pt idx="142">
                  <c:v>42338</c:v>
                </c:pt>
                <c:pt idx="143">
                  <c:v>42339</c:v>
                </c:pt>
                <c:pt idx="144">
                  <c:v>42340</c:v>
                </c:pt>
                <c:pt idx="145">
                  <c:v>42341</c:v>
                </c:pt>
                <c:pt idx="146">
                  <c:v>42342</c:v>
                </c:pt>
                <c:pt idx="147">
                  <c:v>42345</c:v>
                </c:pt>
                <c:pt idx="148">
                  <c:v>42346</c:v>
                </c:pt>
                <c:pt idx="149">
                  <c:v>42347</c:v>
                </c:pt>
                <c:pt idx="150">
                  <c:v>42348</c:v>
                </c:pt>
                <c:pt idx="151">
                  <c:v>42349</c:v>
                </c:pt>
                <c:pt idx="152">
                  <c:v>42352</c:v>
                </c:pt>
                <c:pt idx="153">
                  <c:v>42353</c:v>
                </c:pt>
                <c:pt idx="154">
                  <c:v>42354</c:v>
                </c:pt>
                <c:pt idx="155">
                  <c:v>42355</c:v>
                </c:pt>
                <c:pt idx="156">
                  <c:v>42356</c:v>
                </c:pt>
                <c:pt idx="157">
                  <c:v>42359</c:v>
                </c:pt>
                <c:pt idx="158">
                  <c:v>42360</c:v>
                </c:pt>
                <c:pt idx="159">
                  <c:v>42361</c:v>
                </c:pt>
                <c:pt idx="160">
                  <c:v>42362</c:v>
                </c:pt>
                <c:pt idx="161">
                  <c:v>42366</c:v>
                </c:pt>
                <c:pt idx="162">
                  <c:v>42367</c:v>
                </c:pt>
                <c:pt idx="163">
                  <c:v>42368</c:v>
                </c:pt>
                <c:pt idx="164">
                  <c:v>42369</c:v>
                </c:pt>
                <c:pt idx="165">
                  <c:v>42373</c:v>
                </c:pt>
                <c:pt idx="166">
                  <c:v>42374</c:v>
                </c:pt>
                <c:pt idx="167">
                  <c:v>42375</c:v>
                </c:pt>
                <c:pt idx="168">
                  <c:v>42376</c:v>
                </c:pt>
                <c:pt idx="169">
                  <c:v>42377</c:v>
                </c:pt>
                <c:pt idx="170">
                  <c:v>42380</c:v>
                </c:pt>
                <c:pt idx="171">
                  <c:v>42381</c:v>
                </c:pt>
                <c:pt idx="172">
                  <c:v>42382</c:v>
                </c:pt>
                <c:pt idx="173">
                  <c:v>42383</c:v>
                </c:pt>
                <c:pt idx="174">
                  <c:v>42384</c:v>
                </c:pt>
                <c:pt idx="175">
                  <c:v>42387</c:v>
                </c:pt>
                <c:pt idx="176">
                  <c:v>42388</c:v>
                </c:pt>
                <c:pt idx="177">
                  <c:v>42389</c:v>
                </c:pt>
                <c:pt idx="178">
                  <c:v>42390</c:v>
                </c:pt>
                <c:pt idx="179">
                  <c:v>42391</c:v>
                </c:pt>
                <c:pt idx="180">
                  <c:v>42394</c:v>
                </c:pt>
                <c:pt idx="181">
                  <c:v>42395</c:v>
                </c:pt>
                <c:pt idx="182">
                  <c:v>42396</c:v>
                </c:pt>
                <c:pt idx="183">
                  <c:v>42397</c:v>
                </c:pt>
                <c:pt idx="184">
                  <c:v>42398</c:v>
                </c:pt>
                <c:pt idx="185">
                  <c:v>42401</c:v>
                </c:pt>
                <c:pt idx="186">
                  <c:v>42402</c:v>
                </c:pt>
                <c:pt idx="187">
                  <c:v>42403</c:v>
                </c:pt>
                <c:pt idx="188">
                  <c:v>42404</c:v>
                </c:pt>
                <c:pt idx="189">
                  <c:v>42405</c:v>
                </c:pt>
                <c:pt idx="190">
                  <c:v>42408</c:v>
                </c:pt>
                <c:pt idx="191">
                  <c:v>42409</c:v>
                </c:pt>
                <c:pt idx="192">
                  <c:v>42410</c:v>
                </c:pt>
                <c:pt idx="193">
                  <c:v>42411</c:v>
                </c:pt>
                <c:pt idx="194">
                  <c:v>42412</c:v>
                </c:pt>
                <c:pt idx="195">
                  <c:v>42415</c:v>
                </c:pt>
                <c:pt idx="196">
                  <c:v>42416</c:v>
                </c:pt>
                <c:pt idx="197">
                  <c:v>42417</c:v>
                </c:pt>
                <c:pt idx="198">
                  <c:v>42418</c:v>
                </c:pt>
                <c:pt idx="199">
                  <c:v>42419</c:v>
                </c:pt>
                <c:pt idx="200">
                  <c:v>42422</c:v>
                </c:pt>
                <c:pt idx="201">
                  <c:v>42423</c:v>
                </c:pt>
                <c:pt idx="202">
                  <c:v>42424</c:v>
                </c:pt>
                <c:pt idx="203">
                  <c:v>42425</c:v>
                </c:pt>
                <c:pt idx="204">
                  <c:v>42426</c:v>
                </c:pt>
                <c:pt idx="205">
                  <c:v>42429</c:v>
                </c:pt>
                <c:pt idx="206">
                  <c:v>42430</c:v>
                </c:pt>
                <c:pt idx="207">
                  <c:v>42431</c:v>
                </c:pt>
                <c:pt idx="208">
                  <c:v>42432</c:v>
                </c:pt>
                <c:pt idx="209">
                  <c:v>42433</c:v>
                </c:pt>
                <c:pt idx="210">
                  <c:v>42436</c:v>
                </c:pt>
                <c:pt idx="211">
                  <c:v>42437</c:v>
                </c:pt>
                <c:pt idx="212">
                  <c:v>42438</c:v>
                </c:pt>
                <c:pt idx="213">
                  <c:v>42439</c:v>
                </c:pt>
                <c:pt idx="214">
                  <c:v>42440</c:v>
                </c:pt>
                <c:pt idx="215">
                  <c:v>42443</c:v>
                </c:pt>
                <c:pt idx="216">
                  <c:v>42444</c:v>
                </c:pt>
                <c:pt idx="217">
                  <c:v>42445</c:v>
                </c:pt>
                <c:pt idx="218">
                  <c:v>42446</c:v>
                </c:pt>
                <c:pt idx="219">
                  <c:v>42447</c:v>
                </c:pt>
                <c:pt idx="220">
                  <c:v>42450</c:v>
                </c:pt>
                <c:pt idx="221">
                  <c:v>42451</c:v>
                </c:pt>
                <c:pt idx="222">
                  <c:v>42452</c:v>
                </c:pt>
                <c:pt idx="223">
                  <c:v>42453</c:v>
                </c:pt>
                <c:pt idx="224">
                  <c:v>42458</c:v>
                </c:pt>
                <c:pt idx="225">
                  <c:v>42459</c:v>
                </c:pt>
                <c:pt idx="226">
                  <c:v>42460</c:v>
                </c:pt>
                <c:pt idx="227">
                  <c:v>42461</c:v>
                </c:pt>
                <c:pt idx="228">
                  <c:v>42464</c:v>
                </c:pt>
                <c:pt idx="229">
                  <c:v>42465</c:v>
                </c:pt>
                <c:pt idx="230">
                  <c:v>42466</c:v>
                </c:pt>
                <c:pt idx="231">
                  <c:v>42467</c:v>
                </c:pt>
                <c:pt idx="232">
                  <c:v>42468</c:v>
                </c:pt>
                <c:pt idx="233">
                  <c:v>42471</c:v>
                </c:pt>
                <c:pt idx="234">
                  <c:v>42472</c:v>
                </c:pt>
                <c:pt idx="235">
                  <c:v>42473</c:v>
                </c:pt>
                <c:pt idx="236">
                  <c:v>42474</c:v>
                </c:pt>
                <c:pt idx="237">
                  <c:v>42475</c:v>
                </c:pt>
                <c:pt idx="238">
                  <c:v>42478</c:v>
                </c:pt>
                <c:pt idx="239">
                  <c:v>42479</c:v>
                </c:pt>
                <c:pt idx="240">
                  <c:v>42480</c:v>
                </c:pt>
                <c:pt idx="241">
                  <c:v>42481</c:v>
                </c:pt>
                <c:pt idx="242">
                  <c:v>42482</c:v>
                </c:pt>
                <c:pt idx="243">
                  <c:v>42485</c:v>
                </c:pt>
                <c:pt idx="244">
                  <c:v>42486</c:v>
                </c:pt>
                <c:pt idx="245">
                  <c:v>42487</c:v>
                </c:pt>
                <c:pt idx="246">
                  <c:v>42488</c:v>
                </c:pt>
                <c:pt idx="247">
                  <c:v>42489</c:v>
                </c:pt>
                <c:pt idx="248">
                  <c:v>42492</c:v>
                </c:pt>
                <c:pt idx="249">
                  <c:v>42493</c:v>
                </c:pt>
                <c:pt idx="250">
                  <c:v>42494</c:v>
                </c:pt>
                <c:pt idx="251">
                  <c:v>42495</c:v>
                </c:pt>
                <c:pt idx="252">
                  <c:v>42496</c:v>
                </c:pt>
                <c:pt idx="253">
                  <c:v>42499</c:v>
                </c:pt>
                <c:pt idx="254">
                  <c:v>42500</c:v>
                </c:pt>
              </c:numCache>
            </c:numRef>
          </c:xVal>
          <c:yVal>
            <c:numRef>
              <c:f>EUR6M!$AZ$2:$AZ$256</c:f>
              <c:numCache>
                <c:formatCode>0.0000%</c:formatCode>
                <c:ptCount val="255"/>
                <c:pt idx="0">
                  <c:v>6.6800000000080055E-4</c:v>
                </c:pt>
                <c:pt idx="1">
                  <c:v>6.6745008968009407E-4</c:v>
                </c:pt>
                <c:pt idx="2">
                  <c:v>6.6528533813382871E-4</c:v>
                </c:pt>
                <c:pt idx="3">
                  <c:v>6.6447682792026706E-4</c:v>
                </c:pt>
                <c:pt idx="4">
                  <c:v>6.6366560186176509E-4</c:v>
                </c:pt>
                <c:pt idx="5">
                  <c:v>6.6238245365142002E-4</c:v>
                </c:pt>
                <c:pt idx="6">
                  <c:v>6.618021902869525E-4</c:v>
                </c:pt>
                <c:pt idx="7">
                  <c:v>6.5956873402200672E-4</c:v>
                </c:pt>
                <c:pt idx="8">
                  <c:v>6.587412129681517E-4</c:v>
                </c:pt>
                <c:pt idx="9">
                  <c:v>6.5791097609368488E-4</c:v>
                </c:pt>
                <c:pt idx="10">
                  <c:v>6.5663326194892631E-4</c:v>
                </c:pt>
                <c:pt idx="11">
                  <c:v>6.5478867998469996E-4</c:v>
                </c:pt>
                <c:pt idx="12">
                  <c:v>6.4806662607434448E-4</c:v>
                </c:pt>
                <c:pt idx="13">
                  <c:v>6.4538478858477608E-4</c:v>
                </c:pt>
                <c:pt idx="14">
                  <c:v>6.4255355084565893E-4</c:v>
                </c:pt>
                <c:pt idx="15">
                  <c:v>6.3957291350259684E-4</c:v>
                </c:pt>
                <c:pt idx="16">
                  <c:v>6.3828039162677015E-4</c:v>
                </c:pt>
                <c:pt idx="17">
                  <c:v>6.3570732067403106E-4</c:v>
                </c:pt>
                <c:pt idx="18">
                  <c:v>6.3480958932553679E-4</c:v>
                </c:pt>
                <c:pt idx="19">
                  <c:v>6.3393932464379777E-4</c:v>
                </c:pt>
                <c:pt idx="20">
                  <c:v>6.3309652659255882E-4</c:v>
                </c:pt>
                <c:pt idx="21">
                  <c:v>6.3202636655381914E-4</c:v>
                </c:pt>
                <c:pt idx="22">
                  <c:v>6.2999999999982471E-4</c:v>
                </c:pt>
                <c:pt idx="23">
                  <c:v>6.2991663906068957E-4</c:v>
                </c:pt>
                <c:pt idx="24">
                  <c:v>6.2986228515133811E-4</c:v>
                </c:pt>
                <c:pt idx="25">
                  <c:v>6.2983693827002292E-4</c:v>
                </c:pt>
                <c:pt idx="26">
                  <c:v>6.3103483752801573E-4</c:v>
                </c:pt>
                <c:pt idx="27">
                  <c:v>6.3002562101682671E-4</c:v>
                </c:pt>
                <c:pt idx="28">
                  <c:v>6.3014530928224557E-4</c:v>
                </c:pt>
                <c:pt idx="29">
                  <c:v>6.3029400458793148E-4</c:v>
                </c:pt>
                <c:pt idx="30">
                  <c:v>6.3231566452847494E-4</c:v>
                </c:pt>
                <c:pt idx="31">
                  <c:v>6.3191585663995064E-4</c:v>
                </c:pt>
                <c:pt idx="32">
                  <c:v>6.314725869938087E-4</c:v>
                </c:pt>
                <c:pt idx="33">
                  <c:v>6.3242447022923102E-4</c:v>
                </c:pt>
                <c:pt idx="34">
                  <c:v>6.3465273348234342E-4</c:v>
                </c:pt>
                <c:pt idx="35">
                  <c:v>6.3441659025691643E-4</c:v>
                </c:pt>
                <c:pt idx="36">
                  <c:v>6.3420286212224116E-4</c:v>
                </c:pt>
                <c:pt idx="37">
                  <c:v>6.3497873399494557E-4</c:v>
                </c:pt>
                <c:pt idx="38">
                  <c:v>6.3550541824116151E-4</c:v>
                </c:pt>
                <c:pt idx="39">
                  <c:v>6.3606095215090514E-4</c:v>
                </c:pt>
                <c:pt idx="40">
                  <c:v>6.3791595031713279E-4</c:v>
                </c:pt>
                <c:pt idx="41">
                  <c:v>6.3789585893005867E-4</c:v>
                </c:pt>
                <c:pt idx="42">
                  <c:v>6.3927136755138469E-4</c:v>
                </c:pt>
                <c:pt idx="43">
                  <c:v>6.4000000000054356E-4</c:v>
                </c:pt>
                <c:pt idx="44">
                  <c:v>6.3978730687873299E-4</c:v>
                </c:pt>
                <c:pt idx="45">
                  <c:v>6.3949943459459715E-4</c:v>
                </c:pt>
                <c:pt idx="46">
                  <c:v>6.3936017748447032E-4</c:v>
                </c:pt>
                <c:pt idx="47">
                  <c:v>6.389396879975625E-4</c:v>
                </c:pt>
                <c:pt idx="48">
                  <c:v>6.3881333354066504E-4</c:v>
                </c:pt>
                <c:pt idx="49">
                  <c:v>6.387013688492338E-4</c:v>
                </c:pt>
                <c:pt idx="50">
                  <c:v>6.3850039756042237E-4</c:v>
                </c:pt>
                <c:pt idx="51">
                  <c:v>6.3846820088939843E-4</c:v>
                </c:pt>
                <c:pt idx="52">
                  <c:v>6.383573918054288E-4</c:v>
                </c:pt>
                <c:pt idx="53">
                  <c:v>6.383317656681296E-4</c:v>
                </c:pt>
                <c:pt idx="54">
                  <c:v>6.3832052928630462E-4</c:v>
                </c:pt>
                <c:pt idx="55">
                  <c:v>6.3838445703624314E-4</c:v>
                </c:pt>
                <c:pt idx="56">
                  <c:v>6.3846542355006336E-4</c:v>
                </c:pt>
                <c:pt idx="57">
                  <c:v>6.3848019370755409E-4</c:v>
                </c:pt>
                <c:pt idx="58">
                  <c:v>6.3855529586248389E-4</c:v>
                </c:pt>
                <c:pt idx="59">
                  <c:v>6.3864478777810106E-4</c:v>
                </c:pt>
                <c:pt idx="60">
                  <c:v>6.38594880498455E-4</c:v>
                </c:pt>
                <c:pt idx="61">
                  <c:v>6.3878811197426455E-4</c:v>
                </c:pt>
                <c:pt idx="62">
                  <c:v>6.3930809383731021E-4</c:v>
                </c:pt>
                <c:pt idx="63">
                  <c:v>6.3948392436570826E-4</c:v>
                </c:pt>
                <c:pt idx="64">
                  <c:v>6.3967414467521215E-4</c:v>
                </c:pt>
                <c:pt idx="65">
                  <c:v>6.3968840057294603E-4</c:v>
                </c:pt>
                <c:pt idx="66">
                  <c:v>6.3999999999987201E-4</c:v>
                </c:pt>
                <c:pt idx="67">
                  <c:v>6.4041800575881142E-4</c:v>
                </c:pt>
                <c:pt idx="68">
                  <c:v>6.4064379889778005E-4</c:v>
                </c:pt>
                <c:pt idx="69">
                  <c:v>6.4087906201329068E-4</c:v>
                </c:pt>
                <c:pt idx="70">
                  <c:v>6.4151758570061342E-4</c:v>
                </c:pt>
                <c:pt idx="71">
                  <c:v>6.4157477837848993E-4</c:v>
                </c:pt>
                <c:pt idx="72">
                  <c:v>6.4219742736409242E-4</c:v>
                </c:pt>
                <c:pt idx="73">
                  <c:v>6.4248951041531602E-4</c:v>
                </c:pt>
                <c:pt idx="74">
                  <c:v>6.4279106347001676E-4</c:v>
                </c:pt>
                <c:pt idx="75">
                  <c:v>6.4348011665341543E-4</c:v>
                </c:pt>
                <c:pt idx="76">
                  <c:v>6.436110787608572E-4</c:v>
                </c:pt>
                <c:pt idx="77">
                  <c:v>6.4406766829992431E-4</c:v>
                </c:pt>
                <c:pt idx="78">
                  <c:v>6.4442917469441406E-4</c:v>
                </c:pt>
                <c:pt idx="79">
                  <c:v>6.4480025515615722E-4</c:v>
                </c:pt>
                <c:pt idx="80">
                  <c:v>6.4518090968954567E-4</c:v>
                </c:pt>
                <c:pt idx="81">
                  <c:v>6.4557113830072846E-4</c:v>
                </c:pt>
                <c:pt idx="82">
                  <c:v>6.4679926865770056E-4</c:v>
                </c:pt>
                <c:pt idx="83">
                  <c:v>6.4722779363759694E-4</c:v>
                </c:pt>
                <c:pt idx="84">
                  <c:v>6.4766589272515385E-4</c:v>
                </c:pt>
                <c:pt idx="85">
                  <c:v>6.4811356592608092E-4</c:v>
                </c:pt>
                <c:pt idx="86">
                  <c:v>6.4857081324740562E-4</c:v>
                </c:pt>
                <c:pt idx="87">
                  <c:v>6.5000000000008584E-4</c:v>
                </c:pt>
                <c:pt idx="88">
                  <c:v>6.5084303391616828E-4</c:v>
                </c:pt>
                <c:pt idx="89">
                  <c:v>6.5169509828072762E-4</c:v>
                </c:pt>
                <c:pt idx="90">
                  <c:v>6.5255619310606184E-4</c:v>
                </c:pt>
                <c:pt idx="91">
                  <c:v>6.5342631840315088E-4</c:v>
                </c:pt>
                <c:pt idx="92">
                  <c:v>6.5609087725012293E-4</c:v>
                </c:pt>
                <c:pt idx="93">
                  <c:v>6.5699712455721056E-4</c:v>
                </c:pt>
                <c:pt idx="94">
                  <c:v>6.5791240239798166E-4</c:v>
                </c:pt>
                <c:pt idx="95">
                  <c:v>6.588367107838557E-4</c:v>
                </c:pt>
                <c:pt idx="96">
                  <c:v>6.629457094753376E-4</c:v>
                </c:pt>
                <c:pt idx="97">
                  <c:v>6.6342243256388368E-4</c:v>
                </c:pt>
                <c:pt idx="98">
                  <c:v>6.635937113474256E-4</c:v>
                </c:pt>
                <c:pt idx="99">
                  <c:v>6.6536888932140564E-4</c:v>
                </c:pt>
                <c:pt idx="100">
                  <c:v>6.663555896642574E-4</c:v>
                </c:pt>
                <c:pt idx="101">
                  <c:v>6.6892906942006862E-4</c:v>
                </c:pt>
                <c:pt idx="102">
                  <c:v>6.5735775730528371E-4</c:v>
                </c:pt>
                <c:pt idx="103">
                  <c:v>6.6071150907513233E-4</c:v>
                </c:pt>
                <c:pt idx="104">
                  <c:v>6.6556765039715567E-4</c:v>
                </c:pt>
                <c:pt idx="105">
                  <c:v>6.7378766815787096E-4</c:v>
                </c:pt>
                <c:pt idx="106">
                  <c:v>6.7613559882183567E-4</c:v>
                </c:pt>
                <c:pt idx="107">
                  <c:v>6.778020641040242E-4</c:v>
                </c:pt>
                <c:pt idx="108">
                  <c:v>6.7889654130229434E-4</c:v>
                </c:pt>
                <c:pt idx="109">
                  <c:v>6.7999999999982473E-4</c:v>
                </c:pt>
                <c:pt idx="110">
                  <c:v>6.8052246083289141E-4</c:v>
                </c:pt>
                <c:pt idx="111">
                  <c:v>6.8143425544751489E-4</c:v>
                </c:pt>
                <c:pt idx="112">
                  <c:v>6.8266689702610028E-4</c:v>
                </c:pt>
                <c:pt idx="113">
                  <c:v>6.8321665431191536E-4</c:v>
                </c:pt>
                <c:pt idx="114">
                  <c:v>6.8377187090199593E-4</c:v>
                </c:pt>
                <c:pt idx="115">
                  <c:v>6.8433254680071013E-4</c:v>
                </c:pt>
                <c:pt idx="116">
                  <c:v>6.8525656463192279E-4</c:v>
                </c:pt>
                <c:pt idx="117">
                  <c:v>6.8662984357712679E-4</c:v>
                </c:pt>
                <c:pt idx="118">
                  <c:v>6.872178160902086E-4</c:v>
                </c:pt>
                <c:pt idx="119">
                  <c:v>6.8781124794075352E-4</c:v>
                </c:pt>
                <c:pt idx="120">
                  <c:v>6.8841013913400302E-4</c:v>
                </c:pt>
                <c:pt idx="121">
                  <c:v>6.8884898859758741E-4</c:v>
                </c:pt>
                <c:pt idx="122">
                  <c:v>6.9070153732080314E-4</c:v>
                </c:pt>
                <c:pt idx="123">
                  <c:v>6.9133003226041145E-4</c:v>
                </c:pt>
                <c:pt idx="124">
                  <c:v>6.9196401655755968E-4</c:v>
                </c:pt>
                <c:pt idx="125">
                  <c:v>6.9260349021839688E-4</c:v>
                </c:pt>
                <c:pt idx="126">
                  <c:v>6.9324845324687573E-4</c:v>
                </c:pt>
                <c:pt idx="127">
                  <c:v>6.95216278597017E-4</c:v>
                </c:pt>
                <c:pt idx="128">
                  <c:v>6.9588319915359932E-4</c:v>
                </c:pt>
                <c:pt idx="129">
                  <c:v>6.9655560910593275E-4</c:v>
                </c:pt>
                <c:pt idx="130">
                  <c:v>6.9723350845928792E-4</c:v>
                </c:pt>
                <c:pt idx="131">
                  <c:v>6.9791689721981367E-4</c:v>
                </c:pt>
                <c:pt idx="132">
                  <c:v>6.9999999999975453E-4</c:v>
                </c:pt>
                <c:pt idx="133">
                  <c:v>7.0064931697225196E-4</c:v>
                </c:pt>
                <c:pt idx="134">
                  <c:v>7.013030311249517E-4</c:v>
                </c:pt>
                <c:pt idx="135">
                  <c:v>7.0196114246224596E-4</c:v>
                </c:pt>
                <c:pt idx="136">
                  <c:v>7.0262365098808753E-4</c:v>
                </c:pt>
                <c:pt idx="137">
                  <c:v>7.0463755974433089E-4</c:v>
                </c:pt>
                <c:pt idx="138">
                  <c:v>7.0531765707091798E-4</c:v>
                </c:pt>
                <c:pt idx="139">
                  <c:v>7.060021516084522E-4</c:v>
                </c:pt>
                <c:pt idx="140">
                  <c:v>7.0669104336176455E-4</c:v>
                </c:pt>
                <c:pt idx="141">
                  <c:v>7.0738433233524746E-4</c:v>
                </c:pt>
                <c:pt idx="142">
                  <c:v>7.096811207666857E-4</c:v>
                </c:pt>
                <c:pt idx="143">
                  <c:v>7.1038975743908765E-4</c:v>
                </c:pt>
                <c:pt idx="144">
                  <c:v>7.1110276733720552E-4</c:v>
                </c:pt>
                <c:pt idx="145">
                  <c:v>7.1182015046497072E-4</c:v>
                </c:pt>
                <c:pt idx="146">
                  <c:v>7.1290377833346731E-4</c:v>
                </c:pt>
                <c:pt idx="147">
                  <c:v>7.1473341537471753E-4</c:v>
                </c:pt>
                <c:pt idx="148">
                  <c:v>7.1547266472585019E-4</c:v>
                </c:pt>
                <c:pt idx="149">
                  <c:v>7.1621628733633321E-4</c:v>
                </c:pt>
                <c:pt idx="150">
                  <c:v>7.1696428321140816E-4</c:v>
                </c:pt>
                <c:pt idx="151">
                  <c:v>7.1804533998039123E-4</c:v>
                </c:pt>
                <c:pt idx="152">
                  <c:v>7.199999994524155E-4</c:v>
                </c:pt>
                <c:pt idx="153">
                  <c:v>7.2226585346917937E-4</c:v>
                </c:pt>
                <c:pt idx="154">
                  <c:v>7.2383456438728433E-4</c:v>
                </c:pt>
                <c:pt idx="155">
                  <c:v>7.2540862495267184E-4</c:v>
                </c:pt>
                <c:pt idx="156">
                  <c:v>7.3026552090032311E-4</c:v>
                </c:pt>
                <c:pt idx="157">
                  <c:v>7.3175836393995965E-4</c:v>
                </c:pt>
                <c:pt idx="158">
                  <c:v>7.3335917293351901E-4</c:v>
                </c:pt>
                <c:pt idx="159">
                  <c:v>7.3496533165123932E-4</c:v>
                </c:pt>
                <c:pt idx="160">
                  <c:v>7.3657684010709843E-4</c:v>
                </c:pt>
                <c:pt idx="161">
                  <c:v>7.4307637157007718E-4</c:v>
                </c:pt>
                <c:pt idx="162">
                  <c:v>7.4471462891232082E-4</c:v>
                </c:pt>
                <c:pt idx="163">
                  <c:v>7.4635823607176579E-4</c:v>
                </c:pt>
                <c:pt idx="164">
                  <c:v>7.4635141282593622E-4</c:v>
                </c:pt>
                <c:pt idx="165">
                  <c:v>7.5300056622699572E-4</c:v>
                </c:pt>
                <c:pt idx="166">
                  <c:v>7.5467630269833886E-4</c:v>
                </c:pt>
                <c:pt idx="167">
                  <c:v>7.5635741844560784E-4</c:v>
                </c:pt>
                <c:pt idx="168">
                  <c:v>7.5804391348153956E-4</c:v>
                </c:pt>
                <c:pt idx="169">
                  <c:v>7.5973578782106738E-4</c:v>
                </c:pt>
                <c:pt idx="170">
                  <c:v>7.6484368679650288E-4</c:v>
                </c:pt>
                <c:pt idx="171">
                  <c:v>7.6655707848656931E-4</c:v>
                </c:pt>
                <c:pt idx="172">
                  <c:v>7.6827584954918763E-4</c:v>
                </c:pt>
                <c:pt idx="173">
                  <c:v>7.6999999999885157E-4</c:v>
                </c:pt>
                <c:pt idx="174">
                  <c:v>7.7429252560590319E-4</c:v>
                </c:pt>
                <c:pt idx="175">
                  <c:v>7.8728811463058359E-4</c:v>
                </c:pt>
                <c:pt idx="176">
                  <c:v>7.9165931547055702E-4</c:v>
                </c:pt>
                <c:pt idx="177">
                  <c:v>7.9605018544322661E-4</c:v>
                </c:pt>
                <c:pt idx="178">
                  <c:v>8.0046072467903761E-4</c:v>
                </c:pt>
                <c:pt idx="179">
                  <c:v>8.0489093330975256E-4</c:v>
                </c:pt>
                <c:pt idx="180">
                  <c:v>8.1829957689465876E-4</c:v>
                </c:pt>
                <c:pt idx="181">
                  <c:v>8.2280846443096229E-4</c:v>
                </c:pt>
                <c:pt idx="182">
                  <c:v>8.2733702202888917E-4</c:v>
                </c:pt>
                <c:pt idx="183">
                  <c:v>8.3188524982283753E-4</c:v>
                </c:pt>
                <c:pt idx="184">
                  <c:v>8.3645314794808371E-4</c:v>
                </c:pt>
                <c:pt idx="185">
                  <c:v>8.502748656788675E-4</c:v>
                </c:pt>
                <c:pt idx="186">
                  <c:v>8.5492144649832E-4</c:v>
                </c:pt>
                <c:pt idx="187">
                  <c:v>8.5958769833599329E-4</c:v>
                </c:pt>
                <c:pt idx="188">
                  <c:v>8.6427362133155612E-4</c:v>
                </c:pt>
                <c:pt idx="189">
                  <c:v>8.6897921562423752E-4</c:v>
                </c:pt>
                <c:pt idx="190">
                  <c:v>8.83214027690024E-4</c:v>
                </c:pt>
                <c:pt idx="191">
                  <c:v>8.8799830857972382E-4</c:v>
                </c:pt>
                <c:pt idx="192">
                  <c:v>8.9280226147410815E-4</c:v>
                </c:pt>
                <c:pt idx="193">
                  <c:v>8.9762588651548091E-4</c:v>
                </c:pt>
                <c:pt idx="194">
                  <c:v>9.0246918384878096E-4</c:v>
                </c:pt>
                <c:pt idx="195">
                  <c:v>9.171171110434861E-4</c:v>
                </c:pt>
                <c:pt idx="196">
                  <c:v>9.2173326369350387E-4</c:v>
                </c:pt>
                <c:pt idx="197">
                  <c:v>9.2636690333954875E-4</c:v>
                </c:pt>
                <c:pt idx="198">
                  <c:v>9.3101803010459908E-4</c:v>
                </c:pt>
                <c:pt idx="199">
                  <c:v>9.3568664411251216E-4</c:v>
                </c:pt>
                <c:pt idx="200">
                  <c:v>9.497974108280433E-4</c:v>
                </c:pt>
                <c:pt idx="201">
                  <c:v>9.5453597504641541E-4</c:v>
                </c:pt>
                <c:pt idx="202">
                  <c:v>9.5929202713044854E-4</c:v>
                </c:pt>
                <c:pt idx="203">
                  <c:v>9.6406556720575671E-4</c:v>
                </c:pt>
                <c:pt idx="204">
                  <c:v>9.6885659539927105E-4</c:v>
                </c:pt>
                <c:pt idx="205">
                  <c:v>9.8965502613249708E-4</c:v>
                </c:pt>
                <c:pt idx="206">
                  <c:v>9.9449858199844783E-4</c:v>
                </c:pt>
                <c:pt idx="207">
                  <c:v>9.993594368518583E-4</c:v>
                </c:pt>
                <c:pt idx="208">
                  <c:v>1.0104404992325722E-3</c:v>
                </c:pt>
                <c:pt idx="209">
                  <c:v>1.0122335981017458E-3</c:v>
                </c:pt>
                <c:pt idx="210">
                  <c:v>1.0239232004580574E-3</c:v>
                </c:pt>
                <c:pt idx="211">
                  <c:v>1.0288878519583977E-3</c:v>
                </c:pt>
                <c:pt idx="212">
                  <c:v>1.0338698033572082E-3</c:v>
                </c:pt>
                <c:pt idx="213">
                  <c:v>1.0449448105417833E-3</c:v>
                </c:pt>
                <c:pt idx="214">
                  <c:v>1.0469215863310149E-3</c:v>
                </c:pt>
                <c:pt idx="215">
                  <c:v>1.0590390634715573E-3</c:v>
                </c:pt>
                <c:pt idx="216">
                  <c:v>1.0634856492785095E-3</c:v>
                </c:pt>
                <c:pt idx="217">
                  <c:v>1.0679453823456988E-3</c:v>
                </c:pt>
                <c:pt idx="218">
                  <c:v>1.0783785020495791E-3</c:v>
                </c:pt>
                <c:pt idx="219">
                  <c:v>1.0798850653545773E-3</c:v>
                </c:pt>
                <c:pt idx="220">
                  <c:v>1.0904412597348544E-3</c:v>
                </c:pt>
                <c:pt idx="221">
                  <c:v>1.0949798782576028E-3</c:v>
                </c:pt>
                <c:pt idx="222">
                  <c:v>1.0995316446748634E-3</c:v>
                </c:pt>
                <c:pt idx="223">
                  <c:v>1.1099613907018845E-3</c:v>
                </c:pt>
                <c:pt idx="224">
                  <c:v>1.127118354109502E-3</c:v>
                </c:pt>
                <c:pt idx="225">
                  <c:v>1.1317621583684585E-3</c:v>
                </c:pt>
                <c:pt idx="226">
                  <c:v>1.1335173594789114E-3</c:v>
                </c:pt>
                <c:pt idx="227">
                  <c:v>1.1439695943331488E-3</c:v>
                </c:pt>
                <c:pt idx="228">
                  <c:v>1.1523079519349198E-3</c:v>
                </c:pt>
                <c:pt idx="229">
                  <c:v>1.157038651842792E-3</c:v>
                </c:pt>
                <c:pt idx="230">
                  <c:v>1.1617825726587484E-3</c:v>
                </c:pt>
                <c:pt idx="231">
                  <c:v>1.1665397144775766E-3</c:v>
                </c:pt>
                <c:pt idx="232">
                  <c:v>1.1769730680764635E-3</c:v>
                </c:pt>
                <c:pt idx="233">
                  <c:v>1.1857004937061871E-3</c:v>
                </c:pt>
                <c:pt idx="234">
                  <c:v>1.1905237419834644E-3</c:v>
                </c:pt>
                <c:pt idx="235">
                  <c:v>1.1953602118432594E-3</c:v>
                </c:pt>
                <c:pt idx="236">
                  <c:v>1.2002099033825431E-3</c:v>
                </c:pt>
                <c:pt idx="237">
                  <c:v>1.2111952850273214E-3</c:v>
                </c:pt>
                <c:pt idx="238">
                  <c:v>1.2220984028370209E-3</c:v>
                </c:pt>
                <c:pt idx="239">
                  <c:v>1.2276122073568694E-3</c:v>
                </c:pt>
                <c:pt idx="240">
                  <c:v>1.2331426840184179E-3</c:v>
                </c:pt>
                <c:pt idx="241">
                  <c:v>1.2386898329627557E-3</c:v>
                </c:pt>
                <c:pt idx="242">
                  <c:v>1.2496212988982586E-3</c:v>
                </c:pt>
                <c:pt idx="243">
                  <c:v>1.2610451543854186E-3</c:v>
                </c:pt>
                <c:pt idx="244">
                  <c:v>1.2666756668617903E-3</c:v>
                </c:pt>
                <c:pt idx="245">
                  <c:v>1.272322852472292E-3</c:v>
                </c:pt>
                <c:pt idx="246">
                  <c:v>1.2779867113601971E-3</c:v>
                </c:pt>
                <c:pt idx="247">
                  <c:v>1.2888554541573831E-3</c:v>
                </c:pt>
                <c:pt idx="248">
                  <c:v>1.303368203240927E-3</c:v>
                </c:pt>
                <c:pt idx="249">
                  <c:v>1.3091019111576431E-3</c:v>
                </c:pt>
                <c:pt idx="250">
                  <c:v>1.3148522027861542E-3</c:v>
                </c:pt>
                <c:pt idx="251">
                  <c:v>1.325627452491232E-3</c:v>
                </c:pt>
                <c:pt idx="252">
                  <c:v>1.3288977996231577E-3</c:v>
                </c:pt>
                <c:pt idx="253">
                  <c:v>1.3438524217254547E-3</c:v>
                </c:pt>
                <c:pt idx="254">
                  <c:v>1.3497022187040125E-3</c:v>
                </c:pt>
              </c:numCache>
            </c:numRef>
          </c:yVal>
          <c:smooth val="0"/>
        </c:ser>
        <c:ser>
          <c:idx val="1"/>
          <c:order val="1"/>
          <c:tx>
            <c:v>MKT FRA</c:v>
          </c:tx>
          <c:spPr>
            <a:ln w="28575">
              <a:noFill/>
            </a:ln>
          </c:spPr>
          <c:marker>
            <c:symbol val="square"/>
            <c:size val="4"/>
          </c:marker>
          <c:xVal>
            <c:numRef>
              <c:f>EUR6M!$AR$2:$AR$13</c:f>
              <c:numCache>
                <c:formatCode>ddd\,\ dd\-mmm\-yyyy</c:formatCode>
                <c:ptCount val="12"/>
                <c:pt idx="0">
                  <c:v>42170</c:v>
                </c:pt>
                <c:pt idx="1">
                  <c:v>42199</c:v>
                </c:pt>
                <c:pt idx="2">
                  <c:v>42230</c:v>
                </c:pt>
                <c:pt idx="3">
                  <c:v>42261</c:v>
                </c:pt>
                <c:pt idx="4">
                  <c:v>42291</c:v>
                </c:pt>
                <c:pt idx="5">
                  <c:v>42324</c:v>
                </c:pt>
                <c:pt idx="6">
                  <c:v>42352</c:v>
                </c:pt>
                <c:pt idx="7">
                  <c:v>42383</c:v>
                </c:pt>
                <c:pt idx="8">
                  <c:v>42415</c:v>
                </c:pt>
                <c:pt idx="9">
                  <c:v>42443</c:v>
                </c:pt>
                <c:pt idx="10">
                  <c:v>42474</c:v>
                </c:pt>
                <c:pt idx="11">
                  <c:v>42506</c:v>
                </c:pt>
              </c:numCache>
            </c:numRef>
          </c:xVal>
          <c:yVal>
            <c:numRef>
              <c:f>EUR6M!$AP$2:$AP$13</c:f>
              <c:numCache>
                <c:formatCode>0.0000%</c:formatCode>
                <c:ptCount val="12"/>
                <c:pt idx="0">
                  <c:v>5.9000000000000003E-4</c:v>
                </c:pt>
                <c:pt idx="1">
                  <c:v>6.2000000000000011E-4</c:v>
                </c:pt>
                <c:pt idx="2">
                  <c:v>6.4999999999999997E-4</c:v>
                </c:pt>
                <c:pt idx="3">
                  <c:v>6.8000000000000005E-4</c:v>
                </c:pt>
                <c:pt idx="4">
                  <c:v>7.2000000000000005E-4</c:v>
                </c:pt>
                <c:pt idx="5">
                  <c:v>7.5000000000000002E-4</c:v>
                </c:pt>
                <c:pt idx="6">
                  <c:v>7.9000000000000012E-4</c:v>
                </c:pt>
                <c:pt idx="7">
                  <c:v>8.3000000000000001E-4</c:v>
                </c:pt>
                <c:pt idx="8">
                  <c:v>8.7000000000000011E-4</c:v>
                </c:pt>
                <c:pt idx="9">
                  <c:v>9.2000000000000003E-4</c:v>
                </c:pt>
                <c:pt idx="10">
                  <c:v>9.7999999999999997E-4</c:v>
                </c:pt>
                <c:pt idx="11">
                  <c:v>1.0499999999999999E-3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EUR6M!$BA$1</c:f>
              <c:strCache>
                <c:ptCount val="1"/>
                <c:pt idx="0">
                  <c:v>F 6M QL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2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EUR6M!$AX$2:$AX$256</c:f>
              <c:numCache>
                <c:formatCode>ddd\,\ dd\-mmm\-yyyy</c:formatCode>
                <c:ptCount val="255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42149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  <c:pt idx="63">
                  <c:v>42227</c:v>
                </c:pt>
                <c:pt idx="64">
                  <c:v>42228</c:v>
                </c:pt>
                <c:pt idx="65">
                  <c:v>42229</c:v>
                </c:pt>
                <c:pt idx="66">
                  <c:v>42230</c:v>
                </c:pt>
                <c:pt idx="67">
                  <c:v>42233</c:v>
                </c:pt>
                <c:pt idx="68">
                  <c:v>42234</c:v>
                </c:pt>
                <c:pt idx="69">
                  <c:v>42235</c:v>
                </c:pt>
                <c:pt idx="70">
                  <c:v>42236</c:v>
                </c:pt>
                <c:pt idx="71">
                  <c:v>42237</c:v>
                </c:pt>
                <c:pt idx="72">
                  <c:v>42240</c:v>
                </c:pt>
                <c:pt idx="73">
                  <c:v>42241</c:v>
                </c:pt>
                <c:pt idx="74">
                  <c:v>42242</c:v>
                </c:pt>
                <c:pt idx="75">
                  <c:v>42243</c:v>
                </c:pt>
                <c:pt idx="76">
                  <c:v>42244</c:v>
                </c:pt>
                <c:pt idx="77">
                  <c:v>42247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42465</c:v>
                </c:pt>
                <c:pt idx="103">
                  <c:v>42466</c:v>
                </c:pt>
                <c:pt idx="104">
                  <c:v>42467</c:v>
                </c:pt>
                <c:pt idx="105">
                  <c:v>42468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  <c:pt idx="130">
                  <c:v>42320</c:v>
                </c:pt>
                <c:pt idx="131">
                  <c:v>42321</c:v>
                </c:pt>
                <c:pt idx="132">
                  <c:v>42324</c:v>
                </c:pt>
                <c:pt idx="133">
                  <c:v>42325</c:v>
                </c:pt>
                <c:pt idx="134">
                  <c:v>42326</c:v>
                </c:pt>
                <c:pt idx="135">
                  <c:v>42327</c:v>
                </c:pt>
                <c:pt idx="136">
                  <c:v>42328</c:v>
                </c:pt>
                <c:pt idx="137">
                  <c:v>42331</c:v>
                </c:pt>
                <c:pt idx="138">
                  <c:v>42332</c:v>
                </c:pt>
                <c:pt idx="139">
                  <c:v>42333</c:v>
                </c:pt>
                <c:pt idx="140">
                  <c:v>42334</c:v>
                </c:pt>
                <c:pt idx="141">
                  <c:v>42335</c:v>
                </c:pt>
                <c:pt idx="142">
                  <c:v>42338</c:v>
                </c:pt>
                <c:pt idx="143">
                  <c:v>42339</c:v>
                </c:pt>
                <c:pt idx="144">
                  <c:v>42340</c:v>
                </c:pt>
                <c:pt idx="145">
                  <c:v>42341</c:v>
                </c:pt>
                <c:pt idx="146">
                  <c:v>42342</c:v>
                </c:pt>
                <c:pt idx="147">
                  <c:v>42345</c:v>
                </c:pt>
                <c:pt idx="148">
                  <c:v>42346</c:v>
                </c:pt>
                <c:pt idx="149">
                  <c:v>42347</c:v>
                </c:pt>
                <c:pt idx="150">
                  <c:v>42348</c:v>
                </c:pt>
                <c:pt idx="151">
                  <c:v>42349</c:v>
                </c:pt>
                <c:pt idx="152">
                  <c:v>42352</c:v>
                </c:pt>
                <c:pt idx="153">
                  <c:v>42353</c:v>
                </c:pt>
                <c:pt idx="154">
                  <c:v>42354</c:v>
                </c:pt>
                <c:pt idx="155">
                  <c:v>42355</c:v>
                </c:pt>
                <c:pt idx="156">
                  <c:v>42356</c:v>
                </c:pt>
                <c:pt idx="157">
                  <c:v>42359</c:v>
                </c:pt>
                <c:pt idx="158">
                  <c:v>42360</c:v>
                </c:pt>
                <c:pt idx="159">
                  <c:v>42361</c:v>
                </c:pt>
                <c:pt idx="160">
                  <c:v>42362</c:v>
                </c:pt>
                <c:pt idx="161">
                  <c:v>42366</c:v>
                </c:pt>
                <c:pt idx="162">
                  <c:v>42367</c:v>
                </c:pt>
                <c:pt idx="163">
                  <c:v>42368</c:v>
                </c:pt>
                <c:pt idx="164">
                  <c:v>42369</c:v>
                </c:pt>
                <c:pt idx="165">
                  <c:v>42373</c:v>
                </c:pt>
                <c:pt idx="166">
                  <c:v>42374</c:v>
                </c:pt>
                <c:pt idx="167">
                  <c:v>42375</c:v>
                </c:pt>
                <c:pt idx="168">
                  <c:v>42376</c:v>
                </c:pt>
                <c:pt idx="169">
                  <c:v>42377</c:v>
                </c:pt>
                <c:pt idx="170">
                  <c:v>42380</c:v>
                </c:pt>
                <c:pt idx="171">
                  <c:v>42381</c:v>
                </c:pt>
                <c:pt idx="172">
                  <c:v>42382</c:v>
                </c:pt>
                <c:pt idx="173">
                  <c:v>42383</c:v>
                </c:pt>
                <c:pt idx="174">
                  <c:v>42384</c:v>
                </c:pt>
                <c:pt idx="175">
                  <c:v>42387</c:v>
                </c:pt>
                <c:pt idx="176">
                  <c:v>42388</c:v>
                </c:pt>
                <c:pt idx="177">
                  <c:v>42389</c:v>
                </c:pt>
                <c:pt idx="178">
                  <c:v>42390</c:v>
                </c:pt>
                <c:pt idx="179">
                  <c:v>42391</c:v>
                </c:pt>
                <c:pt idx="180">
                  <c:v>42394</c:v>
                </c:pt>
                <c:pt idx="181">
                  <c:v>42395</c:v>
                </c:pt>
                <c:pt idx="182">
                  <c:v>42396</c:v>
                </c:pt>
                <c:pt idx="183">
                  <c:v>42397</c:v>
                </c:pt>
                <c:pt idx="184">
                  <c:v>42398</c:v>
                </c:pt>
                <c:pt idx="185">
                  <c:v>42401</c:v>
                </c:pt>
                <c:pt idx="186">
                  <c:v>42402</c:v>
                </c:pt>
                <c:pt idx="187">
                  <c:v>42403</c:v>
                </c:pt>
                <c:pt idx="188">
                  <c:v>42404</c:v>
                </c:pt>
                <c:pt idx="189">
                  <c:v>42405</c:v>
                </c:pt>
                <c:pt idx="190">
                  <c:v>42408</c:v>
                </c:pt>
                <c:pt idx="191">
                  <c:v>42409</c:v>
                </c:pt>
                <c:pt idx="192">
                  <c:v>42410</c:v>
                </c:pt>
                <c:pt idx="193">
                  <c:v>42411</c:v>
                </c:pt>
                <c:pt idx="194">
                  <c:v>42412</c:v>
                </c:pt>
                <c:pt idx="195">
                  <c:v>42415</c:v>
                </c:pt>
                <c:pt idx="196">
                  <c:v>42416</c:v>
                </c:pt>
                <c:pt idx="197">
                  <c:v>42417</c:v>
                </c:pt>
                <c:pt idx="198">
                  <c:v>42418</c:v>
                </c:pt>
                <c:pt idx="199">
                  <c:v>42419</c:v>
                </c:pt>
                <c:pt idx="200">
                  <c:v>42422</c:v>
                </c:pt>
                <c:pt idx="201">
                  <c:v>42423</c:v>
                </c:pt>
                <c:pt idx="202">
                  <c:v>42424</c:v>
                </c:pt>
                <c:pt idx="203">
                  <c:v>42425</c:v>
                </c:pt>
                <c:pt idx="204">
                  <c:v>42426</c:v>
                </c:pt>
                <c:pt idx="205">
                  <c:v>42429</c:v>
                </c:pt>
                <c:pt idx="206">
                  <c:v>42430</c:v>
                </c:pt>
                <c:pt idx="207">
                  <c:v>42431</c:v>
                </c:pt>
                <c:pt idx="208">
                  <c:v>42432</c:v>
                </c:pt>
                <c:pt idx="209">
                  <c:v>42433</c:v>
                </c:pt>
                <c:pt idx="210">
                  <c:v>42436</c:v>
                </c:pt>
                <c:pt idx="211">
                  <c:v>42437</c:v>
                </c:pt>
                <c:pt idx="212">
                  <c:v>42438</c:v>
                </c:pt>
                <c:pt idx="213">
                  <c:v>42439</c:v>
                </c:pt>
                <c:pt idx="214">
                  <c:v>42440</c:v>
                </c:pt>
                <c:pt idx="215">
                  <c:v>42443</c:v>
                </c:pt>
                <c:pt idx="216">
                  <c:v>42444</c:v>
                </c:pt>
                <c:pt idx="217">
                  <c:v>42445</c:v>
                </c:pt>
                <c:pt idx="218">
                  <c:v>42446</c:v>
                </c:pt>
                <c:pt idx="219">
                  <c:v>42447</c:v>
                </c:pt>
                <c:pt idx="220">
                  <c:v>42450</c:v>
                </c:pt>
                <c:pt idx="221">
                  <c:v>42451</c:v>
                </c:pt>
                <c:pt idx="222">
                  <c:v>42452</c:v>
                </c:pt>
                <c:pt idx="223">
                  <c:v>42453</c:v>
                </c:pt>
                <c:pt idx="224">
                  <c:v>42458</c:v>
                </c:pt>
                <c:pt idx="225">
                  <c:v>42459</c:v>
                </c:pt>
                <c:pt idx="226">
                  <c:v>42460</c:v>
                </c:pt>
                <c:pt idx="227">
                  <c:v>42461</c:v>
                </c:pt>
                <c:pt idx="228">
                  <c:v>42464</c:v>
                </c:pt>
                <c:pt idx="229">
                  <c:v>42465</c:v>
                </c:pt>
                <c:pt idx="230">
                  <c:v>42466</c:v>
                </c:pt>
                <c:pt idx="231">
                  <c:v>42467</c:v>
                </c:pt>
                <c:pt idx="232">
                  <c:v>42468</c:v>
                </c:pt>
                <c:pt idx="233">
                  <c:v>42471</c:v>
                </c:pt>
                <c:pt idx="234">
                  <c:v>42472</c:v>
                </c:pt>
                <c:pt idx="235">
                  <c:v>42473</c:v>
                </c:pt>
                <c:pt idx="236">
                  <c:v>42474</c:v>
                </c:pt>
                <c:pt idx="237">
                  <c:v>42475</c:v>
                </c:pt>
                <c:pt idx="238">
                  <c:v>42478</c:v>
                </c:pt>
                <c:pt idx="239">
                  <c:v>42479</c:v>
                </c:pt>
                <c:pt idx="240">
                  <c:v>42480</c:v>
                </c:pt>
                <c:pt idx="241">
                  <c:v>42481</c:v>
                </c:pt>
                <c:pt idx="242">
                  <c:v>42482</c:v>
                </c:pt>
                <c:pt idx="243">
                  <c:v>42485</c:v>
                </c:pt>
                <c:pt idx="244">
                  <c:v>42486</c:v>
                </c:pt>
                <c:pt idx="245">
                  <c:v>42487</c:v>
                </c:pt>
                <c:pt idx="246">
                  <c:v>42488</c:v>
                </c:pt>
                <c:pt idx="247">
                  <c:v>42489</c:v>
                </c:pt>
                <c:pt idx="248">
                  <c:v>42492</c:v>
                </c:pt>
                <c:pt idx="249">
                  <c:v>42493</c:v>
                </c:pt>
                <c:pt idx="250">
                  <c:v>42494</c:v>
                </c:pt>
                <c:pt idx="251">
                  <c:v>42495</c:v>
                </c:pt>
                <c:pt idx="252">
                  <c:v>42496</c:v>
                </c:pt>
                <c:pt idx="253">
                  <c:v>42499</c:v>
                </c:pt>
                <c:pt idx="254">
                  <c:v>42500</c:v>
                </c:pt>
              </c:numCache>
            </c:numRef>
          </c:xVal>
          <c:yVal>
            <c:numRef>
              <c:f>EUR6M!$BA$2:$BA$256</c:f>
              <c:numCache>
                <c:formatCode>0.0000%</c:formatCode>
                <c:ptCount val="255"/>
                <c:pt idx="0">
                  <c:v>6.6322790740195854E-4</c:v>
                </c:pt>
                <c:pt idx="1">
                  <c:v>6.6141102992913956E-4</c:v>
                </c:pt>
                <c:pt idx="2">
                  <c:v>6.5960669355317732E-4</c:v>
                </c:pt>
                <c:pt idx="3">
                  <c:v>6.5552333985920543E-4</c:v>
                </c:pt>
                <c:pt idx="4">
                  <c:v>6.5490601494417819E-4</c:v>
                </c:pt>
                <c:pt idx="5">
                  <c:v>6.5081920215298334E-4</c:v>
                </c:pt>
                <c:pt idx="6">
                  <c:v>6.4911805384641459E-4</c:v>
                </c:pt>
                <c:pt idx="7">
                  <c:v>6.4743895851494403E-4</c:v>
                </c:pt>
                <c:pt idx="8">
                  <c:v>6.4391600116168784E-4</c:v>
                </c:pt>
                <c:pt idx="9">
                  <c:v>6.4323595881926154E-4</c:v>
                </c:pt>
                <c:pt idx="10">
                  <c:v>6.483370410342768E-4</c:v>
                </c:pt>
                <c:pt idx="11">
                  <c:v>6.467818355110072E-4</c:v>
                </c:pt>
                <c:pt idx="12">
                  <c:v>6.4525783321571701E-4</c:v>
                </c:pt>
                <c:pt idx="13">
                  <c:v>6.4376661377489076E-4</c:v>
                </c:pt>
                <c:pt idx="14">
                  <c:v>6.4091349516349257E-4</c:v>
                </c:pt>
                <c:pt idx="15">
                  <c:v>6.3816190388044818E-4</c:v>
                </c:pt>
                <c:pt idx="16">
                  <c:v>6.3685903990418069E-4</c:v>
                </c:pt>
                <c:pt idx="17">
                  <c:v>6.3559888461957846E-4</c:v>
                </c:pt>
                <c:pt idx="18">
                  <c:v>6.3438316701517835E-4</c:v>
                </c:pt>
                <c:pt idx="19">
                  <c:v>6.3251967595406714E-4</c:v>
                </c:pt>
                <c:pt idx="20">
                  <c:v>6.2999999999982471E-4</c:v>
                </c:pt>
                <c:pt idx="21">
                  <c:v>6.2905444191902924E-4</c:v>
                </c:pt>
                <c:pt idx="22">
                  <c:v>6.282037481548544E-4</c:v>
                </c:pt>
                <c:pt idx="23">
                  <c:v>6.2744513653411986E-4</c:v>
                </c:pt>
                <c:pt idx="24">
                  <c:v>6.2693940580496826E-4</c:v>
                </c:pt>
                <c:pt idx="25">
                  <c:v>6.252673251100258E-4</c:v>
                </c:pt>
                <c:pt idx="26">
                  <c:v>6.2491884868941E-4</c:v>
                </c:pt>
                <c:pt idx="27">
                  <c:v>6.2464063560842167E-4</c:v>
                </c:pt>
                <c:pt idx="28">
                  <c:v>6.253695367148958E-4</c:v>
                </c:pt>
                <c:pt idx="29">
                  <c:v>6.2492938626215971E-4</c:v>
                </c:pt>
                <c:pt idx="30">
                  <c:v>6.2413780012325918E-4</c:v>
                </c:pt>
                <c:pt idx="31">
                  <c:v>6.2453642885176017E-4</c:v>
                </c:pt>
                <c:pt idx="32">
                  <c:v>6.4040565517131838E-4</c:v>
                </c:pt>
                <c:pt idx="33">
                  <c:v>6.4024181292029211E-4</c:v>
                </c:pt>
                <c:pt idx="34">
                  <c:v>6.4010541044953815E-4</c:v>
                </c:pt>
                <c:pt idx="35">
                  <c:v>6.4022851601317778E-4</c:v>
                </c:pt>
                <c:pt idx="36">
                  <c:v>6.4032952395909825E-4</c:v>
                </c:pt>
                <c:pt idx="37">
                  <c:v>6.4041002389016719E-4</c:v>
                </c:pt>
                <c:pt idx="38">
                  <c:v>6.4038628075626584E-4</c:v>
                </c:pt>
                <c:pt idx="39">
                  <c:v>6.404096523244747E-4</c:v>
                </c:pt>
                <c:pt idx="40">
                  <c:v>6.4021805560064162E-4</c:v>
                </c:pt>
                <c:pt idx="41">
                  <c:v>6.4000000000054356E-4</c:v>
                </c:pt>
                <c:pt idx="42">
                  <c:v>6.3974488323370127E-4</c:v>
                </c:pt>
                <c:pt idx="43">
                  <c:v>6.3877541919384626E-4</c:v>
                </c:pt>
                <c:pt idx="44">
                  <c:v>6.3888034668624068E-4</c:v>
                </c:pt>
                <c:pt idx="45">
                  <c:v>6.3853243809463146E-4</c:v>
                </c:pt>
                <c:pt idx="46">
                  <c:v>6.3830319611054035E-4</c:v>
                </c:pt>
                <c:pt idx="47">
                  <c:v>6.3807850258501553E-4</c:v>
                </c:pt>
                <c:pt idx="48">
                  <c:v>6.3699652180359385E-4</c:v>
                </c:pt>
                <c:pt idx="49">
                  <c:v>6.3720603403145015E-4</c:v>
                </c:pt>
                <c:pt idx="50">
                  <c:v>6.3702359619060406E-4</c:v>
                </c:pt>
                <c:pt idx="51">
                  <c:v>6.3682617305667625E-4</c:v>
                </c:pt>
                <c:pt idx="52">
                  <c:v>6.3663314427936629E-4</c:v>
                </c:pt>
                <c:pt idx="53">
                  <c:v>6.3691713172493345E-4</c:v>
                </c:pt>
                <c:pt idx="54">
                  <c:v>6.3721397768488582E-4</c:v>
                </c:pt>
                <c:pt idx="55">
                  <c:v>6.421890440604759E-4</c:v>
                </c:pt>
                <c:pt idx="56">
                  <c:v>6.4202004029297348E-4</c:v>
                </c:pt>
                <c:pt idx="57">
                  <c:v>6.4185450338748596E-4</c:v>
                </c:pt>
                <c:pt idx="58">
                  <c:v>6.4066171758402014E-4</c:v>
                </c:pt>
                <c:pt idx="59">
                  <c:v>6.4101617641380577E-4</c:v>
                </c:pt>
                <c:pt idx="60">
                  <c:v>6.410714220915915E-4</c:v>
                </c:pt>
                <c:pt idx="61">
                  <c:v>6.4092202556426841E-4</c:v>
                </c:pt>
                <c:pt idx="62">
                  <c:v>6.4077439498563696E-4</c:v>
                </c:pt>
                <c:pt idx="63">
                  <c:v>6.3965893465893616E-4</c:v>
                </c:pt>
                <c:pt idx="64">
                  <c:v>6.3999999999987201E-4</c:v>
                </c:pt>
                <c:pt idx="65">
                  <c:v>6.401017428785792E-4</c:v>
                </c:pt>
                <c:pt idx="66">
                  <c:v>6.4002194117985178E-4</c:v>
                </c:pt>
                <c:pt idx="67">
                  <c:v>6.3997138590988145E-4</c:v>
                </c:pt>
                <c:pt idx="68">
                  <c:v>6.3933952626157051E-4</c:v>
                </c:pt>
                <c:pt idx="69">
                  <c:v>6.3967489732644147E-4</c:v>
                </c:pt>
                <c:pt idx="70">
                  <c:v>6.4024945716590275E-4</c:v>
                </c:pt>
                <c:pt idx="71">
                  <c:v>6.4043102474687296E-4</c:v>
                </c:pt>
                <c:pt idx="72">
                  <c:v>6.406616225698835E-4</c:v>
                </c:pt>
                <c:pt idx="73">
                  <c:v>6.407663843195139E-4</c:v>
                </c:pt>
                <c:pt idx="74">
                  <c:v>6.4120859917261375E-4</c:v>
                </c:pt>
                <c:pt idx="75">
                  <c:v>6.4272523729400652E-4</c:v>
                </c:pt>
                <c:pt idx="76">
                  <c:v>6.3494424312941647E-4</c:v>
                </c:pt>
                <c:pt idx="77">
                  <c:v>6.3554671394287397E-4</c:v>
                </c:pt>
                <c:pt idx="78">
                  <c:v>6.3622615354196228E-4</c:v>
                </c:pt>
                <c:pt idx="79">
                  <c:v>6.3698658350140288E-4</c:v>
                </c:pt>
                <c:pt idx="80">
                  <c:v>6.3979549768265439E-4</c:v>
                </c:pt>
                <c:pt idx="81">
                  <c:v>6.4092206004209753E-4</c:v>
                </c:pt>
                <c:pt idx="82">
                  <c:v>6.421511870655552E-4</c:v>
                </c:pt>
                <c:pt idx="83">
                  <c:v>6.4348748691698784E-4</c:v>
                </c:pt>
                <c:pt idx="84">
                  <c:v>6.4493566553269527E-4</c:v>
                </c:pt>
                <c:pt idx="85">
                  <c:v>6.5000000000008584E-4</c:v>
                </c:pt>
                <c:pt idx="86">
                  <c:v>6.5194309438218435E-4</c:v>
                </c:pt>
                <c:pt idx="87">
                  <c:v>6.5401329145748852E-4</c:v>
                </c:pt>
                <c:pt idx="88">
                  <c:v>6.5620587201723813E-4</c:v>
                </c:pt>
                <c:pt idx="89">
                  <c:v>6.5851595349455494E-4</c:v>
                </c:pt>
                <c:pt idx="90">
                  <c:v>6.6609992729736158E-4</c:v>
                </c:pt>
                <c:pt idx="91">
                  <c:v>6.68827919463151E-4</c:v>
                </c:pt>
                <c:pt idx="92">
                  <c:v>6.7164654919320754E-4</c:v>
                </c:pt>
                <c:pt idx="93">
                  <c:v>6.7454995368849372E-4</c:v>
                </c:pt>
                <c:pt idx="94">
                  <c:v>6.8031000816458657E-4</c:v>
                </c:pt>
                <c:pt idx="95">
                  <c:v>6.8756707204507578E-4</c:v>
                </c:pt>
                <c:pt idx="96">
                  <c:v>6.9012196239516869E-4</c:v>
                </c:pt>
                <c:pt idx="97">
                  <c:v>6.9406655429365158E-4</c:v>
                </c:pt>
                <c:pt idx="98">
                  <c:v>6.3715640816053851E-4</c:v>
                </c:pt>
                <c:pt idx="99">
                  <c:v>6.4240807590849544E-4</c:v>
                </c:pt>
                <c:pt idx="100">
                  <c:v>6.5060725905659105E-4</c:v>
                </c:pt>
                <c:pt idx="101">
                  <c:v>6.5398696190947087E-4</c:v>
                </c:pt>
                <c:pt idx="106">
                  <c:v>6.7692847090536953E-4</c:v>
                </c:pt>
                <c:pt idx="107">
                  <c:v>6.8000000000026145E-4</c:v>
                </c:pt>
                <c:pt idx="108">
                  <c:v>6.8299471311338131E-4</c:v>
                </c:pt>
                <c:pt idx="109">
                  <c:v>6.8683502546639462E-4</c:v>
                </c:pt>
                <c:pt idx="110">
                  <c:v>6.9420930977365691E-4</c:v>
                </c:pt>
                <c:pt idx="111">
                  <c:v>6.9682766497844125E-4</c:v>
                </c:pt>
                <c:pt idx="112">
                  <c:v>6.9937441509502791E-4</c:v>
                </c:pt>
                <c:pt idx="113">
                  <c:v>7.0185091862055697E-4</c:v>
                </c:pt>
                <c:pt idx="114">
                  <c:v>7.0461868708084194E-4</c:v>
                </c:pt>
                <c:pt idx="115">
                  <c:v>7.1108368174901374E-4</c:v>
                </c:pt>
                <c:pt idx="116">
                  <c:v>7.1323137476610426E-4</c:v>
                </c:pt>
                <c:pt idx="117">
                  <c:v>7.1531819916594453E-4</c:v>
                </c:pt>
                <c:pt idx="118">
                  <c:v>7.1734592243960602E-4</c:v>
                </c:pt>
                <c:pt idx="119">
                  <c:v>7.1933855253183509E-4</c:v>
                </c:pt>
                <c:pt idx="120">
                  <c:v>6.7851292857125335E-4</c:v>
                </c:pt>
                <c:pt idx="121">
                  <c:v>6.8030093689463143E-4</c:v>
                </c:pt>
                <c:pt idx="122">
                  <c:v>6.8204063227579137E-4</c:v>
                </c:pt>
                <c:pt idx="123">
                  <c:v>6.8373419226781579E-4</c:v>
                </c:pt>
                <c:pt idx="124">
                  <c:v>6.8538385317020215E-4</c:v>
                </c:pt>
                <c:pt idx="125">
                  <c:v>6.9009268548943378E-4</c:v>
                </c:pt>
                <c:pt idx="126">
                  <c:v>6.9159028790513892E-4</c:v>
                </c:pt>
                <c:pt idx="127">
                  <c:v>6.9305605388669572E-4</c:v>
                </c:pt>
                <c:pt idx="128">
                  <c:v>6.9449257219803277E-4</c:v>
                </c:pt>
                <c:pt idx="129">
                  <c:v>6.9590249034466145E-4</c:v>
                </c:pt>
                <c:pt idx="130">
                  <c:v>6.9999999999975453E-4</c:v>
                </c:pt>
                <c:pt idx="131">
                  <c:v>7.0133100803892404E-4</c:v>
                </c:pt>
                <c:pt idx="132">
                  <c:v>7.0264856352078369E-4</c:v>
                </c:pt>
                <c:pt idx="133">
                  <c:v>7.0395465447441543E-4</c:v>
                </c:pt>
                <c:pt idx="134">
                  <c:v>7.052512830881245E-4</c:v>
                </c:pt>
                <c:pt idx="135">
                  <c:v>7.0910462915892169E-4</c:v>
                </c:pt>
                <c:pt idx="136">
                  <c:v>7.1038371348045796E-4</c:v>
                </c:pt>
                <c:pt idx="137">
                  <c:v>7.116635587919466E-4</c:v>
                </c:pt>
                <c:pt idx="138">
                  <c:v>7.129462522387891E-4</c:v>
                </c:pt>
                <c:pt idx="139">
                  <c:v>7.142338951234144E-4</c:v>
                </c:pt>
                <c:pt idx="140">
                  <c:v>7.1816629122846312E-4</c:v>
                </c:pt>
                <c:pt idx="141">
                  <c:v>6.9965687676612996E-4</c:v>
                </c:pt>
                <c:pt idx="142">
                  <c:v>7.01042883581459E-4</c:v>
                </c:pt>
                <c:pt idx="143">
                  <c:v>7.0245041546005001E-4</c:v>
                </c:pt>
                <c:pt idx="144">
                  <c:v>7.0465805255086073E-4</c:v>
                </c:pt>
                <c:pt idx="145">
                  <c:v>7.0834048103718232E-4</c:v>
                </c:pt>
                <c:pt idx="146">
                  <c:v>7.0988927704185301E-4</c:v>
                </c:pt>
                <c:pt idx="147">
                  <c:v>7.1147315222542975E-4</c:v>
                </c:pt>
                <c:pt idx="148">
                  <c:v>7.130944149058208E-4</c:v>
                </c:pt>
                <c:pt idx="149">
                  <c:v>7.1649663295701011E-4</c:v>
                </c:pt>
                <c:pt idx="150">
                  <c:v>7.1999999997309188E-4</c:v>
                </c:pt>
                <c:pt idx="151">
                  <c:v>7.2184182205766595E-4</c:v>
                </c:pt>
                <c:pt idx="152">
                  <c:v>7.23719237153183E-4</c:v>
                </c:pt>
                <c:pt idx="153">
                  <c:v>7.2562245979496402E-4</c:v>
                </c:pt>
                <c:pt idx="154">
                  <c:v>7.3040906448426125E-4</c:v>
                </c:pt>
                <c:pt idx="155">
                  <c:v>7.3347533862129846E-4</c:v>
                </c:pt>
                <c:pt idx="156">
                  <c:v>7.3549432527609984E-4</c:v>
                </c:pt>
                <c:pt idx="157">
                  <c:v>7.3753404333831165E-4</c:v>
                </c:pt>
                <c:pt idx="158">
                  <c:v>7.395937634591121E-4</c:v>
                </c:pt>
                <c:pt idx="159">
                  <c:v>7.4801924433340924E-4</c:v>
                </c:pt>
                <c:pt idx="160">
                  <c:v>7.5016920128991829E-4</c:v>
                </c:pt>
                <c:pt idx="161">
                  <c:v>7.5233548427548053E-4</c:v>
                </c:pt>
                <c:pt idx="162">
                  <c:v>7.526773584025355E-4</c:v>
                </c:pt>
                <c:pt idx="163">
                  <c:v>7.4635313607429349E-4</c:v>
                </c:pt>
                <c:pt idx="164">
                  <c:v>7.4863151206502247E-4</c:v>
                </c:pt>
                <c:pt idx="165">
                  <c:v>7.5092946894826337E-4</c:v>
                </c:pt>
                <c:pt idx="166">
                  <c:v>7.5324679776061999E-4</c:v>
                </c:pt>
                <c:pt idx="167">
                  <c:v>7.5558332305869632E-4</c:v>
                </c:pt>
                <c:pt idx="168">
                  <c:v>7.6270682626797964E-4</c:v>
                </c:pt>
                <c:pt idx="169">
                  <c:v>7.651190535166981E-4</c:v>
                </c:pt>
                <c:pt idx="170">
                  <c:v>7.6755010286402164E-4</c:v>
                </c:pt>
                <c:pt idx="171">
                  <c:v>7.6999999999972999E-4</c:v>
                </c:pt>
                <c:pt idx="172">
                  <c:v>7.7243407814756059E-4</c:v>
                </c:pt>
                <c:pt idx="173">
                  <c:v>7.7944726374070295E-4</c:v>
                </c:pt>
                <c:pt idx="174">
                  <c:v>7.8169456412868158E-4</c:v>
                </c:pt>
                <c:pt idx="175">
                  <c:v>7.8389964679679072E-4</c:v>
                </c:pt>
                <c:pt idx="176">
                  <c:v>7.8606433092719803E-4</c:v>
                </c:pt>
                <c:pt idx="177">
                  <c:v>7.8819044994562224E-4</c:v>
                </c:pt>
                <c:pt idx="178">
                  <c:v>7.9435596427151979E-4</c:v>
                </c:pt>
                <c:pt idx="179">
                  <c:v>7.9634644200887977E-4</c:v>
                </c:pt>
                <c:pt idx="180">
                  <c:v>7.9830773544203567E-4</c:v>
                </c:pt>
                <c:pt idx="181">
                  <c:v>8.0024176346460299E-4</c:v>
                </c:pt>
                <c:pt idx="182">
                  <c:v>8.0215045921550531E-4</c:v>
                </c:pt>
                <c:pt idx="183">
                  <c:v>7.9507958765954328E-4</c:v>
                </c:pt>
                <c:pt idx="184">
                  <c:v>7.9690655889054702E-4</c:v>
                </c:pt>
                <c:pt idx="185">
                  <c:v>7.9871807729440093E-4</c:v>
                </c:pt>
                <c:pt idx="186">
                  <c:v>8.0051616145816089E-4</c:v>
                </c:pt>
                <c:pt idx="187">
                  <c:v>8.0230284420979871E-4</c:v>
                </c:pt>
                <c:pt idx="188">
                  <c:v>8.0761502592365181E-4</c:v>
                </c:pt>
                <c:pt idx="189">
                  <c:v>8.0937671617139898E-4</c:v>
                </c:pt>
                <c:pt idx="190">
                  <c:v>8.1113738279268792E-4</c:v>
                </c:pt>
                <c:pt idx="191">
                  <c:v>8.1289914407372426E-4</c:v>
                </c:pt>
                <c:pt idx="192">
                  <c:v>8.1466413254163011E-4</c:v>
                </c:pt>
                <c:pt idx="193">
                  <c:v>8.19999999999838E-4</c:v>
                </c:pt>
                <c:pt idx="194">
                  <c:v>8.2178983116355634E-4</c:v>
                </c:pt>
                <c:pt idx="195">
                  <c:v>8.2357400726711821E-4</c:v>
                </c:pt>
                <c:pt idx="196">
                  <c:v>8.2535413676279622E-4</c:v>
                </c:pt>
                <c:pt idx="197">
                  <c:v>8.2713184190237371E-4</c:v>
                </c:pt>
                <c:pt idx="198">
                  <c:v>8.3246684071081414E-4</c:v>
                </c:pt>
                <c:pt idx="199">
                  <c:v>8.3425134695556524E-4</c:v>
                </c:pt>
                <c:pt idx="200">
                  <c:v>8.3604174711380532E-4</c:v>
                </c:pt>
                <c:pt idx="201">
                  <c:v>8.3783974624053296E-4</c:v>
                </c:pt>
                <c:pt idx="202">
                  <c:v>8.3964706319377086E-4</c:v>
                </c:pt>
                <c:pt idx="203">
                  <c:v>8.4658506832204969E-4</c:v>
                </c:pt>
                <c:pt idx="204">
                  <c:v>8.4188142433296584E-4</c:v>
                </c:pt>
                <c:pt idx="205">
                  <c:v>8.4385563305381436E-4</c:v>
                </c:pt>
                <c:pt idx="206">
                  <c:v>8.4786477425817291E-4</c:v>
                </c:pt>
                <c:pt idx="207">
                  <c:v>8.4891215534527024E-4</c:v>
                </c:pt>
                <c:pt idx="208">
                  <c:v>8.5413279168401334E-4</c:v>
                </c:pt>
                <c:pt idx="209">
                  <c:v>8.5628245935353642E-4</c:v>
                </c:pt>
                <c:pt idx="210">
                  <c:v>8.5846794037013009E-4</c:v>
                </c:pt>
                <c:pt idx="211">
                  <c:v>8.6357861111914015E-4</c:v>
                </c:pt>
                <c:pt idx="212">
                  <c:v>8.6443504853795121E-4</c:v>
                </c:pt>
                <c:pt idx="213">
                  <c:v>8.6999999999996509E-4</c:v>
                </c:pt>
                <c:pt idx="214">
                  <c:v>8.7244024738195405E-4</c:v>
                </c:pt>
                <c:pt idx="215">
                  <c:v>8.7492531672747501E-4</c:v>
                </c:pt>
                <c:pt idx="216">
                  <c:v>8.8133284080684686E-4</c:v>
                </c:pt>
                <c:pt idx="217">
                  <c:v>8.8199231168053691E-4</c:v>
                </c:pt>
                <c:pt idx="218">
                  <c:v>8.8792853787122506E-4</c:v>
                </c:pt>
                <c:pt idx="219">
                  <c:v>8.906257055530315E-4</c:v>
                </c:pt>
                <c:pt idx="220">
                  <c:v>8.9334864376533008E-4</c:v>
                </c:pt>
                <c:pt idx="221">
                  <c:v>9.0055161764907195E-4</c:v>
                </c:pt>
                <c:pt idx="222">
                  <c:v>9.1007167337945878E-4</c:v>
                </c:pt>
                <c:pt idx="223">
                  <c:v>9.1289687420708959E-4</c:v>
                </c:pt>
                <c:pt idx="224">
                  <c:v>9.1343098708578303E-4</c:v>
                </c:pt>
                <c:pt idx="225">
                  <c:v>9.1848221502508615E-4</c:v>
                </c:pt>
                <c:pt idx="226">
                  <c:v>9.2242253431671034E-4</c:v>
                </c:pt>
                <c:pt idx="227">
                  <c:v>9.2525386746977745E-4</c:v>
                </c:pt>
                <c:pt idx="228">
                  <c:v>9.2807664039534505E-4</c:v>
                </c:pt>
                <c:pt idx="229">
                  <c:v>9.3088795113321096E-4</c:v>
                </c:pt>
                <c:pt idx="230">
                  <c:v>9.3781275247344434E-4</c:v>
                </c:pt>
                <c:pt idx="231">
                  <c:v>9.4196012960127452E-4</c:v>
                </c:pt>
                <c:pt idx="232">
                  <c:v>9.4467019659875452E-4</c:v>
                </c:pt>
                <c:pt idx="233">
                  <c:v>9.4735114761054654E-4</c:v>
                </c:pt>
                <c:pt idx="234">
                  <c:v>9.4999999999999913E-4</c:v>
                </c:pt>
                <c:pt idx="235">
                  <c:v>9.5579025716440087E-4</c:v>
                </c:pt>
                <c:pt idx="236">
                  <c:v>9.6027066807601697E-4</c:v>
                </c:pt>
                <c:pt idx="237">
                  <c:v>9.6276768147512688E-4</c:v>
                </c:pt>
                <c:pt idx="238">
                  <c:v>9.6524104642884908E-4</c:v>
                </c:pt>
                <c:pt idx="239">
                  <c:v>9.6769309473139476E-4</c:v>
                </c:pt>
                <c:pt idx="240">
                  <c:v>9.7242798502144981E-4</c:v>
                </c:pt>
                <c:pt idx="241">
                  <c:v>9.7733526313936551E-4</c:v>
                </c:pt>
                <c:pt idx="242">
                  <c:v>9.7971621092758253E-4</c:v>
                </c:pt>
                <c:pt idx="243">
                  <c:v>9.8209013632744578E-4</c:v>
                </c:pt>
                <c:pt idx="244">
                  <c:v>9.8445947229989172E-4</c:v>
                </c:pt>
                <c:pt idx="245">
                  <c:v>9.8855914004206363E-4</c:v>
                </c:pt>
                <c:pt idx="246">
                  <c:v>9.9473981652862544E-4</c:v>
                </c:pt>
                <c:pt idx="247">
                  <c:v>9.9710309744654286E-4</c:v>
                </c:pt>
                <c:pt idx="248">
                  <c:v>9.9947993132712539E-4</c:v>
                </c:pt>
                <c:pt idx="249">
                  <c:v>1.0033586940971424E-3</c:v>
                </c:pt>
                <c:pt idx="250">
                  <c:v>1.0050214189568191E-3</c:v>
                </c:pt>
                <c:pt idx="251">
                  <c:v>1.0116569887842824E-3</c:v>
                </c:pt>
                <c:pt idx="252">
                  <c:v>1.0141690978637337E-3</c:v>
                </c:pt>
                <c:pt idx="253">
                  <c:v>1.0167128798874521E-3</c:v>
                </c:pt>
                <c:pt idx="254">
                  <c:v>1.0208421163356957E-3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361152"/>
        <c:axId val="560246784"/>
      </c:scatterChart>
      <c:valAx>
        <c:axId val="50736115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560246784"/>
        <c:crosses val="autoZero"/>
        <c:crossBetween val="midCat"/>
      </c:valAx>
      <c:valAx>
        <c:axId val="560246784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5073611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Euribor 6M (0Y-2Y)</a:t>
            </a:r>
          </a:p>
        </c:rich>
      </c:tx>
      <c:layout/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3"/>
          </c:marker>
          <c:xVal>
            <c:numRef>
              <c:f>EUR6M!$AX$2:$AX$513</c:f>
              <c:numCache>
                <c:formatCode>ddd\,\ dd\-mmm\-yyyy</c:formatCode>
                <c:ptCount val="512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42149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  <c:pt idx="63">
                  <c:v>42227</c:v>
                </c:pt>
                <c:pt idx="64">
                  <c:v>42228</c:v>
                </c:pt>
                <c:pt idx="65">
                  <c:v>42229</c:v>
                </c:pt>
                <c:pt idx="66">
                  <c:v>42230</c:v>
                </c:pt>
                <c:pt idx="67">
                  <c:v>42233</c:v>
                </c:pt>
                <c:pt idx="68">
                  <c:v>42234</c:v>
                </c:pt>
                <c:pt idx="69">
                  <c:v>42235</c:v>
                </c:pt>
                <c:pt idx="70">
                  <c:v>42236</c:v>
                </c:pt>
                <c:pt idx="71">
                  <c:v>42237</c:v>
                </c:pt>
                <c:pt idx="72">
                  <c:v>42240</c:v>
                </c:pt>
                <c:pt idx="73">
                  <c:v>42241</c:v>
                </c:pt>
                <c:pt idx="74">
                  <c:v>42242</c:v>
                </c:pt>
                <c:pt idx="75">
                  <c:v>42243</c:v>
                </c:pt>
                <c:pt idx="76">
                  <c:v>42244</c:v>
                </c:pt>
                <c:pt idx="77">
                  <c:v>42247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42465</c:v>
                </c:pt>
                <c:pt idx="103">
                  <c:v>42466</c:v>
                </c:pt>
                <c:pt idx="104">
                  <c:v>42467</c:v>
                </c:pt>
                <c:pt idx="105">
                  <c:v>42468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  <c:pt idx="130">
                  <c:v>42320</c:v>
                </c:pt>
                <c:pt idx="131">
                  <c:v>42321</c:v>
                </c:pt>
                <c:pt idx="132">
                  <c:v>42324</c:v>
                </c:pt>
                <c:pt idx="133">
                  <c:v>42325</c:v>
                </c:pt>
                <c:pt idx="134">
                  <c:v>42326</c:v>
                </c:pt>
                <c:pt idx="135">
                  <c:v>42327</c:v>
                </c:pt>
                <c:pt idx="136">
                  <c:v>42328</c:v>
                </c:pt>
                <c:pt idx="137">
                  <c:v>42331</c:v>
                </c:pt>
                <c:pt idx="138">
                  <c:v>42332</c:v>
                </c:pt>
                <c:pt idx="139">
                  <c:v>42333</c:v>
                </c:pt>
                <c:pt idx="140">
                  <c:v>42334</c:v>
                </c:pt>
                <c:pt idx="141">
                  <c:v>42335</c:v>
                </c:pt>
                <c:pt idx="142">
                  <c:v>42338</c:v>
                </c:pt>
                <c:pt idx="143">
                  <c:v>42339</c:v>
                </c:pt>
                <c:pt idx="144">
                  <c:v>42340</c:v>
                </c:pt>
                <c:pt idx="145">
                  <c:v>42341</c:v>
                </c:pt>
                <c:pt idx="146">
                  <c:v>42342</c:v>
                </c:pt>
                <c:pt idx="147">
                  <c:v>42345</c:v>
                </c:pt>
                <c:pt idx="148">
                  <c:v>42346</c:v>
                </c:pt>
                <c:pt idx="149">
                  <c:v>42347</c:v>
                </c:pt>
                <c:pt idx="150">
                  <c:v>42348</c:v>
                </c:pt>
                <c:pt idx="151">
                  <c:v>42349</c:v>
                </c:pt>
                <c:pt idx="152">
                  <c:v>42352</c:v>
                </c:pt>
                <c:pt idx="153">
                  <c:v>42353</c:v>
                </c:pt>
                <c:pt idx="154">
                  <c:v>42354</c:v>
                </c:pt>
                <c:pt idx="155">
                  <c:v>42355</c:v>
                </c:pt>
                <c:pt idx="156">
                  <c:v>42356</c:v>
                </c:pt>
                <c:pt idx="157">
                  <c:v>42359</c:v>
                </c:pt>
                <c:pt idx="158">
                  <c:v>42360</c:v>
                </c:pt>
                <c:pt idx="159">
                  <c:v>42361</c:v>
                </c:pt>
                <c:pt idx="160">
                  <c:v>42362</c:v>
                </c:pt>
                <c:pt idx="161">
                  <c:v>42366</c:v>
                </c:pt>
                <c:pt idx="162">
                  <c:v>42367</c:v>
                </c:pt>
                <c:pt idx="163">
                  <c:v>42368</c:v>
                </c:pt>
                <c:pt idx="164">
                  <c:v>42369</c:v>
                </c:pt>
                <c:pt idx="165">
                  <c:v>42373</c:v>
                </c:pt>
                <c:pt idx="166">
                  <c:v>42374</c:v>
                </c:pt>
                <c:pt idx="167">
                  <c:v>42375</c:v>
                </c:pt>
                <c:pt idx="168">
                  <c:v>42376</c:v>
                </c:pt>
                <c:pt idx="169">
                  <c:v>42377</c:v>
                </c:pt>
                <c:pt idx="170">
                  <c:v>42380</c:v>
                </c:pt>
                <c:pt idx="171">
                  <c:v>42381</c:v>
                </c:pt>
                <c:pt idx="172">
                  <c:v>42382</c:v>
                </c:pt>
                <c:pt idx="173">
                  <c:v>42383</c:v>
                </c:pt>
                <c:pt idx="174">
                  <c:v>42384</c:v>
                </c:pt>
                <c:pt idx="175">
                  <c:v>42387</c:v>
                </c:pt>
                <c:pt idx="176">
                  <c:v>42388</c:v>
                </c:pt>
                <c:pt idx="177">
                  <c:v>42389</c:v>
                </c:pt>
                <c:pt idx="178">
                  <c:v>42390</c:v>
                </c:pt>
                <c:pt idx="179">
                  <c:v>42391</c:v>
                </c:pt>
                <c:pt idx="180">
                  <c:v>42394</c:v>
                </c:pt>
                <c:pt idx="181">
                  <c:v>42395</c:v>
                </c:pt>
                <c:pt idx="182">
                  <c:v>42396</c:v>
                </c:pt>
                <c:pt idx="183">
                  <c:v>42397</c:v>
                </c:pt>
                <c:pt idx="184">
                  <c:v>42398</c:v>
                </c:pt>
                <c:pt idx="185">
                  <c:v>42401</c:v>
                </c:pt>
                <c:pt idx="186">
                  <c:v>42402</c:v>
                </c:pt>
                <c:pt idx="187">
                  <c:v>42403</c:v>
                </c:pt>
                <c:pt idx="188">
                  <c:v>42404</c:v>
                </c:pt>
                <c:pt idx="189">
                  <c:v>42405</c:v>
                </c:pt>
                <c:pt idx="190">
                  <c:v>42408</c:v>
                </c:pt>
                <c:pt idx="191">
                  <c:v>42409</c:v>
                </c:pt>
                <c:pt idx="192">
                  <c:v>42410</c:v>
                </c:pt>
                <c:pt idx="193">
                  <c:v>42411</c:v>
                </c:pt>
                <c:pt idx="194">
                  <c:v>42412</c:v>
                </c:pt>
                <c:pt idx="195">
                  <c:v>42415</c:v>
                </c:pt>
                <c:pt idx="196">
                  <c:v>42416</c:v>
                </c:pt>
                <c:pt idx="197">
                  <c:v>42417</c:v>
                </c:pt>
                <c:pt idx="198">
                  <c:v>42418</c:v>
                </c:pt>
                <c:pt idx="199">
                  <c:v>42419</c:v>
                </c:pt>
                <c:pt idx="200">
                  <c:v>42422</c:v>
                </c:pt>
                <c:pt idx="201">
                  <c:v>42423</c:v>
                </c:pt>
                <c:pt idx="202">
                  <c:v>42424</c:v>
                </c:pt>
                <c:pt idx="203">
                  <c:v>42425</c:v>
                </c:pt>
                <c:pt idx="204">
                  <c:v>42426</c:v>
                </c:pt>
                <c:pt idx="205">
                  <c:v>42429</c:v>
                </c:pt>
                <c:pt idx="206">
                  <c:v>42430</c:v>
                </c:pt>
                <c:pt idx="207">
                  <c:v>42431</c:v>
                </c:pt>
                <c:pt idx="208">
                  <c:v>42432</c:v>
                </c:pt>
                <c:pt idx="209">
                  <c:v>42433</c:v>
                </c:pt>
                <c:pt idx="210">
                  <c:v>42436</c:v>
                </c:pt>
                <c:pt idx="211">
                  <c:v>42437</c:v>
                </c:pt>
                <c:pt idx="212">
                  <c:v>42438</c:v>
                </c:pt>
                <c:pt idx="213">
                  <c:v>42439</c:v>
                </c:pt>
                <c:pt idx="214">
                  <c:v>42440</c:v>
                </c:pt>
                <c:pt idx="215">
                  <c:v>42443</c:v>
                </c:pt>
                <c:pt idx="216">
                  <c:v>42444</c:v>
                </c:pt>
                <c:pt idx="217">
                  <c:v>42445</c:v>
                </c:pt>
                <c:pt idx="218">
                  <c:v>42446</c:v>
                </c:pt>
                <c:pt idx="219">
                  <c:v>42447</c:v>
                </c:pt>
                <c:pt idx="220">
                  <c:v>42450</c:v>
                </c:pt>
                <c:pt idx="221">
                  <c:v>42451</c:v>
                </c:pt>
                <c:pt idx="222">
                  <c:v>42452</c:v>
                </c:pt>
                <c:pt idx="223">
                  <c:v>42453</c:v>
                </c:pt>
                <c:pt idx="224">
                  <c:v>42458</c:v>
                </c:pt>
                <c:pt idx="225">
                  <c:v>42459</c:v>
                </c:pt>
                <c:pt idx="226">
                  <c:v>42460</c:v>
                </c:pt>
                <c:pt idx="227">
                  <c:v>42461</c:v>
                </c:pt>
                <c:pt idx="228">
                  <c:v>42464</c:v>
                </c:pt>
                <c:pt idx="229">
                  <c:v>42465</c:v>
                </c:pt>
                <c:pt idx="230">
                  <c:v>42466</c:v>
                </c:pt>
                <c:pt idx="231">
                  <c:v>42467</c:v>
                </c:pt>
                <c:pt idx="232">
                  <c:v>42468</c:v>
                </c:pt>
                <c:pt idx="233">
                  <c:v>42471</c:v>
                </c:pt>
                <c:pt idx="234">
                  <c:v>42472</c:v>
                </c:pt>
                <c:pt idx="235">
                  <c:v>42473</c:v>
                </c:pt>
                <c:pt idx="236">
                  <c:v>42474</c:v>
                </c:pt>
                <c:pt idx="237">
                  <c:v>42475</c:v>
                </c:pt>
                <c:pt idx="238">
                  <c:v>42478</c:v>
                </c:pt>
                <c:pt idx="239">
                  <c:v>42479</c:v>
                </c:pt>
                <c:pt idx="240">
                  <c:v>42480</c:v>
                </c:pt>
                <c:pt idx="241">
                  <c:v>42481</c:v>
                </c:pt>
                <c:pt idx="242">
                  <c:v>42482</c:v>
                </c:pt>
                <c:pt idx="243">
                  <c:v>42485</c:v>
                </c:pt>
                <c:pt idx="244">
                  <c:v>42486</c:v>
                </c:pt>
                <c:pt idx="245">
                  <c:v>42487</c:v>
                </c:pt>
                <c:pt idx="246">
                  <c:v>42488</c:v>
                </c:pt>
                <c:pt idx="247">
                  <c:v>42489</c:v>
                </c:pt>
                <c:pt idx="248">
                  <c:v>42492</c:v>
                </c:pt>
                <c:pt idx="249">
                  <c:v>42493</c:v>
                </c:pt>
                <c:pt idx="250">
                  <c:v>42494</c:v>
                </c:pt>
                <c:pt idx="251">
                  <c:v>42495</c:v>
                </c:pt>
                <c:pt idx="252">
                  <c:v>42496</c:v>
                </c:pt>
                <c:pt idx="253">
                  <c:v>42499</c:v>
                </c:pt>
                <c:pt idx="254">
                  <c:v>42500</c:v>
                </c:pt>
                <c:pt idx="255">
                  <c:v>42501</c:v>
                </c:pt>
                <c:pt idx="256">
                  <c:v>42502</c:v>
                </c:pt>
                <c:pt idx="257">
                  <c:v>42503</c:v>
                </c:pt>
                <c:pt idx="258">
                  <c:v>42506</c:v>
                </c:pt>
                <c:pt idx="259">
                  <c:v>42507</c:v>
                </c:pt>
                <c:pt idx="260">
                  <c:v>42508</c:v>
                </c:pt>
                <c:pt idx="261">
                  <c:v>42509</c:v>
                </c:pt>
                <c:pt idx="262">
                  <c:v>42510</c:v>
                </c:pt>
                <c:pt idx="263">
                  <c:v>42513</c:v>
                </c:pt>
                <c:pt idx="264">
                  <c:v>42514</c:v>
                </c:pt>
                <c:pt idx="265">
                  <c:v>42515</c:v>
                </c:pt>
                <c:pt idx="266">
                  <c:v>42516</c:v>
                </c:pt>
                <c:pt idx="267">
                  <c:v>42517</c:v>
                </c:pt>
                <c:pt idx="268">
                  <c:v>42520</c:v>
                </c:pt>
                <c:pt idx="269">
                  <c:v>42521</c:v>
                </c:pt>
                <c:pt idx="270">
                  <c:v>42522</c:v>
                </c:pt>
                <c:pt idx="271">
                  <c:v>42523</c:v>
                </c:pt>
                <c:pt idx="272">
                  <c:v>42524</c:v>
                </c:pt>
                <c:pt idx="273">
                  <c:v>42527</c:v>
                </c:pt>
                <c:pt idx="274">
                  <c:v>42528</c:v>
                </c:pt>
                <c:pt idx="275">
                  <c:v>42529</c:v>
                </c:pt>
                <c:pt idx="276">
                  <c:v>42530</c:v>
                </c:pt>
                <c:pt idx="277">
                  <c:v>42531</c:v>
                </c:pt>
                <c:pt idx="278">
                  <c:v>42534</c:v>
                </c:pt>
                <c:pt idx="279">
                  <c:v>42535</c:v>
                </c:pt>
                <c:pt idx="280">
                  <c:v>42536</c:v>
                </c:pt>
                <c:pt idx="281">
                  <c:v>42537</c:v>
                </c:pt>
                <c:pt idx="282">
                  <c:v>42538</c:v>
                </c:pt>
                <c:pt idx="283">
                  <c:v>42541</c:v>
                </c:pt>
                <c:pt idx="284">
                  <c:v>42542</c:v>
                </c:pt>
                <c:pt idx="285">
                  <c:v>42543</c:v>
                </c:pt>
                <c:pt idx="286">
                  <c:v>42544</c:v>
                </c:pt>
                <c:pt idx="287">
                  <c:v>42545</c:v>
                </c:pt>
                <c:pt idx="288">
                  <c:v>42548</c:v>
                </c:pt>
                <c:pt idx="289">
                  <c:v>42549</c:v>
                </c:pt>
                <c:pt idx="290">
                  <c:v>42550</c:v>
                </c:pt>
                <c:pt idx="291">
                  <c:v>42551</c:v>
                </c:pt>
                <c:pt idx="292">
                  <c:v>42552</c:v>
                </c:pt>
                <c:pt idx="293">
                  <c:v>42555</c:v>
                </c:pt>
                <c:pt idx="294">
                  <c:v>42556</c:v>
                </c:pt>
                <c:pt idx="295">
                  <c:v>42557</c:v>
                </c:pt>
                <c:pt idx="296">
                  <c:v>42558</c:v>
                </c:pt>
                <c:pt idx="297">
                  <c:v>42559</c:v>
                </c:pt>
                <c:pt idx="298">
                  <c:v>42562</c:v>
                </c:pt>
                <c:pt idx="299">
                  <c:v>42563</c:v>
                </c:pt>
                <c:pt idx="300">
                  <c:v>42564</c:v>
                </c:pt>
                <c:pt idx="301">
                  <c:v>42565</c:v>
                </c:pt>
                <c:pt idx="302">
                  <c:v>42566</c:v>
                </c:pt>
                <c:pt idx="303">
                  <c:v>42569</c:v>
                </c:pt>
                <c:pt idx="304">
                  <c:v>42570</c:v>
                </c:pt>
                <c:pt idx="305">
                  <c:v>42571</c:v>
                </c:pt>
                <c:pt idx="306">
                  <c:v>42572</c:v>
                </c:pt>
                <c:pt idx="307">
                  <c:v>42573</c:v>
                </c:pt>
                <c:pt idx="308">
                  <c:v>42576</c:v>
                </c:pt>
                <c:pt idx="309">
                  <c:v>42577</c:v>
                </c:pt>
                <c:pt idx="310">
                  <c:v>42578</c:v>
                </c:pt>
                <c:pt idx="311">
                  <c:v>42579</c:v>
                </c:pt>
                <c:pt idx="312">
                  <c:v>42580</c:v>
                </c:pt>
                <c:pt idx="313">
                  <c:v>42583</c:v>
                </c:pt>
                <c:pt idx="314">
                  <c:v>42584</c:v>
                </c:pt>
                <c:pt idx="315">
                  <c:v>42585</c:v>
                </c:pt>
                <c:pt idx="316">
                  <c:v>42586</c:v>
                </c:pt>
                <c:pt idx="317">
                  <c:v>42587</c:v>
                </c:pt>
                <c:pt idx="318">
                  <c:v>42590</c:v>
                </c:pt>
                <c:pt idx="319">
                  <c:v>42591</c:v>
                </c:pt>
                <c:pt idx="320">
                  <c:v>42592</c:v>
                </c:pt>
                <c:pt idx="321">
                  <c:v>42593</c:v>
                </c:pt>
                <c:pt idx="322">
                  <c:v>42594</c:v>
                </c:pt>
                <c:pt idx="323">
                  <c:v>42597</c:v>
                </c:pt>
                <c:pt idx="324">
                  <c:v>42598</c:v>
                </c:pt>
                <c:pt idx="325">
                  <c:v>42599</c:v>
                </c:pt>
                <c:pt idx="326">
                  <c:v>42600</c:v>
                </c:pt>
                <c:pt idx="327">
                  <c:v>42601</c:v>
                </c:pt>
                <c:pt idx="328">
                  <c:v>42604</c:v>
                </c:pt>
                <c:pt idx="329">
                  <c:v>42605</c:v>
                </c:pt>
                <c:pt idx="330">
                  <c:v>42606</c:v>
                </c:pt>
                <c:pt idx="331">
                  <c:v>42607</c:v>
                </c:pt>
                <c:pt idx="332">
                  <c:v>42608</c:v>
                </c:pt>
                <c:pt idx="333">
                  <c:v>42611</c:v>
                </c:pt>
                <c:pt idx="334">
                  <c:v>42612</c:v>
                </c:pt>
                <c:pt idx="335">
                  <c:v>42613</c:v>
                </c:pt>
                <c:pt idx="336">
                  <c:v>42614</c:v>
                </c:pt>
                <c:pt idx="337">
                  <c:v>42615</c:v>
                </c:pt>
                <c:pt idx="338">
                  <c:v>42618</c:v>
                </c:pt>
                <c:pt idx="339">
                  <c:v>42619</c:v>
                </c:pt>
                <c:pt idx="340">
                  <c:v>42620</c:v>
                </c:pt>
                <c:pt idx="341">
                  <c:v>42621</c:v>
                </c:pt>
                <c:pt idx="342">
                  <c:v>42622</c:v>
                </c:pt>
                <c:pt idx="343">
                  <c:v>42625</c:v>
                </c:pt>
                <c:pt idx="344">
                  <c:v>42626</c:v>
                </c:pt>
                <c:pt idx="345">
                  <c:v>42627</c:v>
                </c:pt>
                <c:pt idx="346">
                  <c:v>42628</c:v>
                </c:pt>
                <c:pt idx="347">
                  <c:v>42629</c:v>
                </c:pt>
                <c:pt idx="348">
                  <c:v>42632</c:v>
                </c:pt>
                <c:pt idx="349">
                  <c:v>42633</c:v>
                </c:pt>
                <c:pt idx="350">
                  <c:v>42634</c:v>
                </c:pt>
                <c:pt idx="351">
                  <c:v>42635</c:v>
                </c:pt>
                <c:pt idx="352">
                  <c:v>42636</c:v>
                </c:pt>
                <c:pt idx="353">
                  <c:v>42639</c:v>
                </c:pt>
                <c:pt idx="354">
                  <c:v>42640</c:v>
                </c:pt>
                <c:pt idx="355">
                  <c:v>42641</c:v>
                </c:pt>
                <c:pt idx="356">
                  <c:v>42642</c:v>
                </c:pt>
                <c:pt idx="357">
                  <c:v>42643</c:v>
                </c:pt>
                <c:pt idx="358">
                  <c:v>42646</c:v>
                </c:pt>
                <c:pt idx="359">
                  <c:v>42647</c:v>
                </c:pt>
                <c:pt idx="360">
                  <c:v>42648</c:v>
                </c:pt>
                <c:pt idx="361">
                  <c:v>42649</c:v>
                </c:pt>
                <c:pt idx="362">
                  <c:v>42650</c:v>
                </c:pt>
                <c:pt idx="363">
                  <c:v>42653</c:v>
                </c:pt>
                <c:pt idx="364">
                  <c:v>42654</c:v>
                </c:pt>
                <c:pt idx="365">
                  <c:v>42655</c:v>
                </c:pt>
                <c:pt idx="366">
                  <c:v>42656</c:v>
                </c:pt>
                <c:pt idx="367">
                  <c:v>42657</c:v>
                </c:pt>
                <c:pt idx="368">
                  <c:v>42660</c:v>
                </c:pt>
                <c:pt idx="369">
                  <c:v>42661</c:v>
                </c:pt>
                <c:pt idx="370">
                  <c:v>42662</c:v>
                </c:pt>
                <c:pt idx="371">
                  <c:v>42663</c:v>
                </c:pt>
                <c:pt idx="372">
                  <c:v>42664</c:v>
                </c:pt>
                <c:pt idx="373">
                  <c:v>42667</c:v>
                </c:pt>
                <c:pt idx="374">
                  <c:v>42668</c:v>
                </c:pt>
                <c:pt idx="375">
                  <c:v>42669</c:v>
                </c:pt>
                <c:pt idx="376">
                  <c:v>42670</c:v>
                </c:pt>
                <c:pt idx="377">
                  <c:v>42671</c:v>
                </c:pt>
                <c:pt idx="378">
                  <c:v>42674</c:v>
                </c:pt>
                <c:pt idx="379">
                  <c:v>42675</c:v>
                </c:pt>
                <c:pt idx="380">
                  <c:v>42676</c:v>
                </c:pt>
                <c:pt idx="381">
                  <c:v>42677</c:v>
                </c:pt>
                <c:pt idx="382">
                  <c:v>42678</c:v>
                </c:pt>
                <c:pt idx="383">
                  <c:v>42681</c:v>
                </c:pt>
                <c:pt idx="384">
                  <c:v>42682</c:v>
                </c:pt>
                <c:pt idx="385">
                  <c:v>42683</c:v>
                </c:pt>
                <c:pt idx="386">
                  <c:v>42684</c:v>
                </c:pt>
                <c:pt idx="387">
                  <c:v>42685</c:v>
                </c:pt>
                <c:pt idx="388">
                  <c:v>42688</c:v>
                </c:pt>
                <c:pt idx="389">
                  <c:v>42689</c:v>
                </c:pt>
                <c:pt idx="390">
                  <c:v>42690</c:v>
                </c:pt>
                <c:pt idx="391">
                  <c:v>42691</c:v>
                </c:pt>
                <c:pt idx="392">
                  <c:v>42692</c:v>
                </c:pt>
                <c:pt idx="393">
                  <c:v>42695</c:v>
                </c:pt>
                <c:pt idx="394">
                  <c:v>42696</c:v>
                </c:pt>
                <c:pt idx="395">
                  <c:v>42697</c:v>
                </c:pt>
                <c:pt idx="396">
                  <c:v>42698</c:v>
                </c:pt>
                <c:pt idx="397">
                  <c:v>42699</c:v>
                </c:pt>
                <c:pt idx="398">
                  <c:v>42702</c:v>
                </c:pt>
                <c:pt idx="399">
                  <c:v>42703</c:v>
                </c:pt>
                <c:pt idx="400">
                  <c:v>42704</c:v>
                </c:pt>
                <c:pt idx="401">
                  <c:v>42705</c:v>
                </c:pt>
                <c:pt idx="402">
                  <c:v>42706</c:v>
                </c:pt>
                <c:pt idx="403">
                  <c:v>42709</c:v>
                </c:pt>
                <c:pt idx="404">
                  <c:v>42710</c:v>
                </c:pt>
                <c:pt idx="405">
                  <c:v>42711</c:v>
                </c:pt>
                <c:pt idx="406">
                  <c:v>42712</c:v>
                </c:pt>
                <c:pt idx="407">
                  <c:v>42713</c:v>
                </c:pt>
                <c:pt idx="408">
                  <c:v>42716</c:v>
                </c:pt>
                <c:pt idx="409">
                  <c:v>42717</c:v>
                </c:pt>
                <c:pt idx="410">
                  <c:v>42718</c:v>
                </c:pt>
                <c:pt idx="411">
                  <c:v>42719</c:v>
                </c:pt>
                <c:pt idx="412">
                  <c:v>42720</c:v>
                </c:pt>
                <c:pt idx="413">
                  <c:v>42723</c:v>
                </c:pt>
                <c:pt idx="414">
                  <c:v>42724</c:v>
                </c:pt>
                <c:pt idx="415">
                  <c:v>42725</c:v>
                </c:pt>
                <c:pt idx="416">
                  <c:v>42726</c:v>
                </c:pt>
                <c:pt idx="417">
                  <c:v>42727</c:v>
                </c:pt>
                <c:pt idx="418">
                  <c:v>42731</c:v>
                </c:pt>
                <c:pt idx="419">
                  <c:v>42732</c:v>
                </c:pt>
                <c:pt idx="420">
                  <c:v>42733</c:v>
                </c:pt>
                <c:pt idx="421">
                  <c:v>42734</c:v>
                </c:pt>
                <c:pt idx="422">
                  <c:v>42737</c:v>
                </c:pt>
                <c:pt idx="423">
                  <c:v>42738</c:v>
                </c:pt>
                <c:pt idx="424">
                  <c:v>42739</c:v>
                </c:pt>
                <c:pt idx="425">
                  <c:v>42740</c:v>
                </c:pt>
                <c:pt idx="426">
                  <c:v>42741</c:v>
                </c:pt>
                <c:pt idx="427">
                  <c:v>42744</c:v>
                </c:pt>
                <c:pt idx="428">
                  <c:v>42745</c:v>
                </c:pt>
                <c:pt idx="429">
                  <c:v>42746</c:v>
                </c:pt>
                <c:pt idx="430">
                  <c:v>42747</c:v>
                </c:pt>
                <c:pt idx="431">
                  <c:v>42748</c:v>
                </c:pt>
                <c:pt idx="432">
                  <c:v>42751</c:v>
                </c:pt>
                <c:pt idx="433">
                  <c:v>42752</c:v>
                </c:pt>
                <c:pt idx="434">
                  <c:v>42753</c:v>
                </c:pt>
                <c:pt idx="435">
                  <c:v>42754</c:v>
                </c:pt>
                <c:pt idx="436">
                  <c:v>42755</c:v>
                </c:pt>
                <c:pt idx="437">
                  <c:v>42758</c:v>
                </c:pt>
                <c:pt idx="438">
                  <c:v>42759</c:v>
                </c:pt>
                <c:pt idx="439">
                  <c:v>42760</c:v>
                </c:pt>
                <c:pt idx="440">
                  <c:v>42761</c:v>
                </c:pt>
                <c:pt idx="441">
                  <c:v>42762</c:v>
                </c:pt>
                <c:pt idx="442">
                  <c:v>42765</c:v>
                </c:pt>
                <c:pt idx="443">
                  <c:v>42766</c:v>
                </c:pt>
                <c:pt idx="444">
                  <c:v>42767</c:v>
                </c:pt>
                <c:pt idx="445">
                  <c:v>42768</c:v>
                </c:pt>
                <c:pt idx="446">
                  <c:v>42769</c:v>
                </c:pt>
                <c:pt idx="447">
                  <c:v>42772</c:v>
                </c:pt>
                <c:pt idx="448">
                  <c:v>42773</c:v>
                </c:pt>
                <c:pt idx="449">
                  <c:v>42774</c:v>
                </c:pt>
                <c:pt idx="450">
                  <c:v>42775</c:v>
                </c:pt>
                <c:pt idx="451">
                  <c:v>42776</c:v>
                </c:pt>
                <c:pt idx="452">
                  <c:v>42779</c:v>
                </c:pt>
                <c:pt idx="453">
                  <c:v>42780</c:v>
                </c:pt>
                <c:pt idx="454">
                  <c:v>42781</c:v>
                </c:pt>
                <c:pt idx="455">
                  <c:v>42782</c:v>
                </c:pt>
                <c:pt idx="456">
                  <c:v>42783</c:v>
                </c:pt>
                <c:pt idx="457">
                  <c:v>42786</c:v>
                </c:pt>
                <c:pt idx="458">
                  <c:v>42787</c:v>
                </c:pt>
                <c:pt idx="459">
                  <c:v>42788</c:v>
                </c:pt>
                <c:pt idx="460">
                  <c:v>42789</c:v>
                </c:pt>
                <c:pt idx="461">
                  <c:v>42790</c:v>
                </c:pt>
                <c:pt idx="462">
                  <c:v>42793</c:v>
                </c:pt>
                <c:pt idx="463">
                  <c:v>42794</c:v>
                </c:pt>
                <c:pt idx="464">
                  <c:v>42795</c:v>
                </c:pt>
                <c:pt idx="465">
                  <c:v>42796</c:v>
                </c:pt>
                <c:pt idx="466">
                  <c:v>42797</c:v>
                </c:pt>
                <c:pt idx="467">
                  <c:v>42800</c:v>
                </c:pt>
                <c:pt idx="468">
                  <c:v>42801</c:v>
                </c:pt>
                <c:pt idx="469">
                  <c:v>42802</c:v>
                </c:pt>
                <c:pt idx="470">
                  <c:v>42803</c:v>
                </c:pt>
                <c:pt idx="471">
                  <c:v>42804</c:v>
                </c:pt>
                <c:pt idx="472">
                  <c:v>42807</c:v>
                </c:pt>
                <c:pt idx="473">
                  <c:v>42808</c:v>
                </c:pt>
                <c:pt idx="474">
                  <c:v>42809</c:v>
                </c:pt>
                <c:pt idx="475">
                  <c:v>42810</c:v>
                </c:pt>
                <c:pt idx="476">
                  <c:v>42811</c:v>
                </c:pt>
                <c:pt idx="477">
                  <c:v>42814</c:v>
                </c:pt>
                <c:pt idx="478">
                  <c:v>42815</c:v>
                </c:pt>
                <c:pt idx="479">
                  <c:v>42816</c:v>
                </c:pt>
                <c:pt idx="480">
                  <c:v>42817</c:v>
                </c:pt>
                <c:pt idx="481">
                  <c:v>42818</c:v>
                </c:pt>
                <c:pt idx="482">
                  <c:v>42821</c:v>
                </c:pt>
                <c:pt idx="483">
                  <c:v>42822</c:v>
                </c:pt>
                <c:pt idx="484">
                  <c:v>42823</c:v>
                </c:pt>
                <c:pt idx="485">
                  <c:v>42824</c:v>
                </c:pt>
                <c:pt idx="486">
                  <c:v>42825</c:v>
                </c:pt>
                <c:pt idx="487">
                  <c:v>42828</c:v>
                </c:pt>
                <c:pt idx="488">
                  <c:v>42829</c:v>
                </c:pt>
                <c:pt idx="489">
                  <c:v>42830</c:v>
                </c:pt>
                <c:pt idx="490">
                  <c:v>42831</c:v>
                </c:pt>
                <c:pt idx="491">
                  <c:v>42832</c:v>
                </c:pt>
                <c:pt idx="492">
                  <c:v>42835</c:v>
                </c:pt>
                <c:pt idx="493">
                  <c:v>42836</c:v>
                </c:pt>
                <c:pt idx="494">
                  <c:v>42837</c:v>
                </c:pt>
                <c:pt idx="495">
                  <c:v>42838</c:v>
                </c:pt>
                <c:pt idx="496">
                  <c:v>42843</c:v>
                </c:pt>
                <c:pt idx="497">
                  <c:v>42844</c:v>
                </c:pt>
                <c:pt idx="498">
                  <c:v>42845</c:v>
                </c:pt>
                <c:pt idx="499">
                  <c:v>42846</c:v>
                </c:pt>
                <c:pt idx="500">
                  <c:v>42849</c:v>
                </c:pt>
                <c:pt idx="501">
                  <c:v>42850</c:v>
                </c:pt>
                <c:pt idx="502">
                  <c:v>42851</c:v>
                </c:pt>
                <c:pt idx="503">
                  <c:v>42852</c:v>
                </c:pt>
                <c:pt idx="504">
                  <c:v>42853</c:v>
                </c:pt>
                <c:pt idx="505">
                  <c:v>42857</c:v>
                </c:pt>
                <c:pt idx="506">
                  <c:v>42858</c:v>
                </c:pt>
                <c:pt idx="507">
                  <c:v>42859</c:v>
                </c:pt>
                <c:pt idx="508">
                  <c:v>42860</c:v>
                </c:pt>
                <c:pt idx="509">
                  <c:v>42863</c:v>
                </c:pt>
                <c:pt idx="510">
                  <c:v>42864</c:v>
                </c:pt>
                <c:pt idx="511">
                  <c:v>42871</c:v>
                </c:pt>
              </c:numCache>
            </c:numRef>
          </c:xVal>
          <c:yVal>
            <c:numRef>
              <c:f>EUR6M!$AZ$2:$AZ$513</c:f>
              <c:numCache>
                <c:formatCode>0.0000%</c:formatCode>
                <c:ptCount val="512"/>
                <c:pt idx="0">
                  <c:v>6.6800000000080055E-4</c:v>
                </c:pt>
                <c:pt idx="1">
                  <c:v>6.6745008968009407E-4</c:v>
                </c:pt>
                <c:pt idx="2">
                  <c:v>6.6528533813382871E-4</c:v>
                </c:pt>
                <c:pt idx="3">
                  <c:v>6.6447682792026706E-4</c:v>
                </c:pt>
                <c:pt idx="4">
                  <c:v>6.6366560186176509E-4</c:v>
                </c:pt>
                <c:pt idx="5">
                  <c:v>6.6238245365142002E-4</c:v>
                </c:pt>
                <c:pt idx="6">
                  <c:v>6.618021902869525E-4</c:v>
                </c:pt>
                <c:pt idx="7">
                  <c:v>6.5956873402200672E-4</c:v>
                </c:pt>
                <c:pt idx="8">
                  <c:v>6.587412129681517E-4</c:v>
                </c:pt>
                <c:pt idx="9">
                  <c:v>6.5791097609368488E-4</c:v>
                </c:pt>
                <c:pt idx="10">
                  <c:v>6.5663326194892631E-4</c:v>
                </c:pt>
                <c:pt idx="11">
                  <c:v>6.5478867998469996E-4</c:v>
                </c:pt>
                <c:pt idx="12">
                  <c:v>6.4806662607434448E-4</c:v>
                </c:pt>
                <c:pt idx="13">
                  <c:v>6.4538478858477608E-4</c:v>
                </c:pt>
                <c:pt idx="14">
                  <c:v>6.4255355084565893E-4</c:v>
                </c:pt>
                <c:pt idx="15">
                  <c:v>6.3957291350259684E-4</c:v>
                </c:pt>
                <c:pt idx="16">
                  <c:v>6.3828039162677015E-4</c:v>
                </c:pt>
                <c:pt idx="17">
                  <c:v>6.3570732067403106E-4</c:v>
                </c:pt>
                <c:pt idx="18">
                  <c:v>6.3480958932553679E-4</c:v>
                </c:pt>
                <c:pt idx="19">
                  <c:v>6.3393932464379777E-4</c:v>
                </c:pt>
                <c:pt idx="20">
                  <c:v>6.3309652659255882E-4</c:v>
                </c:pt>
                <c:pt idx="21">
                  <c:v>6.3202636655381914E-4</c:v>
                </c:pt>
                <c:pt idx="22">
                  <c:v>6.2999999999982471E-4</c:v>
                </c:pt>
                <c:pt idx="23">
                  <c:v>6.2991663906068957E-4</c:v>
                </c:pt>
                <c:pt idx="24">
                  <c:v>6.2986228515133811E-4</c:v>
                </c:pt>
                <c:pt idx="25">
                  <c:v>6.2983693827002292E-4</c:v>
                </c:pt>
                <c:pt idx="26">
                  <c:v>6.3103483752801573E-4</c:v>
                </c:pt>
                <c:pt idx="27">
                  <c:v>6.3002562101682671E-4</c:v>
                </c:pt>
                <c:pt idx="28">
                  <c:v>6.3014530928224557E-4</c:v>
                </c:pt>
                <c:pt idx="29">
                  <c:v>6.3029400458793148E-4</c:v>
                </c:pt>
                <c:pt idx="30">
                  <c:v>6.3231566452847494E-4</c:v>
                </c:pt>
                <c:pt idx="31">
                  <c:v>6.3191585663995064E-4</c:v>
                </c:pt>
                <c:pt idx="32">
                  <c:v>6.314725869938087E-4</c:v>
                </c:pt>
                <c:pt idx="33">
                  <c:v>6.3242447022923102E-4</c:v>
                </c:pt>
                <c:pt idx="34">
                  <c:v>6.3465273348234342E-4</c:v>
                </c:pt>
                <c:pt idx="35">
                  <c:v>6.3441659025691643E-4</c:v>
                </c:pt>
                <c:pt idx="36">
                  <c:v>6.3420286212224116E-4</c:v>
                </c:pt>
                <c:pt idx="37">
                  <c:v>6.3497873399494557E-4</c:v>
                </c:pt>
                <c:pt idx="38">
                  <c:v>6.3550541824116151E-4</c:v>
                </c:pt>
                <c:pt idx="39">
                  <c:v>6.3606095215090514E-4</c:v>
                </c:pt>
                <c:pt idx="40">
                  <c:v>6.3791595031713279E-4</c:v>
                </c:pt>
                <c:pt idx="41">
                  <c:v>6.3789585893005867E-4</c:v>
                </c:pt>
                <c:pt idx="42">
                  <c:v>6.3927136755138469E-4</c:v>
                </c:pt>
                <c:pt idx="43">
                  <c:v>6.4000000000054356E-4</c:v>
                </c:pt>
                <c:pt idx="44">
                  <c:v>6.3978730687873299E-4</c:v>
                </c:pt>
                <c:pt idx="45">
                  <c:v>6.3949943459459715E-4</c:v>
                </c:pt>
                <c:pt idx="46">
                  <c:v>6.3936017748447032E-4</c:v>
                </c:pt>
                <c:pt idx="47">
                  <c:v>6.389396879975625E-4</c:v>
                </c:pt>
                <c:pt idx="48">
                  <c:v>6.3881333354066504E-4</c:v>
                </c:pt>
                <c:pt idx="49">
                  <c:v>6.387013688492338E-4</c:v>
                </c:pt>
                <c:pt idx="50">
                  <c:v>6.3850039756042237E-4</c:v>
                </c:pt>
                <c:pt idx="51">
                  <c:v>6.3846820088939843E-4</c:v>
                </c:pt>
                <c:pt idx="52">
                  <c:v>6.383573918054288E-4</c:v>
                </c:pt>
                <c:pt idx="53">
                  <c:v>6.383317656681296E-4</c:v>
                </c:pt>
                <c:pt idx="54">
                  <c:v>6.3832052928630462E-4</c:v>
                </c:pt>
                <c:pt idx="55">
                  <c:v>6.3838445703624314E-4</c:v>
                </c:pt>
                <c:pt idx="56">
                  <c:v>6.3846542355006336E-4</c:v>
                </c:pt>
                <c:pt idx="57">
                  <c:v>6.3848019370755409E-4</c:v>
                </c:pt>
                <c:pt idx="58">
                  <c:v>6.3855529586248389E-4</c:v>
                </c:pt>
                <c:pt idx="59">
                  <c:v>6.3864478777810106E-4</c:v>
                </c:pt>
                <c:pt idx="60">
                  <c:v>6.38594880498455E-4</c:v>
                </c:pt>
                <c:pt idx="61">
                  <c:v>6.3878811197426455E-4</c:v>
                </c:pt>
                <c:pt idx="62">
                  <c:v>6.3930809383731021E-4</c:v>
                </c:pt>
                <c:pt idx="63">
                  <c:v>6.3948392436570826E-4</c:v>
                </c:pt>
                <c:pt idx="64">
                  <c:v>6.3967414467521215E-4</c:v>
                </c:pt>
                <c:pt idx="65">
                  <c:v>6.3968840057294603E-4</c:v>
                </c:pt>
                <c:pt idx="66">
                  <c:v>6.3999999999987201E-4</c:v>
                </c:pt>
                <c:pt idx="67">
                  <c:v>6.4041800575881142E-4</c:v>
                </c:pt>
                <c:pt idx="68">
                  <c:v>6.4064379889778005E-4</c:v>
                </c:pt>
                <c:pt idx="69">
                  <c:v>6.4087906201329068E-4</c:v>
                </c:pt>
                <c:pt idx="70">
                  <c:v>6.4151758570061342E-4</c:v>
                </c:pt>
                <c:pt idx="71">
                  <c:v>6.4157477837848993E-4</c:v>
                </c:pt>
                <c:pt idx="72">
                  <c:v>6.4219742736409242E-4</c:v>
                </c:pt>
                <c:pt idx="73">
                  <c:v>6.4248951041531602E-4</c:v>
                </c:pt>
                <c:pt idx="74">
                  <c:v>6.4279106347001676E-4</c:v>
                </c:pt>
                <c:pt idx="75">
                  <c:v>6.4348011665341543E-4</c:v>
                </c:pt>
                <c:pt idx="76">
                  <c:v>6.436110787608572E-4</c:v>
                </c:pt>
                <c:pt idx="77">
                  <c:v>6.4406766829992431E-4</c:v>
                </c:pt>
                <c:pt idx="78">
                  <c:v>6.4442917469441406E-4</c:v>
                </c:pt>
                <c:pt idx="79">
                  <c:v>6.4480025515615722E-4</c:v>
                </c:pt>
                <c:pt idx="80">
                  <c:v>6.4518090968954567E-4</c:v>
                </c:pt>
                <c:pt idx="81">
                  <c:v>6.4557113830072846E-4</c:v>
                </c:pt>
                <c:pt idx="82">
                  <c:v>6.4679926865770056E-4</c:v>
                </c:pt>
                <c:pt idx="83">
                  <c:v>6.4722779363759694E-4</c:v>
                </c:pt>
                <c:pt idx="84">
                  <c:v>6.4766589272515385E-4</c:v>
                </c:pt>
                <c:pt idx="85">
                  <c:v>6.4811356592608092E-4</c:v>
                </c:pt>
                <c:pt idx="86">
                  <c:v>6.4857081324740562E-4</c:v>
                </c:pt>
                <c:pt idx="87">
                  <c:v>6.5000000000008584E-4</c:v>
                </c:pt>
                <c:pt idx="88">
                  <c:v>6.5084303391616828E-4</c:v>
                </c:pt>
                <c:pt idx="89">
                  <c:v>6.5169509828072762E-4</c:v>
                </c:pt>
                <c:pt idx="90">
                  <c:v>6.5255619310606184E-4</c:v>
                </c:pt>
                <c:pt idx="91">
                  <c:v>6.5342631840315088E-4</c:v>
                </c:pt>
                <c:pt idx="92">
                  <c:v>6.5609087725012293E-4</c:v>
                </c:pt>
                <c:pt idx="93">
                  <c:v>6.5699712455721056E-4</c:v>
                </c:pt>
                <c:pt idx="94">
                  <c:v>6.5791240239798166E-4</c:v>
                </c:pt>
                <c:pt idx="95">
                  <c:v>6.588367107838557E-4</c:v>
                </c:pt>
                <c:pt idx="96">
                  <c:v>6.629457094753376E-4</c:v>
                </c:pt>
                <c:pt idx="97">
                  <c:v>6.6342243256388368E-4</c:v>
                </c:pt>
                <c:pt idx="98">
                  <c:v>6.635937113474256E-4</c:v>
                </c:pt>
                <c:pt idx="99">
                  <c:v>6.6536888932140564E-4</c:v>
                </c:pt>
                <c:pt idx="100">
                  <c:v>6.663555896642574E-4</c:v>
                </c:pt>
                <c:pt idx="101">
                  <c:v>6.6892906942006862E-4</c:v>
                </c:pt>
                <c:pt idx="102">
                  <c:v>6.5735775730528371E-4</c:v>
                </c:pt>
                <c:pt idx="103">
                  <c:v>6.6071150907513233E-4</c:v>
                </c:pt>
                <c:pt idx="104">
                  <c:v>6.6556765039715567E-4</c:v>
                </c:pt>
                <c:pt idx="105">
                  <c:v>6.7378766815787096E-4</c:v>
                </c:pt>
                <c:pt idx="106">
                  <c:v>6.7613559882183567E-4</c:v>
                </c:pt>
                <c:pt idx="107">
                  <c:v>6.778020641040242E-4</c:v>
                </c:pt>
                <c:pt idx="108">
                  <c:v>6.7889654130229434E-4</c:v>
                </c:pt>
                <c:pt idx="109">
                  <c:v>6.7999999999982473E-4</c:v>
                </c:pt>
                <c:pt idx="110">
                  <c:v>6.8052246083289141E-4</c:v>
                </c:pt>
                <c:pt idx="111">
                  <c:v>6.8143425544751489E-4</c:v>
                </c:pt>
                <c:pt idx="112">
                  <c:v>6.8266689702610028E-4</c:v>
                </c:pt>
                <c:pt idx="113">
                  <c:v>6.8321665431191536E-4</c:v>
                </c:pt>
                <c:pt idx="114">
                  <c:v>6.8377187090199593E-4</c:v>
                </c:pt>
                <c:pt idx="115">
                  <c:v>6.8433254680071013E-4</c:v>
                </c:pt>
                <c:pt idx="116">
                  <c:v>6.8525656463192279E-4</c:v>
                </c:pt>
                <c:pt idx="117">
                  <c:v>6.8662984357712679E-4</c:v>
                </c:pt>
                <c:pt idx="118">
                  <c:v>6.872178160902086E-4</c:v>
                </c:pt>
                <c:pt idx="119">
                  <c:v>6.8781124794075352E-4</c:v>
                </c:pt>
                <c:pt idx="120">
                  <c:v>6.8841013913400302E-4</c:v>
                </c:pt>
                <c:pt idx="121">
                  <c:v>6.8884898859758741E-4</c:v>
                </c:pt>
                <c:pt idx="122">
                  <c:v>6.9070153732080314E-4</c:v>
                </c:pt>
                <c:pt idx="123">
                  <c:v>6.9133003226041145E-4</c:v>
                </c:pt>
                <c:pt idx="124">
                  <c:v>6.9196401655755968E-4</c:v>
                </c:pt>
                <c:pt idx="125">
                  <c:v>6.9260349021839688E-4</c:v>
                </c:pt>
                <c:pt idx="126">
                  <c:v>6.9324845324687573E-4</c:v>
                </c:pt>
                <c:pt idx="127">
                  <c:v>6.95216278597017E-4</c:v>
                </c:pt>
                <c:pt idx="128">
                  <c:v>6.9588319915359932E-4</c:v>
                </c:pt>
                <c:pt idx="129">
                  <c:v>6.9655560910593275E-4</c:v>
                </c:pt>
                <c:pt idx="130">
                  <c:v>6.9723350845928792E-4</c:v>
                </c:pt>
                <c:pt idx="131">
                  <c:v>6.9791689721981367E-4</c:v>
                </c:pt>
                <c:pt idx="132">
                  <c:v>6.9999999999975453E-4</c:v>
                </c:pt>
                <c:pt idx="133">
                  <c:v>7.0064931697225196E-4</c:v>
                </c:pt>
                <c:pt idx="134">
                  <c:v>7.013030311249517E-4</c:v>
                </c:pt>
                <c:pt idx="135">
                  <c:v>7.0196114246224596E-4</c:v>
                </c:pt>
                <c:pt idx="136">
                  <c:v>7.0262365098808753E-4</c:v>
                </c:pt>
                <c:pt idx="137">
                  <c:v>7.0463755974433089E-4</c:v>
                </c:pt>
                <c:pt idx="138">
                  <c:v>7.0531765707091798E-4</c:v>
                </c:pt>
                <c:pt idx="139">
                  <c:v>7.060021516084522E-4</c:v>
                </c:pt>
                <c:pt idx="140">
                  <c:v>7.0669104336176455E-4</c:v>
                </c:pt>
                <c:pt idx="141">
                  <c:v>7.0738433233524746E-4</c:v>
                </c:pt>
                <c:pt idx="142">
                  <c:v>7.096811207666857E-4</c:v>
                </c:pt>
                <c:pt idx="143">
                  <c:v>7.1038975743908765E-4</c:v>
                </c:pt>
                <c:pt idx="144">
                  <c:v>7.1110276733720552E-4</c:v>
                </c:pt>
                <c:pt idx="145">
                  <c:v>7.1182015046497072E-4</c:v>
                </c:pt>
                <c:pt idx="146">
                  <c:v>7.1290377833346731E-4</c:v>
                </c:pt>
                <c:pt idx="147">
                  <c:v>7.1473341537471753E-4</c:v>
                </c:pt>
                <c:pt idx="148">
                  <c:v>7.1547266472585019E-4</c:v>
                </c:pt>
                <c:pt idx="149">
                  <c:v>7.1621628733633321E-4</c:v>
                </c:pt>
                <c:pt idx="150">
                  <c:v>7.1696428321140816E-4</c:v>
                </c:pt>
                <c:pt idx="151">
                  <c:v>7.1804533998039123E-4</c:v>
                </c:pt>
                <c:pt idx="152">
                  <c:v>7.199999994524155E-4</c:v>
                </c:pt>
                <c:pt idx="153">
                  <c:v>7.2226585346917937E-4</c:v>
                </c:pt>
                <c:pt idx="154">
                  <c:v>7.2383456438728433E-4</c:v>
                </c:pt>
                <c:pt idx="155">
                  <c:v>7.2540862495267184E-4</c:v>
                </c:pt>
                <c:pt idx="156">
                  <c:v>7.3026552090032311E-4</c:v>
                </c:pt>
                <c:pt idx="157">
                  <c:v>7.3175836393995965E-4</c:v>
                </c:pt>
                <c:pt idx="158">
                  <c:v>7.3335917293351901E-4</c:v>
                </c:pt>
                <c:pt idx="159">
                  <c:v>7.3496533165123932E-4</c:v>
                </c:pt>
                <c:pt idx="160">
                  <c:v>7.3657684010709843E-4</c:v>
                </c:pt>
                <c:pt idx="161">
                  <c:v>7.4307637157007718E-4</c:v>
                </c:pt>
                <c:pt idx="162">
                  <c:v>7.4471462891232082E-4</c:v>
                </c:pt>
                <c:pt idx="163">
                  <c:v>7.4635823607176579E-4</c:v>
                </c:pt>
                <c:pt idx="164">
                  <c:v>7.4635141282593622E-4</c:v>
                </c:pt>
                <c:pt idx="165">
                  <c:v>7.5300056622699572E-4</c:v>
                </c:pt>
                <c:pt idx="166">
                  <c:v>7.5467630269833886E-4</c:v>
                </c:pt>
                <c:pt idx="167">
                  <c:v>7.5635741844560784E-4</c:v>
                </c:pt>
                <c:pt idx="168">
                  <c:v>7.5804391348153956E-4</c:v>
                </c:pt>
                <c:pt idx="169">
                  <c:v>7.5973578782106738E-4</c:v>
                </c:pt>
                <c:pt idx="170">
                  <c:v>7.6484368679650288E-4</c:v>
                </c:pt>
                <c:pt idx="171">
                  <c:v>7.6655707848656931E-4</c:v>
                </c:pt>
                <c:pt idx="172">
                  <c:v>7.6827584954918763E-4</c:v>
                </c:pt>
                <c:pt idx="173">
                  <c:v>7.6999999999885157E-4</c:v>
                </c:pt>
                <c:pt idx="174">
                  <c:v>7.7429252560590319E-4</c:v>
                </c:pt>
                <c:pt idx="175">
                  <c:v>7.8728811463058359E-4</c:v>
                </c:pt>
                <c:pt idx="176">
                  <c:v>7.9165931547055702E-4</c:v>
                </c:pt>
                <c:pt idx="177">
                  <c:v>7.9605018544322661E-4</c:v>
                </c:pt>
                <c:pt idx="178">
                  <c:v>8.0046072467903761E-4</c:v>
                </c:pt>
                <c:pt idx="179">
                  <c:v>8.0489093330975256E-4</c:v>
                </c:pt>
                <c:pt idx="180">
                  <c:v>8.1829957689465876E-4</c:v>
                </c:pt>
                <c:pt idx="181">
                  <c:v>8.2280846443096229E-4</c:v>
                </c:pt>
                <c:pt idx="182">
                  <c:v>8.2733702202888917E-4</c:v>
                </c:pt>
                <c:pt idx="183">
                  <c:v>8.3188524982283753E-4</c:v>
                </c:pt>
                <c:pt idx="184">
                  <c:v>8.3645314794808371E-4</c:v>
                </c:pt>
                <c:pt idx="185">
                  <c:v>8.502748656788675E-4</c:v>
                </c:pt>
                <c:pt idx="186">
                  <c:v>8.5492144649832E-4</c:v>
                </c:pt>
                <c:pt idx="187">
                  <c:v>8.5958769833599329E-4</c:v>
                </c:pt>
                <c:pt idx="188">
                  <c:v>8.6427362133155612E-4</c:v>
                </c:pt>
                <c:pt idx="189">
                  <c:v>8.6897921562423752E-4</c:v>
                </c:pt>
                <c:pt idx="190">
                  <c:v>8.83214027690024E-4</c:v>
                </c:pt>
                <c:pt idx="191">
                  <c:v>8.8799830857972382E-4</c:v>
                </c:pt>
                <c:pt idx="192">
                  <c:v>8.9280226147410815E-4</c:v>
                </c:pt>
                <c:pt idx="193">
                  <c:v>8.9762588651548091E-4</c:v>
                </c:pt>
                <c:pt idx="194">
                  <c:v>9.0246918384878096E-4</c:v>
                </c:pt>
                <c:pt idx="195">
                  <c:v>9.171171110434861E-4</c:v>
                </c:pt>
                <c:pt idx="196">
                  <c:v>9.2173326369350387E-4</c:v>
                </c:pt>
                <c:pt idx="197">
                  <c:v>9.2636690333954875E-4</c:v>
                </c:pt>
                <c:pt idx="198">
                  <c:v>9.3101803010459908E-4</c:v>
                </c:pt>
                <c:pt idx="199">
                  <c:v>9.3568664411251216E-4</c:v>
                </c:pt>
                <c:pt idx="200">
                  <c:v>9.497974108280433E-4</c:v>
                </c:pt>
                <c:pt idx="201">
                  <c:v>9.5453597504641541E-4</c:v>
                </c:pt>
                <c:pt idx="202">
                  <c:v>9.5929202713044854E-4</c:v>
                </c:pt>
                <c:pt idx="203">
                  <c:v>9.6406556720575671E-4</c:v>
                </c:pt>
                <c:pt idx="204">
                  <c:v>9.6885659539927105E-4</c:v>
                </c:pt>
                <c:pt idx="205">
                  <c:v>9.8965502613249708E-4</c:v>
                </c:pt>
                <c:pt idx="206">
                  <c:v>9.9449858199844783E-4</c:v>
                </c:pt>
                <c:pt idx="207">
                  <c:v>9.993594368518583E-4</c:v>
                </c:pt>
                <c:pt idx="208">
                  <c:v>1.0104404992325722E-3</c:v>
                </c:pt>
                <c:pt idx="209">
                  <c:v>1.0122335981017458E-3</c:v>
                </c:pt>
                <c:pt idx="210">
                  <c:v>1.0239232004580574E-3</c:v>
                </c:pt>
                <c:pt idx="211">
                  <c:v>1.0288878519583977E-3</c:v>
                </c:pt>
                <c:pt idx="212">
                  <c:v>1.0338698033572082E-3</c:v>
                </c:pt>
                <c:pt idx="213">
                  <c:v>1.0449448105417833E-3</c:v>
                </c:pt>
                <c:pt idx="214">
                  <c:v>1.0469215863310149E-3</c:v>
                </c:pt>
                <c:pt idx="215">
                  <c:v>1.0590390634715573E-3</c:v>
                </c:pt>
                <c:pt idx="216">
                  <c:v>1.0634856492785095E-3</c:v>
                </c:pt>
                <c:pt idx="217">
                  <c:v>1.0679453823456988E-3</c:v>
                </c:pt>
                <c:pt idx="218">
                  <c:v>1.0783785020495791E-3</c:v>
                </c:pt>
                <c:pt idx="219">
                  <c:v>1.0798850653545773E-3</c:v>
                </c:pt>
                <c:pt idx="220">
                  <c:v>1.0904412597348544E-3</c:v>
                </c:pt>
                <c:pt idx="221">
                  <c:v>1.0949798782576028E-3</c:v>
                </c:pt>
                <c:pt idx="222">
                  <c:v>1.0995316446748634E-3</c:v>
                </c:pt>
                <c:pt idx="223">
                  <c:v>1.1099613907018845E-3</c:v>
                </c:pt>
                <c:pt idx="224">
                  <c:v>1.127118354109502E-3</c:v>
                </c:pt>
                <c:pt idx="225">
                  <c:v>1.1317621583684585E-3</c:v>
                </c:pt>
                <c:pt idx="226">
                  <c:v>1.1335173594789114E-3</c:v>
                </c:pt>
                <c:pt idx="227">
                  <c:v>1.1439695943331488E-3</c:v>
                </c:pt>
                <c:pt idx="228">
                  <c:v>1.1523079519349198E-3</c:v>
                </c:pt>
                <c:pt idx="229">
                  <c:v>1.157038651842792E-3</c:v>
                </c:pt>
                <c:pt idx="230">
                  <c:v>1.1617825726587484E-3</c:v>
                </c:pt>
                <c:pt idx="231">
                  <c:v>1.1665397144775766E-3</c:v>
                </c:pt>
                <c:pt idx="232">
                  <c:v>1.1769730680764635E-3</c:v>
                </c:pt>
                <c:pt idx="233">
                  <c:v>1.1857004937061871E-3</c:v>
                </c:pt>
                <c:pt idx="234">
                  <c:v>1.1905237419834644E-3</c:v>
                </c:pt>
                <c:pt idx="235">
                  <c:v>1.1953602118432594E-3</c:v>
                </c:pt>
                <c:pt idx="236">
                  <c:v>1.2002099033825431E-3</c:v>
                </c:pt>
                <c:pt idx="237">
                  <c:v>1.2111952850273214E-3</c:v>
                </c:pt>
                <c:pt idx="238">
                  <c:v>1.2220984028370209E-3</c:v>
                </c:pt>
                <c:pt idx="239">
                  <c:v>1.2276122073568694E-3</c:v>
                </c:pt>
                <c:pt idx="240">
                  <c:v>1.2331426840184179E-3</c:v>
                </c:pt>
                <c:pt idx="241">
                  <c:v>1.2386898329627557E-3</c:v>
                </c:pt>
                <c:pt idx="242">
                  <c:v>1.2496212988982586E-3</c:v>
                </c:pt>
                <c:pt idx="243">
                  <c:v>1.2610451543854186E-3</c:v>
                </c:pt>
                <c:pt idx="244">
                  <c:v>1.2666756668617903E-3</c:v>
                </c:pt>
                <c:pt idx="245">
                  <c:v>1.272322852472292E-3</c:v>
                </c:pt>
                <c:pt idx="246">
                  <c:v>1.2779867113601971E-3</c:v>
                </c:pt>
                <c:pt idx="247">
                  <c:v>1.2888554541573831E-3</c:v>
                </c:pt>
                <c:pt idx="248">
                  <c:v>1.303368203240927E-3</c:v>
                </c:pt>
                <c:pt idx="249">
                  <c:v>1.3091019111576431E-3</c:v>
                </c:pt>
                <c:pt idx="250">
                  <c:v>1.3148522027861542E-3</c:v>
                </c:pt>
                <c:pt idx="251">
                  <c:v>1.325627452491232E-3</c:v>
                </c:pt>
                <c:pt idx="252">
                  <c:v>1.3288977996231577E-3</c:v>
                </c:pt>
                <c:pt idx="253">
                  <c:v>1.3438524217254547E-3</c:v>
                </c:pt>
                <c:pt idx="254">
                  <c:v>1.3497022187040125E-3</c:v>
                </c:pt>
                <c:pt idx="255">
                  <c:v>1.3555686004248454E-3</c:v>
                </c:pt>
                <c:pt idx="256">
                  <c:v>1.3662662513910346E-3</c:v>
                </c:pt>
                <c:pt idx="257">
                  <c:v>1.3697483851212392E-3</c:v>
                </c:pt>
                <c:pt idx="258">
                  <c:v>1.3851492853959085E-3</c:v>
                </c:pt>
                <c:pt idx="259">
                  <c:v>1.3910200054616422E-3</c:v>
                </c:pt>
                <c:pt idx="260">
                  <c:v>1.3969067976796806E-3</c:v>
                </c:pt>
                <c:pt idx="261">
                  <c:v>1.4074250205392009E-3</c:v>
                </c:pt>
                <c:pt idx="262">
                  <c:v>1.4110255591066661E-3</c:v>
                </c:pt>
                <c:pt idx="263">
                  <c:v>1.4265818461386367E-3</c:v>
                </c:pt>
                <c:pt idx="264">
                  <c:v>1.4325650743267542E-3</c:v>
                </c:pt>
                <c:pt idx="265">
                  <c:v>1.4385643756889676E-3</c:v>
                </c:pt>
                <c:pt idx="266">
                  <c:v>1.448991367253043E-3</c:v>
                </c:pt>
                <c:pt idx="267">
                  <c:v>1.452805129435863E-3</c:v>
                </c:pt>
                <c:pt idx="268">
                  <c:v>1.4688019853025403E-3</c:v>
                </c:pt>
                <c:pt idx="269">
                  <c:v>1.4727591041684802E-3</c:v>
                </c:pt>
                <c:pt idx="270">
                  <c:v>1.478886502569607E-3</c:v>
                </c:pt>
                <c:pt idx="271">
                  <c:v>1.4850300629810432E-3</c:v>
                </c:pt>
                <c:pt idx="272">
                  <c:v>1.4953680591860659E-3</c:v>
                </c:pt>
                <c:pt idx="273">
                  <c:v>1.5097659277552205E-3</c:v>
                </c:pt>
                <c:pt idx="274">
                  <c:v>1.5159903004926681E-3</c:v>
                </c:pt>
                <c:pt idx="275">
                  <c:v>1.5222308361524822E-3</c:v>
                </c:pt>
                <c:pt idx="276">
                  <c:v>1.5284875348892933E-3</c:v>
                </c:pt>
                <c:pt idx="277">
                  <c:v>1.5387143996818415E-3</c:v>
                </c:pt>
                <c:pt idx="278">
                  <c:v>1.5536759636886328E-3</c:v>
                </c:pt>
                <c:pt idx="279">
                  <c:v>1.560013480125954E-3</c:v>
                </c:pt>
                <c:pt idx="280">
                  <c:v>1.564870527152823E-3</c:v>
                </c:pt>
                <c:pt idx="281">
                  <c:v>1.5697362466129553E-3</c:v>
                </c:pt>
                <c:pt idx="282">
                  <c:v>1.5783805624431696E-3</c:v>
                </c:pt>
                <c:pt idx="283">
                  <c:v>1.5892858500738305E-3</c:v>
                </c:pt>
                <c:pt idx="284">
                  <c:v>1.5941949326665011E-3</c:v>
                </c:pt>
                <c:pt idx="285">
                  <c:v>1.5991126880794478E-3</c:v>
                </c:pt>
                <c:pt idx="286">
                  <c:v>1.6040391163786288E-3</c:v>
                </c:pt>
                <c:pt idx="287">
                  <c:v>1.6144388236779298E-3</c:v>
                </c:pt>
                <c:pt idx="288">
                  <c:v>1.6238315597297771E-3</c:v>
                </c:pt>
                <c:pt idx="289">
                  <c:v>1.6288013534333404E-3</c:v>
                </c:pt>
                <c:pt idx="290">
                  <c:v>1.6337798204145188E-3</c:v>
                </c:pt>
                <c:pt idx="291">
                  <c:v>1.6387669607388338E-3</c:v>
                </c:pt>
                <c:pt idx="292">
                  <c:v>1.6472784925917105E-3</c:v>
                </c:pt>
                <c:pt idx="293">
                  <c:v>1.6605322117900442E-3</c:v>
                </c:pt>
                <c:pt idx="294">
                  <c:v>1.6655530980733016E-3</c:v>
                </c:pt>
                <c:pt idx="295">
                  <c:v>1.6705826110941441E-3</c:v>
                </c:pt>
                <c:pt idx="296">
                  <c:v>1.6790204575809556E-3</c:v>
                </c:pt>
                <c:pt idx="297">
                  <c:v>1.682358075075516E-3</c:v>
                </c:pt>
                <c:pt idx="298">
                  <c:v>1.6958595795993953E-3</c:v>
                </c:pt>
                <c:pt idx="299">
                  <c:v>1.7009408544472364E-3</c:v>
                </c:pt>
                <c:pt idx="300">
                  <c:v>1.7060307565009837E-3</c:v>
                </c:pt>
                <c:pt idx="301">
                  <c:v>1.7143925812201203E-3</c:v>
                </c:pt>
                <c:pt idx="302">
                  <c:v>1.7160160768428269E-3</c:v>
                </c:pt>
                <c:pt idx="303">
                  <c:v>1.7241498524745848E-3</c:v>
                </c:pt>
                <c:pt idx="304">
                  <c:v>1.7274050076638945E-3</c:v>
                </c:pt>
                <c:pt idx="305">
                  <c:v>1.7306601682640934E-3</c:v>
                </c:pt>
                <c:pt idx="306">
                  <c:v>1.7371788859152626E-3</c:v>
                </c:pt>
                <c:pt idx="307">
                  <c:v>1.7388022913939259E-3</c:v>
                </c:pt>
                <c:pt idx="308">
                  <c:v>1.7469360524305971E-3</c:v>
                </c:pt>
                <c:pt idx="309">
                  <c:v>1.7501912454969996E-3</c:v>
                </c:pt>
                <c:pt idx="310">
                  <c:v>1.7534464439742912E-3</c:v>
                </c:pt>
                <c:pt idx="311">
                  <c:v>1.7599654586342877E-3</c:v>
                </c:pt>
                <c:pt idx="312">
                  <c:v>1.7632207051883205E-3</c:v>
                </c:pt>
                <c:pt idx="313">
                  <c:v>1.7697225175275621E-3</c:v>
                </c:pt>
                <c:pt idx="314">
                  <c:v>1.7729777484714918E-3</c:v>
                </c:pt>
                <c:pt idx="315">
                  <c:v>1.7762329848263108E-3</c:v>
                </c:pt>
                <c:pt idx="316">
                  <c:v>1.7827522993806334E-3</c:v>
                </c:pt>
                <c:pt idx="317">
                  <c:v>1.7843755202455796E-3</c:v>
                </c:pt>
                <c:pt idx="318">
                  <c:v>1.7925092477680865E-3</c:v>
                </c:pt>
                <c:pt idx="319">
                  <c:v>1.7957645165899779E-3</c:v>
                </c:pt>
                <c:pt idx="320">
                  <c:v>1.7990197908231927E-3</c:v>
                </c:pt>
                <c:pt idx="321">
                  <c:v>1.8055394081573082E-3</c:v>
                </c:pt>
                <c:pt idx="322">
                  <c:v>1.8071625345521837E-3</c:v>
                </c:pt>
                <c:pt idx="323">
                  <c:v>1.81529624315608E-3</c:v>
                </c:pt>
                <c:pt idx="324">
                  <c:v>1.818551549855933E-3</c:v>
                </c:pt>
                <c:pt idx="325">
                  <c:v>1.821806861967544E-3</c:v>
                </c:pt>
                <c:pt idx="326">
                  <c:v>1.8283267849673204E-3</c:v>
                </c:pt>
                <c:pt idx="327">
                  <c:v>1.8299498154502934E-3</c:v>
                </c:pt>
                <c:pt idx="328">
                  <c:v>1.8380835036937149E-3</c:v>
                </c:pt>
                <c:pt idx="329">
                  <c:v>1.8413388482728329E-3</c:v>
                </c:pt>
                <c:pt idx="330">
                  <c:v>1.8445941982632745E-3</c:v>
                </c:pt>
                <c:pt idx="331">
                  <c:v>1.8511144298141084E-3</c:v>
                </c:pt>
                <c:pt idx="332">
                  <c:v>1.8527373629425013E-3</c:v>
                </c:pt>
                <c:pt idx="333">
                  <c:v>1.8592385406219114E-3</c:v>
                </c:pt>
                <c:pt idx="334">
                  <c:v>1.8608614134631729E-3</c:v>
                </c:pt>
                <c:pt idx="335">
                  <c:v>1.8624842708406177E-3</c:v>
                </c:pt>
                <c:pt idx="336">
                  <c:v>1.8657396054581772E-3</c:v>
                </c:pt>
                <c:pt idx="337">
                  <c:v>1.868994945399655E-3</c:v>
                </c:pt>
                <c:pt idx="338">
                  <c:v>1.8803935864933495E-3</c:v>
                </c:pt>
                <c:pt idx="339">
                  <c:v>1.8820163583945892E-3</c:v>
                </c:pt>
                <c:pt idx="340">
                  <c:v>1.8852717249512412E-3</c:v>
                </c:pt>
                <c:pt idx="341">
                  <c:v>1.8885270968309277E-3</c:v>
                </c:pt>
                <c:pt idx="342">
                  <c:v>1.8917824740336494E-3</c:v>
                </c:pt>
                <c:pt idx="343">
                  <c:v>1.9031813652346965E-3</c:v>
                </c:pt>
                <c:pt idx="344">
                  <c:v>1.9048040360757669E-3</c:v>
                </c:pt>
                <c:pt idx="345">
                  <c:v>1.9080594398941044E-3</c:v>
                </c:pt>
                <c:pt idx="346">
                  <c:v>1.9113148490359181E-3</c:v>
                </c:pt>
                <c:pt idx="347">
                  <c:v>1.9145702635007668E-3</c:v>
                </c:pt>
                <c:pt idx="348">
                  <c:v>1.9259694062537156E-3</c:v>
                </c:pt>
                <c:pt idx="349">
                  <c:v>1.9275919745918343E-3</c:v>
                </c:pt>
                <c:pt idx="350">
                  <c:v>1.9308474156727404E-3</c:v>
                </c:pt>
                <c:pt idx="351">
                  <c:v>1.9341028620766814E-3</c:v>
                </c:pt>
                <c:pt idx="352">
                  <c:v>1.9373583138040985E-3</c:v>
                </c:pt>
                <c:pt idx="353">
                  <c:v>1.9487577095526028E-3</c:v>
                </c:pt>
                <c:pt idx="354">
                  <c:v>1.9503801739458827E-3</c:v>
                </c:pt>
                <c:pt idx="355">
                  <c:v>1.953635652288916E-3</c:v>
                </c:pt>
                <c:pt idx="356">
                  <c:v>1.9568911359558673E-3</c:v>
                </c:pt>
                <c:pt idx="357">
                  <c:v>1.9617797149110191E-3</c:v>
                </c:pt>
                <c:pt idx="358">
                  <c:v>1.9715462751339935E-3</c:v>
                </c:pt>
                <c:pt idx="359">
                  <c:v>1.9748018059138942E-3</c:v>
                </c:pt>
                <c:pt idx="360">
                  <c:v>1.978057342046436E-3</c:v>
                </c:pt>
                <c:pt idx="361">
                  <c:v>1.9813128835320585E-3</c:v>
                </c:pt>
                <c:pt idx="362">
                  <c:v>1.9845684303703222E-3</c:v>
                </c:pt>
                <c:pt idx="363">
                  <c:v>1.9943351030018409E-3</c:v>
                </c:pt>
                <c:pt idx="364">
                  <c:v>1.9975906712515487E-3</c:v>
                </c:pt>
                <c:pt idx="365">
                  <c:v>2.0008462448538977E-3</c:v>
                </c:pt>
                <c:pt idx="366">
                  <c:v>2.0041018238088886E-3</c:v>
                </c:pt>
                <c:pt idx="367">
                  <c:v>2.0138911167989814E-3</c:v>
                </c:pt>
                <c:pt idx="368">
                  <c:v>2.0187576536572142E-3</c:v>
                </c:pt>
                <c:pt idx="369">
                  <c:v>2.0203797988782948E-3</c:v>
                </c:pt>
                <c:pt idx="370">
                  <c:v>2.0236354099508907E-3</c:v>
                </c:pt>
                <c:pt idx="371">
                  <c:v>2.026891026376567E-3</c:v>
                </c:pt>
                <c:pt idx="372">
                  <c:v>2.0301466481548853E-3</c:v>
                </c:pt>
                <c:pt idx="373">
                  <c:v>2.0399135456078839E-3</c:v>
                </c:pt>
                <c:pt idx="374">
                  <c:v>2.0431691887980849E-3</c:v>
                </c:pt>
                <c:pt idx="375">
                  <c:v>2.0464248373413671E-3</c:v>
                </c:pt>
                <c:pt idx="376">
                  <c:v>2.0496804912372903E-3</c:v>
                </c:pt>
                <c:pt idx="377">
                  <c:v>2.052936150486294E-3</c:v>
                </c:pt>
                <c:pt idx="378">
                  <c:v>2.0578020113562233E-3</c:v>
                </c:pt>
                <c:pt idx="379">
                  <c:v>2.065958841013116E-3</c:v>
                </c:pt>
                <c:pt idx="380">
                  <c:v>2.067580748048593E-3</c:v>
                </c:pt>
                <c:pt idx="381">
                  <c:v>2.0708364180358958E-3</c:v>
                </c:pt>
                <c:pt idx="382">
                  <c:v>2.0740920933471165E-3</c:v>
                </c:pt>
                <c:pt idx="383">
                  <c:v>2.0854930373940105E-3</c:v>
                </c:pt>
                <c:pt idx="384">
                  <c:v>2.0871148478272057E-3</c:v>
                </c:pt>
                <c:pt idx="385">
                  <c:v>2.0903705497566922E-3</c:v>
                </c:pt>
                <c:pt idx="386">
                  <c:v>2.0936262570096548E-3</c:v>
                </c:pt>
                <c:pt idx="387">
                  <c:v>2.0968819695860942E-3</c:v>
                </c:pt>
                <c:pt idx="388">
                  <c:v>2.1082831767376205E-3</c:v>
                </c:pt>
                <c:pt idx="389">
                  <c:v>2.1099048731288241E-3</c:v>
                </c:pt>
                <c:pt idx="390">
                  <c:v>2.1131606123239708E-3</c:v>
                </c:pt>
                <c:pt idx="391">
                  <c:v>2.1164163568425935E-3</c:v>
                </c:pt>
                <c:pt idx="392">
                  <c:v>2.1196721066851346E-3</c:v>
                </c:pt>
                <c:pt idx="393">
                  <c:v>2.1310735783852553E-3</c:v>
                </c:pt>
                <c:pt idx="394">
                  <c:v>2.1326951592922716E-3</c:v>
                </c:pt>
                <c:pt idx="395">
                  <c:v>2.13595093575352E-3</c:v>
                </c:pt>
                <c:pt idx="396">
                  <c:v>2.1392067175382448E-3</c:v>
                </c:pt>
                <c:pt idx="397">
                  <c:v>2.142462504646888E-3</c:v>
                </c:pt>
                <c:pt idx="398">
                  <c:v>2.1538642423399893E-3</c:v>
                </c:pt>
                <c:pt idx="399">
                  <c:v>2.155485706319757E-3</c:v>
                </c:pt>
                <c:pt idx="400">
                  <c:v>2.1603759087921899E-3</c:v>
                </c:pt>
                <c:pt idx="401">
                  <c:v>2.1636317500481309E-3</c:v>
                </c:pt>
                <c:pt idx="402">
                  <c:v>2.1668875966571527E-3</c:v>
                </c:pt>
                <c:pt idx="403">
                  <c:v>2.176655168604897E-3</c:v>
                </c:pt>
                <c:pt idx="404">
                  <c:v>2.1799110366275583E-3</c:v>
                </c:pt>
                <c:pt idx="405">
                  <c:v>2.1831669100033009E-3</c:v>
                </c:pt>
                <c:pt idx="406">
                  <c:v>2.1864227887325627E-3</c:v>
                </c:pt>
                <c:pt idx="407">
                  <c:v>2.1896786728149054E-3</c:v>
                </c:pt>
                <c:pt idx="408">
                  <c:v>2.1994463571830525E-3</c:v>
                </c:pt>
                <c:pt idx="409">
                  <c:v>2.2027022626790352E-3</c:v>
                </c:pt>
                <c:pt idx="410">
                  <c:v>2.2059581735285375E-3</c:v>
                </c:pt>
                <c:pt idx="411">
                  <c:v>2.20921408973156E-3</c:v>
                </c:pt>
                <c:pt idx="412">
                  <c:v>2.2124700112876633E-3</c:v>
                </c:pt>
                <c:pt idx="413">
                  <c:v>2.2222378080775304E-3</c:v>
                </c:pt>
                <c:pt idx="414">
                  <c:v>2.2254937510477126E-3</c:v>
                </c:pt>
                <c:pt idx="415">
                  <c:v>2.2287496993709755E-3</c:v>
                </c:pt>
                <c:pt idx="416">
                  <c:v>2.2320056530486369E-3</c:v>
                </c:pt>
                <c:pt idx="417">
                  <c:v>2.2352616120785004E-3</c:v>
                </c:pt>
                <c:pt idx="418">
                  <c:v>2.2482855017357875E-3</c:v>
                </c:pt>
                <c:pt idx="419">
                  <c:v>2.2515414875341282E-3</c:v>
                </c:pt>
                <c:pt idx="420">
                  <c:v>2.2547974786855498E-3</c:v>
                </c:pt>
                <c:pt idx="421">
                  <c:v>2.2580534751904914E-3</c:v>
                </c:pt>
                <c:pt idx="422">
                  <c:v>2.2678214968273125E-3</c:v>
                </c:pt>
                <c:pt idx="423">
                  <c:v>2.2694423545321306E-3</c:v>
                </c:pt>
                <c:pt idx="424">
                  <c:v>2.2726983545997056E-3</c:v>
                </c:pt>
                <c:pt idx="425">
                  <c:v>2.2759543599907574E-3</c:v>
                </c:pt>
                <c:pt idx="426">
                  <c:v>2.2792103707066102E-3</c:v>
                </c:pt>
                <c:pt idx="427">
                  <c:v>2.2906137346883266E-3</c:v>
                </c:pt>
                <c:pt idx="428">
                  <c:v>2.2922344668100864E-3</c:v>
                </c:pt>
                <c:pt idx="429">
                  <c:v>2.2954905041468548E-3</c:v>
                </c:pt>
                <c:pt idx="430">
                  <c:v>2.2987465468070995E-3</c:v>
                </c:pt>
                <c:pt idx="431">
                  <c:v>2.3020025947921461E-3</c:v>
                </c:pt>
                <c:pt idx="432">
                  <c:v>2.3134062348784002E-3</c:v>
                </c:pt>
                <c:pt idx="433">
                  <c:v>2.3150268399737199E-3</c:v>
                </c:pt>
                <c:pt idx="434">
                  <c:v>2.3182829145801235E-3</c:v>
                </c:pt>
                <c:pt idx="435">
                  <c:v>2.3215389945100032E-3</c:v>
                </c:pt>
                <c:pt idx="436">
                  <c:v>2.3247950797646842E-3</c:v>
                </c:pt>
                <c:pt idx="437">
                  <c:v>2.3361989973992902E-3</c:v>
                </c:pt>
                <c:pt idx="438">
                  <c:v>2.3378194740261227E-3</c:v>
                </c:pt>
                <c:pt idx="439">
                  <c:v>2.3410755859021612E-3</c:v>
                </c:pt>
                <c:pt idx="440">
                  <c:v>2.3443317031025591E-3</c:v>
                </c:pt>
                <c:pt idx="441">
                  <c:v>2.3475878256273169E-3</c:v>
                </c:pt>
                <c:pt idx="442">
                  <c:v>2.3589920222545102E-3</c:v>
                </c:pt>
                <c:pt idx="443">
                  <c:v>2.3606123689695032E-3</c:v>
                </c:pt>
                <c:pt idx="444">
                  <c:v>2.3638685181160595E-3</c:v>
                </c:pt>
                <c:pt idx="445">
                  <c:v>2.3671246725869757E-3</c:v>
                </c:pt>
                <c:pt idx="446">
                  <c:v>2.3703808323826928E-3</c:v>
                </c:pt>
                <c:pt idx="447">
                  <c:v>2.3817853094475739E-3</c:v>
                </c:pt>
                <c:pt idx="448">
                  <c:v>2.3834055248078351E-3</c:v>
                </c:pt>
                <c:pt idx="449">
                  <c:v>2.3866617112249097E-3</c:v>
                </c:pt>
                <c:pt idx="450">
                  <c:v>2.3899179029667856E-3</c:v>
                </c:pt>
                <c:pt idx="451">
                  <c:v>2.3931741000334629E-3</c:v>
                </c:pt>
                <c:pt idx="452">
                  <c:v>2.4045788589802386E-3</c:v>
                </c:pt>
                <c:pt idx="453">
                  <c:v>2.4061989415428862E-3</c:v>
                </c:pt>
                <c:pt idx="454">
                  <c:v>2.4094551652318035E-3</c:v>
                </c:pt>
                <c:pt idx="455">
                  <c:v>2.4127113942455226E-3</c:v>
                </c:pt>
                <c:pt idx="456">
                  <c:v>2.4159676285831597E-3</c:v>
                </c:pt>
                <c:pt idx="457">
                  <c:v>2.4273726708573347E-3</c:v>
                </c:pt>
                <c:pt idx="458">
                  <c:v>2.4289926191790718E-3</c:v>
                </c:pt>
                <c:pt idx="459">
                  <c:v>2.4322488801398322E-3</c:v>
                </c:pt>
                <c:pt idx="460">
                  <c:v>2.4355051464245111E-3</c:v>
                </c:pt>
                <c:pt idx="461">
                  <c:v>2.4387614180344328E-3</c:v>
                </c:pt>
                <c:pt idx="462">
                  <c:v>2.4501667450797411E-3</c:v>
                </c:pt>
                <c:pt idx="463">
                  <c:v>2.4566961436903786E-3</c:v>
                </c:pt>
                <c:pt idx="464">
                  <c:v>2.4599525165778045E-3</c:v>
                </c:pt>
                <c:pt idx="465">
                  <c:v>2.4664821700463632E-3</c:v>
                </c:pt>
                <c:pt idx="466">
                  <c:v>2.4681019293379299E-3</c:v>
                </c:pt>
                <c:pt idx="467">
                  <c:v>2.4762344622086818E-3</c:v>
                </c:pt>
                <c:pt idx="468">
                  <c:v>2.4794908675740412E-3</c:v>
                </c:pt>
                <c:pt idx="469">
                  <c:v>2.4827472783528967E-3</c:v>
                </c:pt>
                <c:pt idx="470">
                  <c:v>2.4892773211992653E-3</c:v>
                </c:pt>
                <c:pt idx="471">
                  <c:v>2.4908969427417027E-3</c:v>
                </c:pt>
                <c:pt idx="472">
                  <c:v>2.4990294134413543E-3</c:v>
                </c:pt>
                <c:pt idx="473">
                  <c:v>2.5022858566981429E-3</c:v>
                </c:pt>
                <c:pt idx="474">
                  <c:v>2.5055423053684271E-3</c:v>
                </c:pt>
                <c:pt idx="475">
                  <c:v>2.5120727404804827E-3</c:v>
                </c:pt>
                <c:pt idx="476">
                  <c:v>2.5136922228298792E-3</c:v>
                </c:pt>
                <c:pt idx="477">
                  <c:v>2.5218246299157682E-3</c:v>
                </c:pt>
                <c:pt idx="478">
                  <c:v>2.5250811110648546E-3</c:v>
                </c:pt>
                <c:pt idx="479">
                  <c:v>2.5283375976270024E-3</c:v>
                </c:pt>
                <c:pt idx="480">
                  <c:v>2.5348684278921644E-3</c:v>
                </c:pt>
                <c:pt idx="481">
                  <c:v>2.5364877696063492E-3</c:v>
                </c:pt>
                <c:pt idx="482">
                  <c:v>2.544620111636268E-3</c:v>
                </c:pt>
                <c:pt idx="483">
                  <c:v>2.5478766306776526E-3</c:v>
                </c:pt>
                <c:pt idx="484">
                  <c:v>2.5511331551325328E-3</c:v>
                </c:pt>
                <c:pt idx="485">
                  <c:v>2.5527523725244281E-3</c:v>
                </c:pt>
                <c:pt idx="486">
                  <c:v>2.5543715682280871E-3</c:v>
                </c:pt>
                <c:pt idx="487">
                  <c:v>2.5657784427595615E-3</c:v>
                </c:pt>
                <c:pt idx="488">
                  <c:v>2.5690349737777425E-3</c:v>
                </c:pt>
                <c:pt idx="489">
                  <c:v>2.5722915101800319E-3</c:v>
                </c:pt>
                <c:pt idx="490">
                  <c:v>2.5755480519659931E-3</c:v>
                </c:pt>
                <c:pt idx="491">
                  <c:v>2.5820796632358345E-3</c:v>
                </c:pt>
                <c:pt idx="492">
                  <c:v>2.5885742729487376E-3</c:v>
                </c:pt>
                <c:pt idx="493">
                  <c:v>2.5918308416543676E-3</c:v>
                </c:pt>
                <c:pt idx="494">
                  <c:v>2.5950874157436689E-3</c:v>
                </c:pt>
                <c:pt idx="495">
                  <c:v>2.5983439952170784E-3</c:v>
                </c:pt>
                <c:pt idx="496">
                  <c:v>2.6146269733426969E-3</c:v>
                </c:pt>
                <c:pt idx="497">
                  <c:v>2.6178835851194469E-3</c:v>
                </c:pt>
                <c:pt idx="498">
                  <c:v>2.6211402022807422E-3</c:v>
                </c:pt>
                <c:pt idx="499">
                  <c:v>2.6276726236547868E-3</c:v>
                </c:pt>
                <c:pt idx="500">
                  <c:v>2.6341667247643877E-3</c:v>
                </c:pt>
                <c:pt idx="501">
                  <c:v>2.6374233688457888E-3</c:v>
                </c:pt>
                <c:pt idx="502">
                  <c:v>2.6406800183104242E-3</c:v>
                </c:pt>
                <c:pt idx="503">
                  <c:v>2.6439366731596053E-3</c:v>
                </c:pt>
                <c:pt idx="504">
                  <c:v>2.6521076272240989E-3</c:v>
                </c:pt>
                <c:pt idx="505">
                  <c:v>2.6618582075432773E-3</c:v>
                </c:pt>
                <c:pt idx="506">
                  <c:v>2.6651149214674675E-3</c:v>
                </c:pt>
                <c:pt idx="507">
                  <c:v>2.671648183297971E-3</c:v>
                </c:pt>
                <c:pt idx="508">
                  <c:v>2.6732666508882683E-3</c:v>
                </c:pt>
                <c:pt idx="509">
                  <c:v>2.6813985722921574E-3</c:v>
                </c:pt>
                <c:pt idx="510">
                  <c:v>2.6846553186981909E-3</c:v>
                </c:pt>
                <c:pt idx="511">
                  <c:v>2.7074526951204772E-3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4"/>
          </c:marker>
          <c:xVal>
            <c:numRef>
              <c:f>EUR6M!$AR$2:$AR$19</c:f>
              <c:numCache>
                <c:formatCode>ddd\,\ dd\-mmm\-yyyy</c:formatCode>
                <c:ptCount val="18"/>
                <c:pt idx="0">
                  <c:v>42170</c:v>
                </c:pt>
                <c:pt idx="1">
                  <c:v>42199</c:v>
                </c:pt>
                <c:pt idx="2">
                  <c:v>42230</c:v>
                </c:pt>
                <c:pt idx="3">
                  <c:v>42261</c:v>
                </c:pt>
                <c:pt idx="4">
                  <c:v>42291</c:v>
                </c:pt>
                <c:pt idx="5">
                  <c:v>42324</c:v>
                </c:pt>
                <c:pt idx="6">
                  <c:v>42352</c:v>
                </c:pt>
                <c:pt idx="7">
                  <c:v>42383</c:v>
                </c:pt>
                <c:pt idx="8">
                  <c:v>42415</c:v>
                </c:pt>
                <c:pt idx="9">
                  <c:v>42443</c:v>
                </c:pt>
                <c:pt idx="10">
                  <c:v>42474</c:v>
                </c:pt>
                <c:pt idx="11">
                  <c:v>42506</c:v>
                </c:pt>
                <c:pt idx="12">
                  <c:v>42535</c:v>
                </c:pt>
                <c:pt idx="13">
                  <c:v>42565</c:v>
                </c:pt>
                <c:pt idx="14">
                  <c:v>42597</c:v>
                </c:pt>
                <c:pt idx="15">
                  <c:v>42627</c:v>
                </c:pt>
                <c:pt idx="16">
                  <c:v>42657</c:v>
                </c:pt>
                <c:pt idx="17">
                  <c:v>42688</c:v>
                </c:pt>
              </c:numCache>
            </c:numRef>
          </c:xVal>
          <c:yVal>
            <c:numRef>
              <c:f>EUR6M!$AP$2:$AP$19</c:f>
              <c:numCache>
                <c:formatCode>0.0000%</c:formatCode>
                <c:ptCount val="18"/>
                <c:pt idx="0">
                  <c:v>5.9000000000000003E-4</c:v>
                </c:pt>
                <c:pt idx="1">
                  <c:v>6.2000000000000011E-4</c:v>
                </c:pt>
                <c:pt idx="2">
                  <c:v>6.4999999999999997E-4</c:v>
                </c:pt>
                <c:pt idx="3">
                  <c:v>6.8000000000000005E-4</c:v>
                </c:pt>
                <c:pt idx="4">
                  <c:v>7.2000000000000005E-4</c:v>
                </c:pt>
                <c:pt idx="5">
                  <c:v>7.5000000000000002E-4</c:v>
                </c:pt>
                <c:pt idx="6">
                  <c:v>7.9000000000000012E-4</c:v>
                </c:pt>
                <c:pt idx="7">
                  <c:v>8.3000000000000001E-4</c:v>
                </c:pt>
                <c:pt idx="8">
                  <c:v>8.7000000000000011E-4</c:v>
                </c:pt>
                <c:pt idx="9">
                  <c:v>9.2000000000000003E-4</c:v>
                </c:pt>
                <c:pt idx="10">
                  <c:v>9.7999999999999997E-4</c:v>
                </c:pt>
                <c:pt idx="11">
                  <c:v>1.0499999999999999E-3</c:v>
                </c:pt>
                <c:pt idx="12">
                  <c:v>1.1100000000000001E-3</c:v>
                </c:pt>
                <c:pt idx="13">
                  <c:v>1.2199999999999999E-3</c:v>
                </c:pt>
                <c:pt idx="14">
                  <c:v>1.31E-3</c:v>
                </c:pt>
                <c:pt idx="15">
                  <c:v>1.41E-3</c:v>
                </c:pt>
                <c:pt idx="16">
                  <c:v>1.56E-3</c:v>
                </c:pt>
                <c:pt idx="17">
                  <c:v>1.6800000000000001E-3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263552"/>
        <c:axId val="560265088"/>
      </c:scatterChart>
      <c:valAx>
        <c:axId val="56026355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560265088"/>
        <c:crosses val="autoZero"/>
        <c:crossBetween val="midCat"/>
      </c:valAx>
      <c:valAx>
        <c:axId val="560265088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5602635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Euribor 6M (0Y-60Y)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square"/>
            <c:size val="2"/>
          </c:marker>
          <c:cat>
            <c:numRef>
              <c:f>EUR6M!$AX$2:$AX$2366</c:f>
              <c:numCache>
                <c:formatCode>ddd\,\ dd\-mmm\-yyyy</c:formatCode>
                <c:ptCount val="2365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42149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  <c:pt idx="63">
                  <c:v>42227</c:v>
                </c:pt>
                <c:pt idx="64">
                  <c:v>42228</c:v>
                </c:pt>
                <c:pt idx="65">
                  <c:v>42229</c:v>
                </c:pt>
                <c:pt idx="66">
                  <c:v>42230</c:v>
                </c:pt>
                <c:pt idx="67">
                  <c:v>42233</c:v>
                </c:pt>
                <c:pt idx="68">
                  <c:v>42234</c:v>
                </c:pt>
                <c:pt idx="69">
                  <c:v>42235</c:v>
                </c:pt>
                <c:pt idx="70">
                  <c:v>42236</c:v>
                </c:pt>
                <c:pt idx="71">
                  <c:v>42237</c:v>
                </c:pt>
                <c:pt idx="72">
                  <c:v>42240</c:v>
                </c:pt>
                <c:pt idx="73">
                  <c:v>42241</c:v>
                </c:pt>
                <c:pt idx="74">
                  <c:v>42242</c:v>
                </c:pt>
                <c:pt idx="75">
                  <c:v>42243</c:v>
                </c:pt>
                <c:pt idx="76">
                  <c:v>42244</c:v>
                </c:pt>
                <c:pt idx="77">
                  <c:v>42247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42465</c:v>
                </c:pt>
                <c:pt idx="103">
                  <c:v>42466</c:v>
                </c:pt>
                <c:pt idx="104">
                  <c:v>42467</c:v>
                </c:pt>
                <c:pt idx="105">
                  <c:v>42468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  <c:pt idx="130">
                  <c:v>42320</c:v>
                </c:pt>
                <c:pt idx="131">
                  <c:v>42321</c:v>
                </c:pt>
                <c:pt idx="132">
                  <c:v>42324</c:v>
                </c:pt>
                <c:pt idx="133">
                  <c:v>42325</c:v>
                </c:pt>
                <c:pt idx="134">
                  <c:v>42326</c:v>
                </c:pt>
                <c:pt idx="135">
                  <c:v>42327</c:v>
                </c:pt>
                <c:pt idx="136">
                  <c:v>42328</c:v>
                </c:pt>
                <c:pt idx="137">
                  <c:v>42331</c:v>
                </c:pt>
                <c:pt idx="138">
                  <c:v>42332</c:v>
                </c:pt>
                <c:pt idx="139">
                  <c:v>42333</c:v>
                </c:pt>
                <c:pt idx="140">
                  <c:v>42334</c:v>
                </c:pt>
                <c:pt idx="141">
                  <c:v>42335</c:v>
                </c:pt>
                <c:pt idx="142">
                  <c:v>42338</c:v>
                </c:pt>
                <c:pt idx="143">
                  <c:v>42339</c:v>
                </c:pt>
                <c:pt idx="144">
                  <c:v>42340</c:v>
                </c:pt>
                <c:pt idx="145">
                  <c:v>42341</c:v>
                </c:pt>
                <c:pt idx="146">
                  <c:v>42342</c:v>
                </c:pt>
                <c:pt idx="147">
                  <c:v>42345</c:v>
                </c:pt>
                <c:pt idx="148">
                  <c:v>42346</c:v>
                </c:pt>
                <c:pt idx="149">
                  <c:v>42347</c:v>
                </c:pt>
                <c:pt idx="150">
                  <c:v>42348</c:v>
                </c:pt>
                <c:pt idx="151">
                  <c:v>42349</c:v>
                </c:pt>
                <c:pt idx="152">
                  <c:v>42352</c:v>
                </c:pt>
                <c:pt idx="153">
                  <c:v>42353</c:v>
                </c:pt>
                <c:pt idx="154">
                  <c:v>42354</c:v>
                </c:pt>
                <c:pt idx="155">
                  <c:v>42355</c:v>
                </c:pt>
                <c:pt idx="156">
                  <c:v>42356</c:v>
                </c:pt>
                <c:pt idx="157">
                  <c:v>42359</c:v>
                </c:pt>
                <c:pt idx="158">
                  <c:v>42360</c:v>
                </c:pt>
                <c:pt idx="159">
                  <c:v>42361</c:v>
                </c:pt>
                <c:pt idx="160">
                  <c:v>42362</c:v>
                </c:pt>
                <c:pt idx="161">
                  <c:v>42366</c:v>
                </c:pt>
                <c:pt idx="162">
                  <c:v>42367</c:v>
                </c:pt>
                <c:pt idx="163">
                  <c:v>42368</c:v>
                </c:pt>
                <c:pt idx="164">
                  <c:v>42369</c:v>
                </c:pt>
                <c:pt idx="165">
                  <c:v>42373</c:v>
                </c:pt>
                <c:pt idx="166">
                  <c:v>42374</c:v>
                </c:pt>
                <c:pt idx="167">
                  <c:v>42375</c:v>
                </c:pt>
                <c:pt idx="168">
                  <c:v>42376</c:v>
                </c:pt>
                <c:pt idx="169">
                  <c:v>42377</c:v>
                </c:pt>
                <c:pt idx="170">
                  <c:v>42380</c:v>
                </c:pt>
                <c:pt idx="171">
                  <c:v>42381</c:v>
                </c:pt>
                <c:pt idx="172">
                  <c:v>42382</c:v>
                </c:pt>
                <c:pt idx="173">
                  <c:v>42383</c:v>
                </c:pt>
                <c:pt idx="174">
                  <c:v>42384</c:v>
                </c:pt>
                <c:pt idx="175">
                  <c:v>42387</c:v>
                </c:pt>
                <c:pt idx="176">
                  <c:v>42388</c:v>
                </c:pt>
                <c:pt idx="177">
                  <c:v>42389</c:v>
                </c:pt>
                <c:pt idx="178">
                  <c:v>42390</c:v>
                </c:pt>
                <c:pt idx="179">
                  <c:v>42391</c:v>
                </c:pt>
                <c:pt idx="180">
                  <c:v>42394</c:v>
                </c:pt>
                <c:pt idx="181">
                  <c:v>42395</c:v>
                </c:pt>
                <c:pt idx="182">
                  <c:v>42396</c:v>
                </c:pt>
                <c:pt idx="183">
                  <c:v>42397</c:v>
                </c:pt>
                <c:pt idx="184">
                  <c:v>42398</c:v>
                </c:pt>
                <c:pt idx="185">
                  <c:v>42401</c:v>
                </c:pt>
                <c:pt idx="186">
                  <c:v>42402</c:v>
                </c:pt>
                <c:pt idx="187">
                  <c:v>42403</c:v>
                </c:pt>
                <c:pt idx="188">
                  <c:v>42404</c:v>
                </c:pt>
                <c:pt idx="189">
                  <c:v>42405</c:v>
                </c:pt>
                <c:pt idx="190">
                  <c:v>42408</c:v>
                </c:pt>
                <c:pt idx="191">
                  <c:v>42409</c:v>
                </c:pt>
                <c:pt idx="192">
                  <c:v>42410</c:v>
                </c:pt>
                <c:pt idx="193">
                  <c:v>42411</c:v>
                </c:pt>
                <c:pt idx="194">
                  <c:v>42412</c:v>
                </c:pt>
                <c:pt idx="195">
                  <c:v>42415</c:v>
                </c:pt>
                <c:pt idx="196">
                  <c:v>42416</c:v>
                </c:pt>
                <c:pt idx="197">
                  <c:v>42417</c:v>
                </c:pt>
                <c:pt idx="198">
                  <c:v>42418</c:v>
                </c:pt>
                <c:pt idx="199">
                  <c:v>42419</c:v>
                </c:pt>
                <c:pt idx="200">
                  <c:v>42422</c:v>
                </c:pt>
                <c:pt idx="201">
                  <c:v>42423</c:v>
                </c:pt>
                <c:pt idx="202">
                  <c:v>42424</c:v>
                </c:pt>
                <c:pt idx="203">
                  <c:v>42425</c:v>
                </c:pt>
                <c:pt idx="204">
                  <c:v>42426</c:v>
                </c:pt>
                <c:pt idx="205">
                  <c:v>42429</c:v>
                </c:pt>
                <c:pt idx="206">
                  <c:v>42430</c:v>
                </c:pt>
                <c:pt idx="207">
                  <c:v>42431</c:v>
                </c:pt>
                <c:pt idx="208">
                  <c:v>42432</c:v>
                </c:pt>
                <c:pt idx="209">
                  <c:v>42433</c:v>
                </c:pt>
                <c:pt idx="210">
                  <c:v>42436</c:v>
                </c:pt>
                <c:pt idx="211">
                  <c:v>42437</c:v>
                </c:pt>
                <c:pt idx="212">
                  <c:v>42438</c:v>
                </c:pt>
                <c:pt idx="213">
                  <c:v>42439</c:v>
                </c:pt>
                <c:pt idx="214">
                  <c:v>42440</c:v>
                </c:pt>
                <c:pt idx="215">
                  <c:v>42443</c:v>
                </c:pt>
                <c:pt idx="216">
                  <c:v>42444</c:v>
                </c:pt>
                <c:pt idx="217">
                  <c:v>42445</c:v>
                </c:pt>
                <c:pt idx="218">
                  <c:v>42446</c:v>
                </c:pt>
                <c:pt idx="219">
                  <c:v>42447</c:v>
                </c:pt>
                <c:pt idx="220">
                  <c:v>42450</c:v>
                </c:pt>
                <c:pt idx="221">
                  <c:v>42451</c:v>
                </c:pt>
                <c:pt idx="222">
                  <c:v>42452</c:v>
                </c:pt>
                <c:pt idx="223">
                  <c:v>42453</c:v>
                </c:pt>
                <c:pt idx="224">
                  <c:v>42458</c:v>
                </c:pt>
                <c:pt idx="225">
                  <c:v>42459</c:v>
                </c:pt>
                <c:pt idx="226">
                  <c:v>42460</c:v>
                </c:pt>
                <c:pt idx="227">
                  <c:v>42461</c:v>
                </c:pt>
                <c:pt idx="228">
                  <c:v>42464</c:v>
                </c:pt>
                <c:pt idx="229">
                  <c:v>42465</c:v>
                </c:pt>
                <c:pt idx="230">
                  <c:v>42466</c:v>
                </c:pt>
                <c:pt idx="231">
                  <c:v>42467</c:v>
                </c:pt>
                <c:pt idx="232">
                  <c:v>42468</c:v>
                </c:pt>
                <c:pt idx="233">
                  <c:v>42471</c:v>
                </c:pt>
                <c:pt idx="234">
                  <c:v>42472</c:v>
                </c:pt>
                <c:pt idx="235">
                  <c:v>42473</c:v>
                </c:pt>
                <c:pt idx="236">
                  <c:v>42474</c:v>
                </c:pt>
                <c:pt idx="237">
                  <c:v>42475</c:v>
                </c:pt>
                <c:pt idx="238">
                  <c:v>42478</c:v>
                </c:pt>
                <c:pt idx="239">
                  <c:v>42479</c:v>
                </c:pt>
                <c:pt idx="240">
                  <c:v>42480</c:v>
                </c:pt>
                <c:pt idx="241">
                  <c:v>42481</c:v>
                </c:pt>
                <c:pt idx="242">
                  <c:v>42482</c:v>
                </c:pt>
                <c:pt idx="243">
                  <c:v>42485</c:v>
                </c:pt>
                <c:pt idx="244">
                  <c:v>42486</c:v>
                </c:pt>
                <c:pt idx="245">
                  <c:v>42487</c:v>
                </c:pt>
                <c:pt idx="246">
                  <c:v>42488</c:v>
                </c:pt>
                <c:pt idx="247">
                  <c:v>42489</c:v>
                </c:pt>
                <c:pt idx="248">
                  <c:v>42492</c:v>
                </c:pt>
                <c:pt idx="249">
                  <c:v>42493</c:v>
                </c:pt>
                <c:pt idx="250">
                  <c:v>42494</c:v>
                </c:pt>
                <c:pt idx="251">
                  <c:v>42495</c:v>
                </c:pt>
                <c:pt idx="252">
                  <c:v>42496</c:v>
                </c:pt>
                <c:pt idx="253">
                  <c:v>42499</c:v>
                </c:pt>
                <c:pt idx="254">
                  <c:v>42500</c:v>
                </c:pt>
                <c:pt idx="255">
                  <c:v>42501</c:v>
                </c:pt>
                <c:pt idx="256">
                  <c:v>42502</c:v>
                </c:pt>
                <c:pt idx="257">
                  <c:v>42503</c:v>
                </c:pt>
                <c:pt idx="258">
                  <c:v>42506</c:v>
                </c:pt>
                <c:pt idx="259">
                  <c:v>42507</c:v>
                </c:pt>
                <c:pt idx="260">
                  <c:v>42508</c:v>
                </c:pt>
                <c:pt idx="261">
                  <c:v>42509</c:v>
                </c:pt>
                <c:pt idx="262">
                  <c:v>42510</c:v>
                </c:pt>
                <c:pt idx="263">
                  <c:v>42513</c:v>
                </c:pt>
                <c:pt idx="264">
                  <c:v>42514</c:v>
                </c:pt>
                <c:pt idx="265">
                  <c:v>42515</c:v>
                </c:pt>
                <c:pt idx="266">
                  <c:v>42516</c:v>
                </c:pt>
                <c:pt idx="267">
                  <c:v>42517</c:v>
                </c:pt>
                <c:pt idx="268">
                  <c:v>42520</c:v>
                </c:pt>
                <c:pt idx="269">
                  <c:v>42521</c:v>
                </c:pt>
                <c:pt idx="270">
                  <c:v>42522</c:v>
                </c:pt>
                <c:pt idx="271">
                  <c:v>42523</c:v>
                </c:pt>
                <c:pt idx="272">
                  <c:v>42524</c:v>
                </c:pt>
                <c:pt idx="273">
                  <c:v>42527</c:v>
                </c:pt>
                <c:pt idx="274">
                  <c:v>42528</c:v>
                </c:pt>
                <c:pt idx="275">
                  <c:v>42529</c:v>
                </c:pt>
                <c:pt idx="276">
                  <c:v>42530</c:v>
                </c:pt>
                <c:pt idx="277">
                  <c:v>42531</c:v>
                </c:pt>
                <c:pt idx="278">
                  <c:v>42534</c:v>
                </c:pt>
                <c:pt idx="279">
                  <c:v>42535</c:v>
                </c:pt>
                <c:pt idx="280">
                  <c:v>42536</c:v>
                </c:pt>
                <c:pt idx="281">
                  <c:v>42537</c:v>
                </c:pt>
                <c:pt idx="282">
                  <c:v>42538</c:v>
                </c:pt>
                <c:pt idx="283">
                  <c:v>42541</c:v>
                </c:pt>
                <c:pt idx="284">
                  <c:v>42542</c:v>
                </c:pt>
                <c:pt idx="285">
                  <c:v>42543</c:v>
                </c:pt>
                <c:pt idx="286">
                  <c:v>42544</c:v>
                </c:pt>
                <c:pt idx="287">
                  <c:v>42545</c:v>
                </c:pt>
                <c:pt idx="288">
                  <c:v>42548</c:v>
                </c:pt>
                <c:pt idx="289">
                  <c:v>42549</c:v>
                </c:pt>
                <c:pt idx="290">
                  <c:v>42550</c:v>
                </c:pt>
                <c:pt idx="291">
                  <c:v>42551</c:v>
                </c:pt>
                <c:pt idx="292">
                  <c:v>42552</c:v>
                </c:pt>
                <c:pt idx="293">
                  <c:v>42555</c:v>
                </c:pt>
                <c:pt idx="294">
                  <c:v>42556</c:v>
                </c:pt>
                <c:pt idx="295">
                  <c:v>42557</c:v>
                </c:pt>
                <c:pt idx="296">
                  <c:v>42558</c:v>
                </c:pt>
                <c:pt idx="297">
                  <c:v>42559</c:v>
                </c:pt>
                <c:pt idx="298">
                  <c:v>42562</c:v>
                </c:pt>
                <c:pt idx="299">
                  <c:v>42563</c:v>
                </c:pt>
                <c:pt idx="300">
                  <c:v>42564</c:v>
                </c:pt>
                <c:pt idx="301">
                  <c:v>42565</c:v>
                </c:pt>
                <c:pt idx="302">
                  <c:v>42566</c:v>
                </c:pt>
                <c:pt idx="303">
                  <c:v>42569</c:v>
                </c:pt>
                <c:pt idx="304">
                  <c:v>42570</c:v>
                </c:pt>
                <c:pt idx="305">
                  <c:v>42571</c:v>
                </c:pt>
                <c:pt idx="306">
                  <c:v>42572</c:v>
                </c:pt>
                <c:pt idx="307">
                  <c:v>42573</c:v>
                </c:pt>
                <c:pt idx="308">
                  <c:v>42576</c:v>
                </c:pt>
                <c:pt idx="309">
                  <c:v>42577</c:v>
                </c:pt>
                <c:pt idx="310">
                  <c:v>42578</c:v>
                </c:pt>
                <c:pt idx="311">
                  <c:v>42579</c:v>
                </c:pt>
                <c:pt idx="312">
                  <c:v>42580</c:v>
                </c:pt>
                <c:pt idx="313">
                  <c:v>42583</c:v>
                </c:pt>
                <c:pt idx="314">
                  <c:v>42584</c:v>
                </c:pt>
                <c:pt idx="315">
                  <c:v>42585</c:v>
                </c:pt>
                <c:pt idx="316">
                  <c:v>42586</c:v>
                </c:pt>
                <c:pt idx="317">
                  <c:v>42587</c:v>
                </c:pt>
                <c:pt idx="318">
                  <c:v>42590</c:v>
                </c:pt>
                <c:pt idx="319">
                  <c:v>42591</c:v>
                </c:pt>
                <c:pt idx="320">
                  <c:v>42592</c:v>
                </c:pt>
                <c:pt idx="321">
                  <c:v>42593</c:v>
                </c:pt>
                <c:pt idx="322">
                  <c:v>42594</c:v>
                </c:pt>
                <c:pt idx="323">
                  <c:v>42597</c:v>
                </c:pt>
                <c:pt idx="324">
                  <c:v>42598</c:v>
                </c:pt>
                <c:pt idx="325">
                  <c:v>42599</c:v>
                </c:pt>
                <c:pt idx="326">
                  <c:v>42600</c:v>
                </c:pt>
                <c:pt idx="327">
                  <c:v>42601</c:v>
                </c:pt>
                <c:pt idx="328">
                  <c:v>42604</c:v>
                </c:pt>
                <c:pt idx="329">
                  <c:v>42605</c:v>
                </c:pt>
                <c:pt idx="330">
                  <c:v>42606</c:v>
                </c:pt>
                <c:pt idx="331">
                  <c:v>42607</c:v>
                </c:pt>
                <c:pt idx="332">
                  <c:v>42608</c:v>
                </c:pt>
                <c:pt idx="333">
                  <c:v>42611</c:v>
                </c:pt>
                <c:pt idx="334">
                  <c:v>42612</c:v>
                </c:pt>
                <c:pt idx="335">
                  <c:v>42613</c:v>
                </c:pt>
                <c:pt idx="336">
                  <c:v>42614</c:v>
                </c:pt>
                <c:pt idx="337">
                  <c:v>42615</c:v>
                </c:pt>
                <c:pt idx="338">
                  <c:v>42618</c:v>
                </c:pt>
                <c:pt idx="339">
                  <c:v>42619</c:v>
                </c:pt>
                <c:pt idx="340">
                  <c:v>42620</c:v>
                </c:pt>
                <c:pt idx="341">
                  <c:v>42621</c:v>
                </c:pt>
                <c:pt idx="342">
                  <c:v>42622</c:v>
                </c:pt>
                <c:pt idx="343">
                  <c:v>42625</c:v>
                </c:pt>
                <c:pt idx="344">
                  <c:v>42626</c:v>
                </c:pt>
                <c:pt idx="345">
                  <c:v>42627</c:v>
                </c:pt>
                <c:pt idx="346">
                  <c:v>42628</c:v>
                </c:pt>
                <c:pt idx="347">
                  <c:v>42629</c:v>
                </c:pt>
                <c:pt idx="348">
                  <c:v>42632</c:v>
                </c:pt>
                <c:pt idx="349">
                  <c:v>42633</c:v>
                </c:pt>
                <c:pt idx="350">
                  <c:v>42634</c:v>
                </c:pt>
                <c:pt idx="351">
                  <c:v>42635</c:v>
                </c:pt>
                <c:pt idx="352">
                  <c:v>42636</c:v>
                </c:pt>
                <c:pt idx="353">
                  <c:v>42639</c:v>
                </c:pt>
                <c:pt idx="354">
                  <c:v>42640</c:v>
                </c:pt>
                <c:pt idx="355">
                  <c:v>42641</c:v>
                </c:pt>
                <c:pt idx="356">
                  <c:v>42642</c:v>
                </c:pt>
                <c:pt idx="357">
                  <c:v>42643</c:v>
                </c:pt>
                <c:pt idx="358">
                  <c:v>42646</c:v>
                </c:pt>
                <c:pt idx="359">
                  <c:v>42647</c:v>
                </c:pt>
                <c:pt idx="360">
                  <c:v>42648</c:v>
                </c:pt>
                <c:pt idx="361">
                  <c:v>42649</c:v>
                </c:pt>
                <c:pt idx="362">
                  <c:v>42650</c:v>
                </c:pt>
                <c:pt idx="363">
                  <c:v>42653</c:v>
                </c:pt>
                <c:pt idx="364">
                  <c:v>42654</c:v>
                </c:pt>
                <c:pt idx="365">
                  <c:v>42655</c:v>
                </c:pt>
                <c:pt idx="366">
                  <c:v>42656</c:v>
                </c:pt>
                <c:pt idx="367">
                  <c:v>42657</c:v>
                </c:pt>
                <c:pt idx="368">
                  <c:v>42660</c:v>
                </c:pt>
                <c:pt idx="369">
                  <c:v>42661</c:v>
                </c:pt>
                <c:pt idx="370">
                  <c:v>42662</c:v>
                </c:pt>
                <c:pt idx="371">
                  <c:v>42663</c:v>
                </c:pt>
                <c:pt idx="372">
                  <c:v>42664</c:v>
                </c:pt>
                <c:pt idx="373">
                  <c:v>42667</c:v>
                </c:pt>
                <c:pt idx="374">
                  <c:v>42668</c:v>
                </c:pt>
                <c:pt idx="375">
                  <c:v>42669</c:v>
                </c:pt>
                <c:pt idx="376">
                  <c:v>42670</c:v>
                </c:pt>
                <c:pt idx="377">
                  <c:v>42671</c:v>
                </c:pt>
                <c:pt idx="378">
                  <c:v>42674</c:v>
                </c:pt>
                <c:pt idx="379">
                  <c:v>42675</c:v>
                </c:pt>
                <c:pt idx="380">
                  <c:v>42676</c:v>
                </c:pt>
                <c:pt idx="381">
                  <c:v>42677</c:v>
                </c:pt>
                <c:pt idx="382">
                  <c:v>42678</c:v>
                </c:pt>
                <c:pt idx="383">
                  <c:v>42681</c:v>
                </c:pt>
                <c:pt idx="384">
                  <c:v>42682</c:v>
                </c:pt>
                <c:pt idx="385">
                  <c:v>42683</c:v>
                </c:pt>
                <c:pt idx="386">
                  <c:v>42684</c:v>
                </c:pt>
                <c:pt idx="387">
                  <c:v>42685</c:v>
                </c:pt>
                <c:pt idx="388">
                  <c:v>42688</c:v>
                </c:pt>
                <c:pt idx="389">
                  <c:v>42689</c:v>
                </c:pt>
                <c:pt idx="390">
                  <c:v>42690</c:v>
                </c:pt>
                <c:pt idx="391">
                  <c:v>42691</c:v>
                </c:pt>
                <c:pt idx="392">
                  <c:v>42692</c:v>
                </c:pt>
                <c:pt idx="393">
                  <c:v>42695</c:v>
                </c:pt>
                <c:pt idx="394">
                  <c:v>42696</c:v>
                </c:pt>
                <c:pt idx="395">
                  <c:v>42697</c:v>
                </c:pt>
                <c:pt idx="396">
                  <c:v>42698</c:v>
                </c:pt>
                <c:pt idx="397">
                  <c:v>42699</c:v>
                </c:pt>
                <c:pt idx="398">
                  <c:v>42702</c:v>
                </c:pt>
                <c:pt idx="399">
                  <c:v>42703</c:v>
                </c:pt>
                <c:pt idx="400">
                  <c:v>42704</c:v>
                </c:pt>
                <c:pt idx="401">
                  <c:v>42705</c:v>
                </c:pt>
                <c:pt idx="402">
                  <c:v>42706</c:v>
                </c:pt>
                <c:pt idx="403">
                  <c:v>42709</c:v>
                </c:pt>
                <c:pt idx="404">
                  <c:v>42710</c:v>
                </c:pt>
                <c:pt idx="405">
                  <c:v>42711</c:v>
                </c:pt>
                <c:pt idx="406">
                  <c:v>42712</c:v>
                </c:pt>
                <c:pt idx="407">
                  <c:v>42713</c:v>
                </c:pt>
                <c:pt idx="408">
                  <c:v>42716</c:v>
                </c:pt>
                <c:pt idx="409">
                  <c:v>42717</c:v>
                </c:pt>
                <c:pt idx="410">
                  <c:v>42718</c:v>
                </c:pt>
                <c:pt idx="411">
                  <c:v>42719</c:v>
                </c:pt>
                <c:pt idx="412">
                  <c:v>42720</c:v>
                </c:pt>
                <c:pt idx="413">
                  <c:v>42723</c:v>
                </c:pt>
                <c:pt idx="414">
                  <c:v>42724</c:v>
                </c:pt>
                <c:pt idx="415">
                  <c:v>42725</c:v>
                </c:pt>
                <c:pt idx="416">
                  <c:v>42726</c:v>
                </c:pt>
                <c:pt idx="417">
                  <c:v>42727</c:v>
                </c:pt>
                <c:pt idx="418">
                  <c:v>42731</c:v>
                </c:pt>
                <c:pt idx="419">
                  <c:v>42732</c:v>
                </c:pt>
                <c:pt idx="420">
                  <c:v>42733</c:v>
                </c:pt>
                <c:pt idx="421">
                  <c:v>42734</c:v>
                </c:pt>
                <c:pt idx="422">
                  <c:v>42737</c:v>
                </c:pt>
                <c:pt idx="423">
                  <c:v>42738</c:v>
                </c:pt>
                <c:pt idx="424">
                  <c:v>42739</c:v>
                </c:pt>
                <c:pt idx="425">
                  <c:v>42740</c:v>
                </c:pt>
                <c:pt idx="426">
                  <c:v>42741</c:v>
                </c:pt>
                <c:pt idx="427">
                  <c:v>42744</c:v>
                </c:pt>
                <c:pt idx="428">
                  <c:v>42745</c:v>
                </c:pt>
                <c:pt idx="429">
                  <c:v>42746</c:v>
                </c:pt>
                <c:pt idx="430">
                  <c:v>42747</c:v>
                </c:pt>
                <c:pt idx="431">
                  <c:v>42748</c:v>
                </c:pt>
                <c:pt idx="432">
                  <c:v>42751</c:v>
                </c:pt>
                <c:pt idx="433">
                  <c:v>42752</c:v>
                </c:pt>
                <c:pt idx="434">
                  <c:v>42753</c:v>
                </c:pt>
                <c:pt idx="435">
                  <c:v>42754</c:v>
                </c:pt>
                <c:pt idx="436">
                  <c:v>42755</c:v>
                </c:pt>
                <c:pt idx="437">
                  <c:v>42758</c:v>
                </c:pt>
                <c:pt idx="438">
                  <c:v>42759</c:v>
                </c:pt>
                <c:pt idx="439">
                  <c:v>42760</c:v>
                </c:pt>
                <c:pt idx="440">
                  <c:v>42761</c:v>
                </c:pt>
                <c:pt idx="441">
                  <c:v>42762</c:v>
                </c:pt>
                <c:pt idx="442">
                  <c:v>42765</c:v>
                </c:pt>
                <c:pt idx="443">
                  <c:v>42766</c:v>
                </c:pt>
                <c:pt idx="444">
                  <c:v>42767</c:v>
                </c:pt>
                <c:pt idx="445">
                  <c:v>42768</c:v>
                </c:pt>
                <c:pt idx="446">
                  <c:v>42769</c:v>
                </c:pt>
                <c:pt idx="447">
                  <c:v>42772</c:v>
                </c:pt>
                <c:pt idx="448">
                  <c:v>42773</c:v>
                </c:pt>
                <c:pt idx="449">
                  <c:v>42774</c:v>
                </c:pt>
                <c:pt idx="450">
                  <c:v>42775</c:v>
                </c:pt>
                <c:pt idx="451">
                  <c:v>42776</c:v>
                </c:pt>
                <c:pt idx="452">
                  <c:v>42779</c:v>
                </c:pt>
                <c:pt idx="453">
                  <c:v>42780</c:v>
                </c:pt>
                <c:pt idx="454">
                  <c:v>42781</c:v>
                </c:pt>
                <c:pt idx="455">
                  <c:v>42782</c:v>
                </c:pt>
                <c:pt idx="456">
                  <c:v>42783</c:v>
                </c:pt>
                <c:pt idx="457">
                  <c:v>42786</c:v>
                </c:pt>
                <c:pt idx="458">
                  <c:v>42787</c:v>
                </c:pt>
                <c:pt idx="459">
                  <c:v>42788</c:v>
                </c:pt>
                <c:pt idx="460">
                  <c:v>42789</c:v>
                </c:pt>
                <c:pt idx="461">
                  <c:v>42790</c:v>
                </c:pt>
                <c:pt idx="462">
                  <c:v>42793</c:v>
                </c:pt>
                <c:pt idx="463">
                  <c:v>42794</c:v>
                </c:pt>
                <c:pt idx="464">
                  <c:v>42795</c:v>
                </c:pt>
                <c:pt idx="465">
                  <c:v>42796</c:v>
                </c:pt>
                <c:pt idx="466">
                  <c:v>42797</c:v>
                </c:pt>
                <c:pt idx="467">
                  <c:v>42800</c:v>
                </c:pt>
                <c:pt idx="468">
                  <c:v>42801</c:v>
                </c:pt>
                <c:pt idx="469">
                  <c:v>42802</c:v>
                </c:pt>
                <c:pt idx="470">
                  <c:v>42803</c:v>
                </c:pt>
                <c:pt idx="471">
                  <c:v>42804</c:v>
                </c:pt>
                <c:pt idx="472">
                  <c:v>42807</c:v>
                </c:pt>
                <c:pt idx="473">
                  <c:v>42808</c:v>
                </c:pt>
                <c:pt idx="474">
                  <c:v>42809</c:v>
                </c:pt>
                <c:pt idx="475">
                  <c:v>42810</c:v>
                </c:pt>
                <c:pt idx="476">
                  <c:v>42811</c:v>
                </c:pt>
                <c:pt idx="477">
                  <c:v>42814</c:v>
                </c:pt>
                <c:pt idx="478">
                  <c:v>42815</c:v>
                </c:pt>
                <c:pt idx="479">
                  <c:v>42816</c:v>
                </c:pt>
                <c:pt idx="480">
                  <c:v>42817</c:v>
                </c:pt>
                <c:pt idx="481">
                  <c:v>42818</c:v>
                </c:pt>
                <c:pt idx="482">
                  <c:v>42821</c:v>
                </c:pt>
                <c:pt idx="483">
                  <c:v>42822</c:v>
                </c:pt>
                <c:pt idx="484">
                  <c:v>42823</c:v>
                </c:pt>
                <c:pt idx="485">
                  <c:v>42824</c:v>
                </c:pt>
                <c:pt idx="486">
                  <c:v>42825</c:v>
                </c:pt>
                <c:pt idx="487">
                  <c:v>42828</c:v>
                </c:pt>
                <c:pt idx="488">
                  <c:v>42829</c:v>
                </c:pt>
                <c:pt idx="489">
                  <c:v>42830</c:v>
                </c:pt>
                <c:pt idx="490">
                  <c:v>42831</c:v>
                </c:pt>
                <c:pt idx="491">
                  <c:v>42832</c:v>
                </c:pt>
                <c:pt idx="492">
                  <c:v>42835</c:v>
                </c:pt>
                <c:pt idx="493">
                  <c:v>42836</c:v>
                </c:pt>
                <c:pt idx="494">
                  <c:v>42837</c:v>
                </c:pt>
                <c:pt idx="495">
                  <c:v>42838</c:v>
                </c:pt>
                <c:pt idx="496">
                  <c:v>42843</c:v>
                </c:pt>
                <c:pt idx="497">
                  <c:v>42844</c:v>
                </c:pt>
                <c:pt idx="498">
                  <c:v>42845</c:v>
                </c:pt>
                <c:pt idx="499">
                  <c:v>42846</c:v>
                </c:pt>
                <c:pt idx="500">
                  <c:v>42849</c:v>
                </c:pt>
                <c:pt idx="501">
                  <c:v>42850</c:v>
                </c:pt>
                <c:pt idx="502">
                  <c:v>42851</c:v>
                </c:pt>
                <c:pt idx="503">
                  <c:v>42852</c:v>
                </c:pt>
                <c:pt idx="504">
                  <c:v>42853</c:v>
                </c:pt>
                <c:pt idx="505">
                  <c:v>42857</c:v>
                </c:pt>
                <c:pt idx="506">
                  <c:v>42858</c:v>
                </c:pt>
                <c:pt idx="507">
                  <c:v>42859</c:v>
                </c:pt>
                <c:pt idx="508">
                  <c:v>42860</c:v>
                </c:pt>
                <c:pt idx="509">
                  <c:v>42863</c:v>
                </c:pt>
                <c:pt idx="510">
                  <c:v>42864</c:v>
                </c:pt>
                <c:pt idx="511">
                  <c:v>42871</c:v>
                </c:pt>
                <c:pt idx="512">
                  <c:v>42878</c:v>
                </c:pt>
                <c:pt idx="513">
                  <c:v>42885</c:v>
                </c:pt>
                <c:pt idx="514">
                  <c:v>42892</c:v>
                </c:pt>
                <c:pt idx="515">
                  <c:v>42899</c:v>
                </c:pt>
                <c:pt idx="516">
                  <c:v>42906</c:v>
                </c:pt>
                <c:pt idx="517">
                  <c:v>42913</c:v>
                </c:pt>
                <c:pt idx="518">
                  <c:v>42920</c:v>
                </c:pt>
                <c:pt idx="519">
                  <c:v>42927</c:v>
                </c:pt>
                <c:pt idx="520">
                  <c:v>42934</c:v>
                </c:pt>
                <c:pt idx="521">
                  <c:v>42941</c:v>
                </c:pt>
                <c:pt idx="522">
                  <c:v>42948</c:v>
                </c:pt>
                <c:pt idx="523">
                  <c:v>42955</c:v>
                </c:pt>
                <c:pt idx="524">
                  <c:v>42962</c:v>
                </c:pt>
                <c:pt idx="525">
                  <c:v>42969</c:v>
                </c:pt>
                <c:pt idx="526">
                  <c:v>42976</c:v>
                </c:pt>
                <c:pt idx="527">
                  <c:v>42983</c:v>
                </c:pt>
                <c:pt idx="528">
                  <c:v>42990</c:v>
                </c:pt>
                <c:pt idx="529">
                  <c:v>42997</c:v>
                </c:pt>
                <c:pt idx="530">
                  <c:v>43004</c:v>
                </c:pt>
                <c:pt idx="531">
                  <c:v>43011</c:v>
                </c:pt>
                <c:pt idx="532">
                  <c:v>43018</c:v>
                </c:pt>
                <c:pt idx="533">
                  <c:v>43025</c:v>
                </c:pt>
                <c:pt idx="534">
                  <c:v>43032</c:v>
                </c:pt>
                <c:pt idx="535">
                  <c:v>43039</c:v>
                </c:pt>
                <c:pt idx="536">
                  <c:v>43046</c:v>
                </c:pt>
                <c:pt idx="537">
                  <c:v>43053</c:v>
                </c:pt>
                <c:pt idx="538">
                  <c:v>43060</c:v>
                </c:pt>
                <c:pt idx="539">
                  <c:v>43067</c:v>
                </c:pt>
                <c:pt idx="540">
                  <c:v>43074</c:v>
                </c:pt>
                <c:pt idx="541">
                  <c:v>43081</c:v>
                </c:pt>
                <c:pt idx="542">
                  <c:v>43088</c:v>
                </c:pt>
                <c:pt idx="543">
                  <c:v>43096</c:v>
                </c:pt>
                <c:pt idx="544">
                  <c:v>43103</c:v>
                </c:pt>
                <c:pt idx="545">
                  <c:v>43110</c:v>
                </c:pt>
                <c:pt idx="546">
                  <c:v>43117</c:v>
                </c:pt>
                <c:pt idx="547">
                  <c:v>43124</c:v>
                </c:pt>
                <c:pt idx="548">
                  <c:v>43131</c:v>
                </c:pt>
                <c:pt idx="549">
                  <c:v>43138</c:v>
                </c:pt>
                <c:pt idx="550">
                  <c:v>43145</c:v>
                </c:pt>
                <c:pt idx="551">
                  <c:v>43152</c:v>
                </c:pt>
                <c:pt idx="552">
                  <c:v>43159</c:v>
                </c:pt>
                <c:pt idx="553">
                  <c:v>43166</c:v>
                </c:pt>
                <c:pt idx="554">
                  <c:v>43173</c:v>
                </c:pt>
                <c:pt idx="555">
                  <c:v>43180</c:v>
                </c:pt>
                <c:pt idx="556">
                  <c:v>43187</c:v>
                </c:pt>
                <c:pt idx="557">
                  <c:v>43194</c:v>
                </c:pt>
                <c:pt idx="558">
                  <c:v>43201</c:v>
                </c:pt>
                <c:pt idx="559">
                  <c:v>43208</c:v>
                </c:pt>
                <c:pt idx="560">
                  <c:v>43215</c:v>
                </c:pt>
                <c:pt idx="561">
                  <c:v>43222</c:v>
                </c:pt>
                <c:pt idx="562">
                  <c:v>43229</c:v>
                </c:pt>
                <c:pt idx="563">
                  <c:v>43236</c:v>
                </c:pt>
                <c:pt idx="564">
                  <c:v>43243</c:v>
                </c:pt>
                <c:pt idx="565">
                  <c:v>43250</c:v>
                </c:pt>
                <c:pt idx="566">
                  <c:v>43257</c:v>
                </c:pt>
                <c:pt idx="567">
                  <c:v>43264</c:v>
                </c:pt>
                <c:pt idx="568">
                  <c:v>43271</c:v>
                </c:pt>
                <c:pt idx="569">
                  <c:v>43278</c:v>
                </c:pt>
                <c:pt idx="570">
                  <c:v>43285</c:v>
                </c:pt>
                <c:pt idx="571">
                  <c:v>43292</c:v>
                </c:pt>
                <c:pt idx="572">
                  <c:v>43299</c:v>
                </c:pt>
                <c:pt idx="573">
                  <c:v>43306</c:v>
                </c:pt>
                <c:pt idx="574">
                  <c:v>43313</c:v>
                </c:pt>
                <c:pt idx="575">
                  <c:v>43320</c:v>
                </c:pt>
                <c:pt idx="576">
                  <c:v>43327</c:v>
                </c:pt>
                <c:pt idx="577">
                  <c:v>43334</c:v>
                </c:pt>
                <c:pt idx="578">
                  <c:v>43341</c:v>
                </c:pt>
                <c:pt idx="579">
                  <c:v>43348</c:v>
                </c:pt>
                <c:pt idx="580">
                  <c:v>43355</c:v>
                </c:pt>
                <c:pt idx="581">
                  <c:v>43362</c:v>
                </c:pt>
                <c:pt idx="582">
                  <c:v>43369</c:v>
                </c:pt>
                <c:pt idx="583">
                  <c:v>43376</c:v>
                </c:pt>
                <c:pt idx="584">
                  <c:v>43383</c:v>
                </c:pt>
                <c:pt idx="585">
                  <c:v>43390</c:v>
                </c:pt>
                <c:pt idx="586">
                  <c:v>43397</c:v>
                </c:pt>
                <c:pt idx="587">
                  <c:v>43404</c:v>
                </c:pt>
                <c:pt idx="588">
                  <c:v>43411</c:v>
                </c:pt>
                <c:pt idx="589">
                  <c:v>43418</c:v>
                </c:pt>
                <c:pt idx="590">
                  <c:v>43425</c:v>
                </c:pt>
                <c:pt idx="591">
                  <c:v>43432</c:v>
                </c:pt>
                <c:pt idx="592">
                  <c:v>43439</c:v>
                </c:pt>
                <c:pt idx="593">
                  <c:v>43446</c:v>
                </c:pt>
                <c:pt idx="594">
                  <c:v>43453</c:v>
                </c:pt>
                <c:pt idx="595">
                  <c:v>43461</c:v>
                </c:pt>
                <c:pt idx="596">
                  <c:v>43468</c:v>
                </c:pt>
                <c:pt idx="597">
                  <c:v>43475</c:v>
                </c:pt>
                <c:pt idx="598">
                  <c:v>43482</c:v>
                </c:pt>
                <c:pt idx="599">
                  <c:v>43489</c:v>
                </c:pt>
                <c:pt idx="600">
                  <c:v>43496</c:v>
                </c:pt>
                <c:pt idx="601">
                  <c:v>43503</c:v>
                </c:pt>
                <c:pt idx="602">
                  <c:v>43510</c:v>
                </c:pt>
                <c:pt idx="603">
                  <c:v>43517</c:v>
                </c:pt>
                <c:pt idx="604">
                  <c:v>43524</c:v>
                </c:pt>
                <c:pt idx="605">
                  <c:v>43531</c:v>
                </c:pt>
                <c:pt idx="606">
                  <c:v>43538</c:v>
                </c:pt>
                <c:pt idx="607">
                  <c:v>43545</c:v>
                </c:pt>
                <c:pt idx="608">
                  <c:v>43552</c:v>
                </c:pt>
                <c:pt idx="609">
                  <c:v>43559</c:v>
                </c:pt>
                <c:pt idx="610">
                  <c:v>43566</c:v>
                </c:pt>
                <c:pt idx="611">
                  <c:v>43573</c:v>
                </c:pt>
                <c:pt idx="612">
                  <c:v>43580</c:v>
                </c:pt>
                <c:pt idx="613">
                  <c:v>43587</c:v>
                </c:pt>
                <c:pt idx="614">
                  <c:v>43594</c:v>
                </c:pt>
                <c:pt idx="615">
                  <c:v>43601</c:v>
                </c:pt>
                <c:pt idx="616">
                  <c:v>43608</c:v>
                </c:pt>
                <c:pt idx="617">
                  <c:v>43615</c:v>
                </c:pt>
                <c:pt idx="618">
                  <c:v>43622</c:v>
                </c:pt>
                <c:pt idx="619">
                  <c:v>43629</c:v>
                </c:pt>
                <c:pt idx="620">
                  <c:v>43636</c:v>
                </c:pt>
                <c:pt idx="621">
                  <c:v>43643</c:v>
                </c:pt>
                <c:pt idx="622">
                  <c:v>43650</c:v>
                </c:pt>
                <c:pt idx="623">
                  <c:v>43657</c:v>
                </c:pt>
                <c:pt idx="624">
                  <c:v>43664</c:v>
                </c:pt>
                <c:pt idx="625">
                  <c:v>43671</c:v>
                </c:pt>
                <c:pt idx="626">
                  <c:v>43678</c:v>
                </c:pt>
                <c:pt idx="627">
                  <c:v>43685</c:v>
                </c:pt>
                <c:pt idx="628">
                  <c:v>43692</c:v>
                </c:pt>
                <c:pt idx="629">
                  <c:v>43699</c:v>
                </c:pt>
                <c:pt idx="630">
                  <c:v>43706</c:v>
                </c:pt>
                <c:pt idx="631">
                  <c:v>43713</c:v>
                </c:pt>
                <c:pt idx="632">
                  <c:v>43720</c:v>
                </c:pt>
                <c:pt idx="633">
                  <c:v>43727</c:v>
                </c:pt>
                <c:pt idx="634">
                  <c:v>43734</c:v>
                </c:pt>
                <c:pt idx="635">
                  <c:v>43741</c:v>
                </c:pt>
                <c:pt idx="636">
                  <c:v>43748</c:v>
                </c:pt>
                <c:pt idx="637">
                  <c:v>43755</c:v>
                </c:pt>
                <c:pt idx="638">
                  <c:v>43762</c:v>
                </c:pt>
                <c:pt idx="639">
                  <c:v>43769</c:v>
                </c:pt>
                <c:pt idx="640">
                  <c:v>43776</c:v>
                </c:pt>
                <c:pt idx="641">
                  <c:v>43783</c:v>
                </c:pt>
                <c:pt idx="642">
                  <c:v>43790</c:v>
                </c:pt>
                <c:pt idx="643">
                  <c:v>43797</c:v>
                </c:pt>
                <c:pt idx="644">
                  <c:v>43804</c:v>
                </c:pt>
                <c:pt idx="645">
                  <c:v>43811</c:v>
                </c:pt>
                <c:pt idx="646">
                  <c:v>43818</c:v>
                </c:pt>
                <c:pt idx="647">
                  <c:v>43826</c:v>
                </c:pt>
                <c:pt idx="648">
                  <c:v>43833</c:v>
                </c:pt>
                <c:pt idx="649">
                  <c:v>43840</c:v>
                </c:pt>
                <c:pt idx="650">
                  <c:v>43847</c:v>
                </c:pt>
                <c:pt idx="651">
                  <c:v>43854</c:v>
                </c:pt>
                <c:pt idx="652">
                  <c:v>43861</c:v>
                </c:pt>
                <c:pt idx="653">
                  <c:v>43868</c:v>
                </c:pt>
                <c:pt idx="654">
                  <c:v>43875</c:v>
                </c:pt>
                <c:pt idx="655">
                  <c:v>43882</c:v>
                </c:pt>
                <c:pt idx="656">
                  <c:v>43889</c:v>
                </c:pt>
                <c:pt idx="657">
                  <c:v>43896</c:v>
                </c:pt>
                <c:pt idx="658">
                  <c:v>43903</c:v>
                </c:pt>
                <c:pt idx="659">
                  <c:v>43910</c:v>
                </c:pt>
                <c:pt idx="660">
                  <c:v>43917</c:v>
                </c:pt>
                <c:pt idx="661">
                  <c:v>43924</c:v>
                </c:pt>
                <c:pt idx="662">
                  <c:v>43935</c:v>
                </c:pt>
                <c:pt idx="663">
                  <c:v>43942</c:v>
                </c:pt>
                <c:pt idx="664">
                  <c:v>43949</c:v>
                </c:pt>
                <c:pt idx="665">
                  <c:v>43956</c:v>
                </c:pt>
                <c:pt idx="666">
                  <c:v>43963</c:v>
                </c:pt>
                <c:pt idx="667">
                  <c:v>43970</c:v>
                </c:pt>
                <c:pt idx="668">
                  <c:v>43977</c:v>
                </c:pt>
                <c:pt idx="669">
                  <c:v>43984</c:v>
                </c:pt>
                <c:pt idx="670">
                  <c:v>43991</c:v>
                </c:pt>
                <c:pt idx="671">
                  <c:v>43998</c:v>
                </c:pt>
                <c:pt idx="672">
                  <c:v>44005</c:v>
                </c:pt>
                <c:pt idx="673">
                  <c:v>44012</c:v>
                </c:pt>
                <c:pt idx="674">
                  <c:v>44019</c:v>
                </c:pt>
                <c:pt idx="675">
                  <c:v>44026</c:v>
                </c:pt>
                <c:pt idx="676">
                  <c:v>44033</c:v>
                </c:pt>
                <c:pt idx="677">
                  <c:v>44040</c:v>
                </c:pt>
                <c:pt idx="678">
                  <c:v>44047</c:v>
                </c:pt>
                <c:pt idx="679">
                  <c:v>44054</c:v>
                </c:pt>
                <c:pt idx="680">
                  <c:v>44061</c:v>
                </c:pt>
                <c:pt idx="681">
                  <c:v>44068</c:v>
                </c:pt>
                <c:pt idx="682">
                  <c:v>44075</c:v>
                </c:pt>
                <c:pt idx="683">
                  <c:v>44082</c:v>
                </c:pt>
                <c:pt idx="684">
                  <c:v>44089</c:v>
                </c:pt>
                <c:pt idx="685">
                  <c:v>44096</c:v>
                </c:pt>
                <c:pt idx="686">
                  <c:v>44103</c:v>
                </c:pt>
                <c:pt idx="687">
                  <c:v>44110</c:v>
                </c:pt>
                <c:pt idx="688">
                  <c:v>44117</c:v>
                </c:pt>
                <c:pt idx="689">
                  <c:v>44124</c:v>
                </c:pt>
                <c:pt idx="690">
                  <c:v>44131</c:v>
                </c:pt>
                <c:pt idx="691">
                  <c:v>44138</c:v>
                </c:pt>
                <c:pt idx="692">
                  <c:v>44145</c:v>
                </c:pt>
                <c:pt idx="693">
                  <c:v>44152</c:v>
                </c:pt>
                <c:pt idx="694">
                  <c:v>44159</c:v>
                </c:pt>
                <c:pt idx="695">
                  <c:v>44166</c:v>
                </c:pt>
                <c:pt idx="696">
                  <c:v>44173</c:v>
                </c:pt>
                <c:pt idx="697">
                  <c:v>44180</c:v>
                </c:pt>
                <c:pt idx="698">
                  <c:v>44187</c:v>
                </c:pt>
                <c:pt idx="699">
                  <c:v>44194</c:v>
                </c:pt>
                <c:pt idx="700">
                  <c:v>44201</c:v>
                </c:pt>
                <c:pt idx="701">
                  <c:v>44208</c:v>
                </c:pt>
                <c:pt idx="702">
                  <c:v>44215</c:v>
                </c:pt>
                <c:pt idx="703">
                  <c:v>44222</c:v>
                </c:pt>
                <c:pt idx="704">
                  <c:v>44229</c:v>
                </c:pt>
                <c:pt idx="705">
                  <c:v>44236</c:v>
                </c:pt>
                <c:pt idx="706">
                  <c:v>44243</c:v>
                </c:pt>
                <c:pt idx="707">
                  <c:v>44250</c:v>
                </c:pt>
                <c:pt idx="708">
                  <c:v>44257</c:v>
                </c:pt>
                <c:pt idx="709">
                  <c:v>44264</c:v>
                </c:pt>
                <c:pt idx="710">
                  <c:v>44271</c:v>
                </c:pt>
                <c:pt idx="711">
                  <c:v>44278</c:v>
                </c:pt>
                <c:pt idx="712">
                  <c:v>44285</c:v>
                </c:pt>
                <c:pt idx="713">
                  <c:v>44292</c:v>
                </c:pt>
                <c:pt idx="714">
                  <c:v>44299</c:v>
                </c:pt>
                <c:pt idx="715">
                  <c:v>44306</c:v>
                </c:pt>
                <c:pt idx="716">
                  <c:v>44313</c:v>
                </c:pt>
                <c:pt idx="717">
                  <c:v>44320</c:v>
                </c:pt>
                <c:pt idx="718">
                  <c:v>44327</c:v>
                </c:pt>
                <c:pt idx="719">
                  <c:v>44334</c:v>
                </c:pt>
                <c:pt idx="720">
                  <c:v>44341</c:v>
                </c:pt>
                <c:pt idx="721">
                  <c:v>44348</c:v>
                </c:pt>
                <c:pt idx="722">
                  <c:v>44355</c:v>
                </c:pt>
                <c:pt idx="723">
                  <c:v>44362</c:v>
                </c:pt>
                <c:pt idx="724">
                  <c:v>44369</c:v>
                </c:pt>
                <c:pt idx="725">
                  <c:v>44376</c:v>
                </c:pt>
                <c:pt idx="726">
                  <c:v>44383</c:v>
                </c:pt>
                <c:pt idx="727">
                  <c:v>44390</c:v>
                </c:pt>
                <c:pt idx="728">
                  <c:v>44397</c:v>
                </c:pt>
                <c:pt idx="729">
                  <c:v>44404</c:v>
                </c:pt>
                <c:pt idx="730">
                  <c:v>44411</c:v>
                </c:pt>
                <c:pt idx="731">
                  <c:v>44418</c:v>
                </c:pt>
                <c:pt idx="732">
                  <c:v>44425</c:v>
                </c:pt>
                <c:pt idx="733">
                  <c:v>44432</c:v>
                </c:pt>
                <c:pt idx="734">
                  <c:v>44439</c:v>
                </c:pt>
                <c:pt idx="735">
                  <c:v>44446</c:v>
                </c:pt>
                <c:pt idx="736">
                  <c:v>44453</c:v>
                </c:pt>
                <c:pt idx="737">
                  <c:v>44460</c:v>
                </c:pt>
                <c:pt idx="738">
                  <c:v>44467</c:v>
                </c:pt>
                <c:pt idx="739">
                  <c:v>44474</c:v>
                </c:pt>
                <c:pt idx="740">
                  <c:v>44481</c:v>
                </c:pt>
                <c:pt idx="741">
                  <c:v>44488</c:v>
                </c:pt>
                <c:pt idx="742">
                  <c:v>44495</c:v>
                </c:pt>
                <c:pt idx="743">
                  <c:v>44502</c:v>
                </c:pt>
                <c:pt idx="744">
                  <c:v>44509</c:v>
                </c:pt>
                <c:pt idx="745">
                  <c:v>44516</c:v>
                </c:pt>
                <c:pt idx="746">
                  <c:v>44523</c:v>
                </c:pt>
                <c:pt idx="747">
                  <c:v>44530</c:v>
                </c:pt>
                <c:pt idx="748">
                  <c:v>44537</c:v>
                </c:pt>
                <c:pt idx="749">
                  <c:v>44544</c:v>
                </c:pt>
                <c:pt idx="750">
                  <c:v>44551</c:v>
                </c:pt>
                <c:pt idx="751">
                  <c:v>44558</c:v>
                </c:pt>
                <c:pt idx="752">
                  <c:v>44565</c:v>
                </c:pt>
                <c:pt idx="753">
                  <c:v>44572</c:v>
                </c:pt>
                <c:pt idx="754">
                  <c:v>44579</c:v>
                </c:pt>
                <c:pt idx="755">
                  <c:v>44586</c:v>
                </c:pt>
                <c:pt idx="756">
                  <c:v>44593</c:v>
                </c:pt>
                <c:pt idx="757">
                  <c:v>44600</c:v>
                </c:pt>
                <c:pt idx="758">
                  <c:v>44607</c:v>
                </c:pt>
                <c:pt idx="759">
                  <c:v>44614</c:v>
                </c:pt>
                <c:pt idx="760">
                  <c:v>44621</c:v>
                </c:pt>
                <c:pt idx="761">
                  <c:v>44628</c:v>
                </c:pt>
                <c:pt idx="762">
                  <c:v>44635</c:v>
                </c:pt>
                <c:pt idx="763">
                  <c:v>44642</c:v>
                </c:pt>
                <c:pt idx="764">
                  <c:v>44649</c:v>
                </c:pt>
                <c:pt idx="765">
                  <c:v>44656</c:v>
                </c:pt>
                <c:pt idx="766">
                  <c:v>44663</c:v>
                </c:pt>
                <c:pt idx="767">
                  <c:v>44670</c:v>
                </c:pt>
                <c:pt idx="768">
                  <c:v>44677</c:v>
                </c:pt>
                <c:pt idx="769">
                  <c:v>44684</c:v>
                </c:pt>
                <c:pt idx="770">
                  <c:v>44691</c:v>
                </c:pt>
                <c:pt idx="771">
                  <c:v>44698</c:v>
                </c:pt>
                <c:pt idx="772">
                  <c:v>44705</c:v>
                </c:pt>
                <c:pt idx="773">
                  <c:v>44712</c:v>
                </c:pt>
                <c:pt idx="774">
                  <c:v>44719</c:v>
                </c:pt>
                <c:pt idx="775">
                  <c:v>44726</c:v>
                </c:pt>
                <c:pt idx="776">
                  <c:v>44733</c:v>
                </c:pt>
                <c:pt idx="777">
                  <c:v>44740</c:v>
                </c:pt>
                <c:pt idx="778">
                  <c:v>44747</c:v>
                </c:pt>
                <c:pt idx="779">
                  <c:v>44754</c:v>
                </c:pt>
                <c:pt idx="780">
                  <c:v>44761</c:v>
                </c:pt>
                <c:pt idx="781">
                  <c:v>44768</c:v>
                </c:pt>
                <c:pt idx="782">
                  <c:v>44775</c:v>
                </c:pt>
                <c:pt idx="783">
                  <c:v>44782</c:v>
                </c:pt>
                <c:pt idx="784">
                  <c:v>44789</c:v>
                </c:pt>
                <c:pt idx="785">
                  <c:v>44796</c:v>
                </c:pt>
                <c:pt idx="786">
                  <c:v>44803</c:v>
                </c:pt>
                <c:pt idx="787">
                  <c:v>44810</c:v>
                </c:pt>
                <c:pt idx="788">
                  <c:v>44817</c:v>
                </c:pt>
                <c:pt idx="789">
                  <c:v>44824</c:v>
                </c:pt>
                <c:pt idx="790">
                  <c:v>44831</c:v>
                </c:pt>
                <c:pt idx="791">
                  <c:v>44838</c:v>
                </c:pt>
                <c:pt idx="792">
                  <c:v>44845</c:v>
                </c:pt>
                <c:pt idx="793">
                  <c:v>44852</c:v>
                </c:pt>
                <c:pt idx="794">
                  <c:v>44859</c:v>
                </c:pt>
                <c:pt idx="795">
                  <c:v>44866</c:v>
                </c:pt>
                <c:pt idx="796">
                  <c:v>44873</c:v>
                </c:pt>
                <c:pt idx="797">
                  <c:v>44880</c:v>
                </c:pt>
                <c:pt idx="798">
                  <c:v>44887</c:v>
                </c:pt>
                <c:pt idx="799">
                  <c:v>44894</c:v>
                </c:pt>
                <c:pt idx="800">
                  <c:v>44901</c:v>
                </c:pt>
                <c:pt idx="801">
                  <c:v>44908</c:v>
                </c:pt>
                <c:pt idx="802">
                  <c:v>44915</c:v>
                </c:pt>
                <c:pt idx="803">
                  <c:v>44922</c:v>
                </c:pt>
                <c:pt idx="804">
                  <c:v>44929</c:v>
                </c:pt>
                <c:pt idx="805">
                  <c:v>44936</c:v>
                </c:pt>
                <c:pt idx="806">
                  <c:v>44943</c:v>
                </c:pt>
                <c:pt idx="807">
                  <c:v>44950</c:v>
                </c:pt>
                <c:pt idx="808">
                  <c:v>44957</c:v>
                </c:pt>
                <c:pt idx="809">
                  <c:v>44964</c:v>
                </c:pt>
                <c:pt idx="810">
                  <c:v>44971</c:v>
                </c:pt>
                <c:pt idx="811">
                  <c:v>44978</c:v>
                </c:pt>
                <c:pt idx="812">
                  <c:v>44985</c:v>
                </c:pt>
                <c:pt idx="813">
                  <c:v>44992</c:v>
                </c:pt>
                <c:pt idx="814">
                  <c:v>44999</c:v>
                </c:pt>
                <c:pt idx="815">
                  <c:v>45006</c:v>
                </c:pt>
                <c:pt idx="816">
                  <c:v>45013</c:v>
                </c:pt>
                <c:pt idx="817">
                  <c:v>45020</c:v>
                </c:pt>
                <c:pt idx="818">
                  <c:v>45027</c:v>
                </c:pt>
                <c:pt idx="819">
                  <c:v>45034</c:v>
                </c:pt>
                <c:pt idx="820">
                  <c:v>45041</c:v>
                </c:pt>
                <c:pt idx="821">
                  <c:v>45048</c:v>
                </c:pt>
                <c:pt idx="822">
                  <c:v>45055</c:v>
                </c:pt>
                <c:pt idx="823">
                  <c:v>45062</c:v>
                </c:pt>
                <c:pt idx="824">
                  <c:v>45069</c:v>
                </c:pt>
                <c:pt idx="825">
                  <c:v>45076</c:v>
                </c:pt>
                <c:pt idx="826">
                  <c:v>45083</c:v>
                </c:pt>
                <c:pt idx="827">
                  <c:v>45090</c:v>
                </c:pt>
                <c:pt idx="828">
                  <c:v>45097</c:v>
                </c:pt>
                <c:pt idx="829">
                  <c:v>45104</c:v>
                </c:pt>
                <c:pt idx="830">
                  <c:v>45111</c:v>
                </c:pt>
                <c:pt idx="831">
                  <c:v>45118</c:v>
                </c:pt>
                <c:pt idx="832">
                  <c:v>45125</c:v>
                </c:pt>
                <c:pt idx="833">
                  <c:v>45132</c:v>
                </c:pt>
                <c:pt idx="834">
                  <c:v>45139</c:v>
                </c:pt>
                <c:pt idx="835">
                  <c:v>45146</c:v>
                </c:pt>
                <c:pt idx="836">
                  <c:v>45153</c:v>
                </c:pt>
                <c:pt idx="837">
                  <c:v>45160</c:v>
                </c:pt>
                <c:pt idx="838">
                  <c:v>45167</c:v>
                </c:pt>
                <c:pt idx="839">
                  <c:v>45174</c:v>
                </c:pt>
                <c:pt idx="840">
                  <c:v>45181</c:v>
                </c:pt>
                <c:pt idx="841">
                  <c:v>45188</c:v>
                </c:pt>
                <c:pt idx="842">
                  <c:v>45195</c:v>
                </c:pt>
                <c:pt idx="843">
                  <c:v>45202</c:v>
                </c:pt>
                <c:pt idx="844">
                  <c:v>45209</c:v>
                </c:pt>
                <c:pt idx="845">
                  <c:v>45216</c:v>
                </c:pt>
                <c:pt idx="846">
                  <c:v>45223</c:v>
                </c:pt>
                <c:pt idx="847">
                  <c:v>45230</c:v>
                </c:pt>
                <c:pt idx="848">
                  <c:v>45237</c:v>
                </c:pt>
                <c:pt idx="849">
                  <c:v>45244</c:v>
                </c:pt>
                <c:pt idx="850">
                  <c:v>45251</c:v>
                </c:pt>
                <c:pt idx="851">
                  <c:v>45258</c:v>
                </c:pt>
                <c:pt idx="852">
                  <c:v>45265</c:v>
                </c:pt>
                <c:pt idx="853">
                  <c:v>45272</c:v>
                </c:pt>
                <c:pt idx="854">
                  <c:v>45279</c:v>
                </c:pt>
                <c:pt idx="855">
                  <c:v>45287</c:v>
                </c:pt>
                <c:pt idx="856">
                  <c:v>45294</c:v>
                </c:pt>
                <c:pt idx="857">
                  <c:v>45301</c:v>
                </c:pt>
                <c:pt idx="858">
                  <c:v>45308</c:v>
                </c:pt>
                <c:pt idx="859">
                  <c:v>45315</c:v>
                </c:pt>
                <c:pt idx="860">
                  <c:v>45322</c:v>
                </c:pt>
                <c:pt idx="861">
                  <c:v>45329</c:v>
                </c:pt>
                <c:pt idx="862">
                  <c:v>45336</c:v>
                </c:pt>
                <c:pt idx="863">
                  <c:v>45343</c:v>
                </c:pt>
                <c:pt idx="864">
                  <c:v>45350</c:v>
                </c:pt>
                <c:pt idx="865">
                  <c:v>45357</c:v>
                </c:pt>
                <c:pt idx="866">
                  <c:v>45364</c:v>
                </c:pt>
                <c:pt idx="867">
                  <c:v>45371</c:v>
                </c:pt>
                <c:pt idx="868">
                  <c:v>45378</c:v>
                </c:pt>
                <c:pt idx="869">
                  <c:v>45385</c:v>
                </c:pt>
                <c:pt idx="870">
                  <c:v>45392</c:v>
                </c:pt>
                <c:pt idx="871">
                  <c:v>45399</c:v>
                </c:pt>
                <c:pt idx="872">
                  <c:v>45406</c:v>
                </c:pt>
                <c:pt idx="873">
                  <c:v>45414</c:v>
                </c:pt>
                <c:pt idx="874">
                  <c:v>45421</c:v>
                </c:pt>
                <c:pt idx="875">
                  <c:v>45428</c:v>
                </c:pt>
                <c:pt idx="876">
                  <c:v>45435</c:v>
                </c:pt>
                <c:pt idx="877">
                  <c:v>45442</c:v>
                </c:pt>
                <c:pt idx="878">
                  <c:v>45449</c:v>
                </c:pt>
                <c:pt idx="879">
                  <c:v>45456</c:v>
                </c:pt>
                <c:pt idx="880">
                  <c:v>45463</c:v>
                </c:pt>
                <c:pt idx="881">
                  <c:v>45470</c:v>
                </c:pt>
                <c:pt idx="882">
                  <c:v>45477</c:v>
                </c:pt>
                <c:pt idx="883">
                  <c:v>45484</c:v>
                </c:pt>
                <c:pt idx="884">
                  <c:v>45491</c:v>
                </c:pt>
                <c:pt idx="885">
                  <c:v>45498</c:v>
                </c:pt>
                <c:pt idx="886">
                  <c:v>45505</c:v>
                </c:pt>
                <c:pt idx="887">
                  <c:v>45512</c:v>
                </c:pt>
                <c:pt idx="888">
                  <c:v>45519</c:v>
                </c:pt>
                <c:pt idx="889">
                  <c:v>45526</c:v>
                </c:pt>
                <c:pt idx="890">
                  <c:v>45533</c:v>
                </c:pt>
                <c:pt idx="891">
                  <c:v>45540</c:v>
                </c:pt>
                <c:pt idx="892">
                  <c:v>45547</c:v>
                </c:pt>
                <c:pt idx="893">
                  <c:v>45554</c:v>
                </c:pt>
                <c:pt idx="894">
                  <c:v>45561</c:v>
                </c:pt>
                <c:pt idx="895">
                  <c:v>45568</c:v>
                </c:pt>
                <c:pt idx="896">
                  <c:v>45575</c:v>
                </c:pt>
                <c:pt idx="897">
                  <c:v>45582</c:v>
                </c:pt>
                <c:pt idx="898">
                  <c:v>45589</c:v>
                </c:pt>
                <c:pt idx="899">
                  <c:v>45596</c:v>
                </c:pt>
                <c:pt idx="900">
                  <c:v>45603</c:v>
                </c:pt>
                <c:pt idx="901">
                  <c:v>45610</c:v>
                </c:pt>
                <c:pt idx="902">
                  <c:v>45617</c:v>
                </c:pt>
                <c:pt idx="903">
                  <c:v>45624</c:v>
                </c:pt>
                <c:pt idx="904">
                  <c:v>45631</c:v>
                </c:pt>
                <c:pt idx="905">
                  <c:v>45638</c:v>
                </c:pt>
                <c:pt idx="906">
                  <c:v>45645</c:v>
                </c:pt>
                <c:pt idx="907">
                  <c:v>45653</c:v>
                </c:pt>
                <c:pt idx="908">
                  <c:v>45660</c:v>
                </c:pt>
                <c:pt idx="909">
                  <c:v>45667</c:v>
                </c:pt>
                <c:pt idx="910">
                  <c:v>45674</c:v>
                </c:pt>
                <c:pt idx="911">
                  <c:v>45681</c:v>
                </c:pt>
                <c:pt idx="912">
                  <c:v>45688</c:v>
                </c:pt>
                <c:pt idx="913">
                  <c:v>45695</c:v>
                </c:pt>
                <c:pt idx="914">
                  <c:v>45702</c:v>
                </c:pt>
                <c:pt idx="915">
                  <c:v>45709</c:v>
                </c:pt>
                <c:pt idx="916">
                  <c:v>45716</c:v>
                </c:pt>
                <c:pt idx="917">
                  <c:v>45723</c:v>
                </c:pt>
                <c:pt idx="918">
                  <c:v>45730</c:v>
                </c:pt>
                <c:pt idx="919">
                  <c:v>45737</c:v>
                </c:pt>
                <c:pt idx="920">
                  <c:v>45744</c:v>
                </c:pt>
                <c:pt idx="921">
                  <c:v>45751</c:v>
                </c:pt>
                <c:pt idx="922">
                  <c:v>45758</c:v>
                </c:pt>
                <c:pt idx="923">
                  <c:v>45769</c:v>
                </c:pt>
                <c:pt idx="924">
                  <c:v>45776</c:v>
                </c:pt>
                <c:pt idx="925">
                  <c:v>45783</c:v>
                </c:pt>
                <c:pt idx="926">
                  <c:v>45790</c:v>
                </c:pt>
                <c:pt idx="927">
                  <c:v>45797</c:v>
                </c:pt>
                <c:pt idx="928">
                  <c:v>45804</c:v>
                </c:pt>
                <c:pt idx="929">
                  <c:v>45811</c:v>
                </c:pt>
                <c:pt idx="930">
                  <c:v>45818</c:v>
                </c:pt>
                <c:pt idx="931">
                  <c:v>45825</c:v>
                </c:pt>
                <c:pt idx="932">
                  <c:v>45832</c:v>
                </c:pt>
                <c:pt idx="933">
                  <c:v>45839</c:v>
                </c:pt>
                <c:pt idx="934">
                  <c:v>45846</c:v>
                </c:pt>
                <c:pt idx="935">
                  <c:v>45853</c:v>
                </c:pt>
                <c:pt idx="936">
                  <c:v>45860</c:v>
                </c:pt>
                <c:pt idx="937">
                  <c:v>45867</c:v>
                </c:pt>
                <c:pt idx="938">
                  <c:v>45874</c:v>
                </c:pt>
                <c:pt idx="939">
                  <c:v>45881</c:v>
                </c:pt>
                <c:pt idx="940">
                  <c:v>45888</c:v>
                </c:pt>
                <c:pt idx="941">
                  <c:v>45895</c:v>
                </c:pt>
                <c:pt idx="942">
                  <c:v>45902</c:v>
                </c:pt>
                <c:pt idx="943">
                  <c:v>45909</c:v>
                </c:pt>
                <c:pt idx="944">
                  <c:v>45916</c:v>
                </c:pt>
                <c:pt idx="945">
                  <c:v>45923</c:v>
                </c:pt>
                <c:pt idx="946">
                  <c:v>45930</c:v>
                </c:pt>
                <c:pt idx="947">
                  <c:v>45937</c:v>
                </c:pt>
                <c:pt idx="948">
                  <c:v>45944</c:v>
                </c:pt>
                <c:pt idx="949">
                  <c:v>45951</c:v>
                </c:pt>
                <c:pt idx="950">
                  <c:v>45958</c:v>
                </c:pt>
                <c:pt idx="951">
                  <c:v>45965</c:v>
                </c:pt>
                <c:pt idx="952">
                  <c:v>45972</c:v>
                </c:pt>
                <c:pt idx="953">
                  <c:v>45979</c:v>
                </c:pt>
                <c:pt idx="954">
                  <c:v>45986</c:v>
                </c:pt>
                <c:pt idx="955">
                  <c:v>45993</c:v>
                </c:pt>
                <c:pt idx="956">
                  <c:v>46000</c:v>
                </c:pt>
                <c:pt idx="957">
                  <c:v>46007</c:v>
                </c:pt>
                <c:pt idx="958">
                  <c:v>46014</c:v>
                </c:pt>
                <c:pt idx="959">
                  <c:v>46021</c:v>
                </c:pt>
                <c:pt idx="960">
                  <c:v>46028</c:v>
                </c:pt>
                <c:pt idx="961">
                  <c:v>46035</c:v>
                </c:pt>
                <c:pt idx="962">
                  <c:v>46042</c:v>
                </c:pt>
                <c:pt idx="963">
                  <c:v>46049</c:v>
                </c:pt>
                <c:pt idx="964">
                  <c:v>46056</c:v>
                </c:pt>
                <c:pt idx="965">
                  <c:v>46063</c:v>
                </c:pt>
                <c:pt idx="966">
                  <c:v>46070</c:v>
                </c:pt>
                <c:pt idx="967">
                  <c:v>46077</c:v>
                </c:pt>
                <c:pt idx="968">
                  <c:v>46084</c:v>
                </c:pt>
                <c:pt idx="969">
                  <c:v>46091</c:v>
                </c:pt>
                <c:pt idx="970">
                  <c:v>46098</c:v>
                </c:pt>
                <c:pt idx="971">
                  <c:v>46105</c:v>
                </c:pt>
                <c:pt idx="972">
                  <c:v>46112</c:v>
                </c:pt>
                <c:pt idx="973">
                  <c:v>46119</c:v>
                </c:pt>
                <c:pt idx="974">
                  <c:v>46126</c:v>
                </c:pt>
                <c:pt idx="975">
                  <c:v>46133</c:v>
                </c:pt>
                <c:pt idx="976">
                  <c:v>46140</c:v>
                </c:pt>
                <c:pt idx="977">
                  <c:v>46147</c:v>
                </c:pt>
                <c:pt idx="978">
                  <c:v>46154</c:v>
                </c:pt>
                <c:pt idx="979">
                  <c:v>46161</c:v>
                </c:pt>
                <c:pt idx="980">
                  <c:v>46168</c:v>
                </c:pt>
                <c:pt idx="981">
                  <c:v>46175</c:v>
                </c:pt>
                <c:pt idx="982">
                  <c:v>46182</c:v>
                </c:pt>
                <c:pt idx="983">
                  <c:v>46189</c:v>
                </c:pt>
                <c:pt idx="984">
                  <c:v>46196</c:v>
                </c:pt>
                <c:pt idx="985">
                  <c:v>46203</c:v>
                </c:pt>
                <c:pt idx="986">
                  <c:v>46210</c:v>
                </c:pt>
                <c:pt idx="987">
                  <c:v>46217</c:v>
                </c:pt>
                <c:pt idx="988">
                  <c:v>46224</c:v>
                </c:pt>
                <c:pt idx="989">
                  <c:v>46231</c:v>
                </c:pt>
                <c:pt idx="990">
                  <c:v>46238</c:v>
                </c:pt>
                <c:pt idx="991">
                  <c:v>46245</c:v>
                </c:pt>
                <c:pt idx="992">
                  <c:v>46252</c:v>
                </c:pt>
                <c:pt idx="993">
                  <c:v>46259</c:v>
                </c:pt>
                <c:pt idx="994">
                  <c:v>46266</c:v>
                </c:pt>
                <c:pt idx="995">
                  <c:v>46273</c:v>
                </c:pt>
                <c:pt idx="996">
                  <c:v>46280</c:v>
                </c:pt>
                <c:pt idx="997">
                  <c:v>46287</c:v>
                </c:pt>
                <c:pt idx="998">
                  <c:v>46294</c:v>
                </c:pt>
                <c:pt idx="999">
                  <c:v>46301</c:v>
                </c:pt>
                <c:pt idx="1000">
                  <c:v>46308</c:v>
                </c:pt>
                <c:pt idx="1001">
                  <c:v>46315</c:v>
                </c:pt>
                <c:pt idx="1002">
                  <c:v>46322</c:v>
                </c:pt>
                <c:pt idx="1003">
                  <c:v>46329</c:v>
                </c:pt>
                <c:pt idx="1004">
                  <c:v>46336</c:v>
                </c:pt>
                <c:pt idx="1005">
                  <c:v>46343</c:v>
                </c:pt>
                <c:pt idx="1006">
                  <c:v>46350</c:v>
                </c:pt>
                <c:pt idx="1007">
                  <c:v>46357</c:v>
                </c:pt>
                <c:pt idx="1008">
                  <c:v>46364</c:v>
                </c:pt>
                <c:pt idx="1009">
                  <c:v>46371</c:v>
                </c:pt>
                <c:pt idx="1010">
                  <c:v>46378</c:v>
                </c:pt>
                <c:pt idx="1011">
                  <c:v>46385</c:v>
                </c:pt>
                <c:pt idx="1012">
                  <c:v>46392</c:v>
                </c:pt>
                <c:pt idx="1013">
                  <c:v>46399</c:v>
                </c:pt>
                <c:pt idx="1014">
                  <c:v>46406</c:v>
                </c:pt>
                <c:pt idx="1015">
                  <c:v>46413</c:v>
                </c:pt>
                <c:pt idx="1016">
                  <c:v>46420</c:v>
                </c:pt>
                <c:pt idx="1017">
                  <c:v>46427</c:v>
                </c:pt>
                <c:pt idx="1018">
                  <c:v>46434</c:v>
                </c:pt>
                <c:pt idx="1019">
                  <c:v>46441</c:v>
                </c:pt>
                <c:pt idx="1020">
                  <c:v>46448</c:v>
                </c:pt>
                <c:pt idx="1021">
                  <c:v>46455</c:v>
                </c:pt>
                <c:pt idx="1022">
                  <c:v>46462</c:v>
                </c:pt>
                <c:pt idx="1023">
                  <c:v>46469</c:v>
                </c:pt>
                <c:pt idx="1024">
                  <c:v>46476</c:v>
                </c:pt>
                <c:pt idx="1025">
                  <c:v>46483</c:v>
                </c:pt>
                <c:pt idx="1026">
                  <c:v>46490</c:v>
                </c:pt>
                <c:pt idx="1027">
                  <c:v>46497</c:v>
                </c:pt>
                <c:pt idx="1028">
                  <c:v>46504</c:v>
                </c:pt>
                <c:pt idx="1029">
                  <c:v>46511</c:v>
                </c:pt>
                <c:pt idx="1030">
                  <c:v>46518</c:v>
                </c:pt>
                <c:pt idx="1031">
                  <c:v>46525</c:v>
                </c:pt>
                <c:pt idx="1032">
                  <c:v>46532</c:v>
                </c:pt>
                <c:pt idx="1033">
                  <c:v>46539</c:v>
                </c:pt>
                <c:pt idx="1034">
                  <c:v>46546</c:v>
                </c:pt>
                <c:pt idx="1035">
                  <c:v>46553</c:v>
                </c:pt>
                <c:pt idx="1036">
                  <c:v>46560</c:v>
                </c:pt>
                <c:pt idx="1037">
                  <c:v>46567</c:v>
                </c:pt>
                <c:pt idx="1038">
                  <c:v>46574</c:v>
                </c:pt>
                <c:pt idx="1039">
                  <c:v>46581</c:v>
                </c:pt>
                <c:pt idx="1040">
                  <c:v>46588</c:v>
                </c:pt>
                <c:pt idx="1041">
                  <c:v>46595</c:v>
                </c:pt>
                <c:pt idx="1042">
                  <c:v>46602</c:v>
                </c:pt>
                <c:pt idx="1043">
                  <c:v>46609</c:v>
                </c:pt>
                <c:pt idx="1044">
                  <c:v>46616</c:v>
                </c:pt>
                <c:pt idx="1045">
                  <c:v>46623</c:v>
                </c:pt>
                <c:pt idx="1046">
                  <c:v>46630</c:v>
                </c:pt>
                <c:pt idx="1047">
                  <c:v>46637</c:v>
                </c:pt>
                <c:pt idx="1048">
                  <c:v>46644</c:v>
                </c:pt>
                <c:pt idx="1049">
                  <c:v>46651</c:v>
                </c:pt>
                <c:pt idx="1050">
                  <c:v>46658</c:v>
                </c:pt>
                <c:pt idx="1051">
                  <c:v>46665</c:v>
                </c:pt>
                <c:pt idx="1052">
                  <c:v>46672</c:v>
                </c:pt>
                <c:pt idx="1053">
                  <c:v>46679</c:v>
                </c:pt>
                <c:pt idx="1054">
                  <c:v>46686</c:v>
                </c:pt>
                <c:pt idx="1055">
                  <c:v>46693</c:v>
                </c:pt>
                <c:pt idx="1056">
                  <c:v>46700</c:v>
                </c:pt>
                <c:pt idx="1057">
                  <c:v>46707</c:v>
                </c:pt>
                <c:pt idx="1058">
                  <c:v>46714</c:v>
                </c:pt>
                <c:pt idx="1059">
                  <c:v>46721</c:v>
                </c:pt>
                <c:pt idx="1060">
                  <c:v>46728</c:v>
                </c:pt>
                <c:pt idx="1061">
                  <c:v>46735</c:v>
                </c:pt>
                <c:pt idx="1062">
                  <c:v>46742</c:v>
                </c:pt>
                <c:pt idx="1063">
                  <c:v>46749</c:v>
                </c:pt>
                <c:pt idx="1064">
                  <c:v>46756</c:v>
                </c:pt>
                <c:pt idx="1065">
                  <c:v>46763</c:v>
                </c:pt>
                <c:pt idx="1066">
                  <c:v>46770</c:v>
                </c:pt>
                <c:pt idx="1067">
                  <c:v>46777</c:v>
                </c:pt>
                <c:pt idx="1068">
                  <c:v>46784</c:v>
                </c:pt>
                <c:pt idx="1069">
                  <c:v>46791</c:v>
                </c:pt>
                <c:pt idx="1070">
                  <c:v>46798</c:v>
                </c:pt>
                <c:pt idx="1071">
                  <c:v>46805</c:v>
                </c:pt>
                <c:pt idx="1072">
                  <c:v>46812</c:v>
                </c:pt>
                <c:pt idx="1073">
                  <c:v>46819</c:v>
                </c:pt>
                <c:pt idx="1074">
                  <c:v>46826</c:v>
                </c:pt>
                <c:pt idx="1075">
                  <c:v>46833</c:v>
                </c:pt>
                <c:pt idx="1076">
                  <c:v>46840</c:v>
                </c:pt>
                <c:pt idx="1077">
                  <c:v>46847</c:v>
                </c:pt>
                <c:pt idx="1078">
                  <c:v>46854</c:v>
                </c:pt>
                <c:pt idx="1079">
                  <c:v>46861</c:v>
                </c:pt>
                <c:pt idx="1080">
                  <c:v>46868</c:v>
                </c:pt>
                <c:pt idx="1081">
                  <c:v>46875</c:v>
                </c:pt>
                <c:pt idx="1082">
                  <c:v>46882</c:v>
                </c:pt>
                <c:pt idx="1083">
                  <c:v>46889</c:v>
                </c:pt>
                <c:pt idx="1084">
                  <c:v>46896</c:v>
                </c:pt>
                <c:pt idx="1085">
                  <c:v>46903</c:v>
                </c:pt>
                <c:pt idx="1086">
                  <c:v>46910</c:v>
                </c:pt>
                <c:pt idx="1087">
                  <c:v>46917</c:v>
                </c:pt>
                <c:pt idx="1088">
                  <c:v>46924</c:v>
                </c:pt>
                <c:pt idx="1089">
                  <c:v>46931</c:v>
                </c:pt>
                <c:pt idx="1090">
                  <c:v>46938</c:v>
                </c:pt>
                <c:pt idx="1091">
                  <c:v>46945</c:v>
                </c:pt>
                <c:pt idx="1092">
                  <c:v>46952</c:v>
                </c:pt>
                <c:pt idx="1093">
                  <c:v>46959</c:v>
                </c:pt>
                <c:pt idx="1094">
                  <c:v>46966</c:v>
                </c:pt>
                <c:pt idx="1095">
                  <c:v>46973</c:v>
                </c:pt>
                <c:pt idx="1096">
                  <c:v>46980</c:v>
                </c:pt>
                <c:pt idx="1097">
                  <c:v>46987</c:v>
                </c:pt>
                <c:pt idx="1098">
                  <c:v>46994</c:v>
                </c:pt>
                <c:pt idx="1099">
                  <c:v>47001</c:v>
                </c:pt>
                <c:pt idx="1100">
                  <c:v>47008</c:v>
                </c:pt>
                <c:pt idx="1101">
                  <c:v>47015</c:v>
                </c:pt>
                <c:pt idx="1102">
                  <c:v>47022</c:v>
                </c:pt>
                <c:pt idx="1103">
                  <c:v>47029</c:v>
                </c:pt>
                <c:pt idx="1104">
                  <c:v>47036</c:v>
                </c:pt>
                <c:pt idx="1105">
                  <c:v>47043</c:v>
                </c:pt>
                <c:pt idx="1106">
                  <c:v>47050</c:v>
                </c:pt>
                <c:pt idx="1107">
                  <c:v>47057</c:v>
                </c:pt>
                <c:pt idx="1108">
                  <c:v>47064</c:v>
                </c:pt>
                <c:pt idx="1109">
                  <c:v>47071</c:v>
                </c:pt>
                <c:pt idx="1110">
                  <c:v>47078</c:v>
                </c:pt>
                <c:pt idx="1111">
                  <c:v>47085</c:v>
                </c:pt>
                <c:pt idx="1112">
                  <c:v>47092</c:v>
                </c:pt>
                <c:pt idx="1113">
                  <c:v>47099</c:v>
                </c:pt>
                <c:pt idx="1114">
                  <c:v>47106</c:v>
                </c:pt>
                <c:pt idx="1115">
                  <c:v>47114</c:v>
                </c:pt>
                <c:pt idx="1116">
                  <c:v>47121</c:v>
                </c:pt>
                <c:pt idx="1117">
                  <c:v>47128</c:v>
                </c:pt>
                <c:pt idx="1118">
                  <c:v>47135</c:v>
                </c:pt>
                <c:pt idx="1119">
                  <c:v>47142</c:v>
                </c:pt>
                <c:pt idx="1120">
                  <c:v>47149</c:v>
                </c:pt>
                <c:pt idx="1121">
                  <c:v>47156</c:v>
                </c:pt>
                <c:pt idx="1122">
                  <c:v>47163</c:v>
                </c:pt>
                <c:pt idx="1123">
                  <c:v>47170</c:v>
                </c:pt>
                <c:pt idx="1124">
                  <c:v>47177</c:v>
                </c:pt>
                <c:pt idx="1125">
                  <c:v>47184</c:v>
                </c:pt>
                <c:pt idx="1126">
                  <c:v>47191</c:v>
                </c:pt>
                <c:pt idx="1127">
                  <c:v>47198</c:v>
                </c:pt>
                <c:pt idx="1128">
                  <c:v>47205</c:v>
                </c:pt>
                <c:pt idx="1129">
                  <c:v>47212</c:v>
                </c:pt>
                <c:pt idx="1130">
                  <c:v>47219</c:v>
                </c:pt>
                <c:pt idx="1131">
                  <c:v>47226</c:v>
                </c:pt>
                <c:pt idx="1132">
                  <c:v>47233</c:v>
                </c:pt>
                <c:pt idx="1133">
                  <c:v>47240</c:v>
                </c:pt>
                <c:pt idx="1134">
                  <c:v>47247</c:v>
                </c:pt>
                <c:pt idx="1135">
                  <c:v>47254</c:v>
                </c:pt>
                <c:pt idx="1136">
                  <c:v>47261</c:v>
                </c:pt>
                <c:pt idx="1137">
                  <c:v>47268</c:v>
                </c:pt>
                <c:pt idx="1138">
                  <c:v>47275</c:v>
                </c:pt>
                <c:pt idx="1139">
                  <c:v>47282</c:v>
                </c:pt>
                <c:pt idx="1140">
                  <c:v>47289</c:v>
                </c:pt>
                <c:pt idx="1141">
                  <c:v>47296</c:v>
                </c:pt>
                <c:pt idx="1142">
                  <c:v>47303</c:v>
                </c:pt>
                <c:pt idx="1143">
                  <c:v>47310</c:v>
                </c:pt>
                <c:pt idx="1144">
                  <c:v>47317</c:v>
                </c:pt>
                <c:pt idx="1145">
                  <c:v>47324</c:v>
                </c:pt>
                <c:pt idx="1146">
                  <c:v>47331</c:v>
                </c:pt>
                <c:pt idx="1147">
                  <c:v>47338</c:v>
                </c:pt>
                <c:pt idx="1148">
                  <c:v>47345</c:v>
                </c:pt>
                <c:pt idx="1149">
                  <c:v>47352</c:v>
                </c:pt>
                <c:pt idx="1150">
                  <c:v>47359</c:v>
                </c:pt>
                <c:pt idx="1151">
                  <c:v>47366</c:v>
                </c:pt>
                <c:pt idx="1152">
                  <c:v>47373</c:v>
                </c:pt>
                <c:pt idx="1153">
                  <c:v>47380</c:v>
                </c:pt>
                <c:pt idx="1154">
                  <c:v>47387</c:v>
                </c:pt>
                <c:pt idx="1155">
                  <c:v>47394</c:v>
                </c:pt>
                <c:pt idx="1156">
                  <c:v>47401</c:v>
                </c:pt>
                <c:pt idx="1157">
                  <c:v>47408</c:v>
                </c:pt>
                <c:pt idx="1158">
                  <c:v>47415</c:v>
                </c:pt>
                <c:pt idx="1159">
                  <c:v>47422</c:v>
                </c:pt>
                <c:pt idx="1160">
                  <c:v>47429</c:v>
                </c:pt>
                <c:pt idx="1161">
                  <c:v>47436</c:v>
                </c:pt>
                <c:pt idx="1162">
                  <c:v>47443</c:v>
                </c:pt>
                <c:pt idx="1163">
                  <c:v>47450</c:v>
                </c:pt>
                <c:pt idx="1164">
                  <c:v>47457</c:v>
                </c:pt>
                <c:pt idx="1165">
                  <c:v>47464</c:v>
                </c:pt>
                <c:pt idx="1166">
                  <c:v>47471</c:v>
                </c:pt>
                <c:pt idx="1167">
                  <c:v>47479</c:v>
                </c:pt>
                <c:pt idx="1168">
                  <c:v>47486</c:v>
                </c:pt>
                <c:pt idx="1169">
                  <c:v>47493</c:v>
                </c:pt>
                <c:pt idx="1170">
                  <c:v>47500</c:v>
                </c:pt>
                <c:pt idx="1171">
                  <c:v>47507</c:v>
                </c:pt>
                <c:pt idx="1172">
                  <c:v>47514</c:v>
                </c:pt>
                <c:pt idx="1173">
                  <c:v>47521</c:v>
                </c:pt>
                <c:pt idx="1174">
                  <c:v>47528</c:v>
                </c:pt>
                <c:pt idx="1175">
                  <c:v>47535</c:v>
                </c:pt>
                <c:pt idx="1176">
                  <c:v>47542</c:v>
                </c:pt>
                <c:pt idx="1177">
                  <c:v>47549</c:v>
                </c:pt>
                <c:pt idx="1178">
                  <c:v>47556</c:v>
                </c:pt>
                <c:pt idx="1179">
                  <c:v>47563</c:v>
                </c:pt>
                <c:pt idx="1180">
                  <c:v>47570</c:v>
                </c:pt>
                <c:pt idx="1181">
                  <c:v>47577</c:v>
                </c:pt>
                <c:pt idx="1182">
                  <c:v>47584</c:v>
                </c:pt>
                <c:pt idx="1183">
                  <c:v>47591</c:v>
                </c:pt>
                <c:pt idx="1184">
                  <c:v>47598</c:v>
                </c:pt>
                <c:pt idx="1185">
                  <c:v>47605</c:v>
                </c:pt>
                <c:pt idx="1186">
                  <c:v>47612</c:v>
                </c:pt>
                <c:pt idx="1187">
                  <c:v>47619</c:v>
                </c:pt>
                <c:pt idx="1188">
                  <c:v>47626</c:v>
                </c:pt>
                <c:pt idx="1189">
                  <c:v>47633</c:v>
                </c:pt>
                <c:pt idx="1190">
                  <c:v>47640</c:v>
                </c:pt>
                <c:pt idx="1191">
                  <c:v>47647</c:v>
                </c:pt>
                <c:pt idx="1192">
                  <c:v>47654</c:v>
                </c:pt>
                <c:pt idx="1193">
                  <c:v>47661</c:v>
                </c:pt>
                <c:pt idx="1194">
                  <c:v>47668</c:v>
                </c:pt>
                <c:pt idx="1195">
                  <c:v>47675</c:v>
                </c:pt>
                <c:pt idx="1196">
                  <c:v>47682</c:v>
                </c:pt>
                <c:pt idx="1197">
                  <c:v>47689</c:v>
                </c:pt>
                <c:pt idx="1198">
                  <c:v>47696</c:v>
                </c:pt>
                <c:pt idx="1199">
                  <c:v>47703</c:v>
                </c:pt>
                <c:pt idx="1200">
                  <c:v>47710</c:v>
                </c:pt>
                <c:pt idx="1201">
                  <c:v>47717</c:v>
                </c:pt>
                <c:pt idx="1202">
                  <c:v>47724</c:v>
                </c:pt>
                <c:pt idx="1203">
                  <c:v>47731</c:v>
                </c:pt>
                <c:pt idx="1204">
                  <c:v>47738</c:v>
                </c:pt>
                <c:pt idx="1205">
                  <c:v>47745</c:v>
                </c:pt>
                <c:pt idx="1206">
                  <c:v>47752</c:v>
                </c:pt>
                <c:pt idx="1207">
                  <c:v>47759</c:v>
                </c:pt>
                <c:pt idx="1208">
                  <c:v>47766</c:v>
                </c:pt>
                <c:pt idx="1209">
                  <c:v>47773</c:v>
                </c:pt>
                <c:pt idx="1210">
                  <c:v>47780</c:v>
                </c:pt>
                <c:pt idx="1211">
                  <c:v>47787</c:v>
                </c:pt>
                <c:pt idx="1212">
                  <c:v>47794</c:v>
                </c:pt>
                <c:pt idx="1213">
                  <c:v>47801</c:v>
                </c:pt>
                <c:pt idx="1214">
                  <c:v>47808</c:v>
                </c:pt>
                <c:pt idx="1215">
                  <c:v>47815</c:v>
                </c:pt>
                <c:pt idx="1216">
                  <c:v>47822</c:v>
                </c:pt>
                <c:pt idx="1217">
                  <c:v>47829</c:v>
                </c:pt>
                <c:pt idx="1218">
                  <c:v>47836</c:v>
                </c:pt>
                <c:pt idx="1219">
                  <c:v>47844</c:v>
                </c:pt>
                <c:pt idx="1220">
                  <c:v>47851</c:v>
                </c:pt>
                <c:pt idx="1221">
                  <c:v>47858</c:v>
                </c:pt>
                <c:pt idx="1222">
                  <c:v>47865</c:v>
                </c:pt>
                <c:pt idx="1223">
                  <c:v>47872</c:v>
                </c:pt>
                <c:pt idx="1224">
                  <c:v>47879</c:v>
                </c:pt>
                <c:pt idx="1225">
                  <c:v>47886</c:v>
                </c:pt>
                <c:pt idx="1226">
                  <c:v>47893</c:v>
                </c:pt>
                <c:pt idx="1227">
                  <c:v>47900</c:v>
                </c:pt>
                <c:pt idx="1228">
                  <c:v>47907</c:v>
                </c:pt>
                <c:pt idx="1229">
                  <c:v>47914</c:v>
                </c:pt>
                <c:pt idx="1230">
                  <c:v>47921</c:v>
                </c:pt>
                <c:pt idx="1231">
                  <c:v>47928</c:v>
                </c:pt>
                <c:pt idx="1232">
                  <c:v>47935</c:v>
                </c:pt>
                <c:pt idx="1233">
                  <c:v>47942</c:v>
                </c:pt>
                <c:pt idx="1234">
                  <c:v>47953</c:v>
                </c:pt>
                <c:pt idx="1235">
                  <c:v>47960</c:v>
                </c:pt>
                <c:pt idx="1236">
                  <c:v>47967</c:v>
                </c:pt>
                <c:pt idx="1237">
                  <c:v>47974</c:v>
                </c:pt>
                <c:pt idx="1238">
                  <c:v>47981</c:v>
                </c:pt>
                <c:pt idx="1239">
                  <c:v>47988</c:v>
                </c:pt>
                <c:pt idx="1240">
                  <c:v>47995</c:v>
                </c:pt>
                <c:pt idx="1241">
                  <c:v>48002</c:v>
                </c:pt>
                <c:pt idx="1242">
                  <c:v>48009</c:v>
                </c:pt>
                <c:pt idx="1243">
                  <c:v>48016</c:v>
                </c:pt>
                <c:pt idx="1244">
                  <c:v>48023</c:v>
                </c:pt>
                <c:pt idx="1245">
                  <c:v>48030</c:v>
                </c:pt>
                <c:pt idx="1246">
                  <c:v>48037</c:v>
                </c:pt>
                <c:pt idx="1247">
                  <c:v>48044</c:v>
                </c:pt>
                <c:pt idx="1248">
                  <c:v>48051</c:v>
                </c:pt>
                <c:pt idx="1249">
                  <c:v>48058</c:v>
                </c:pt>
                <c:pt idx="1250">
                  <c:v>48065</c:v>
                </c:pt>
                <c:pt idx="1251">
                  <c:v>48072</c:v>
                </c:pt>
                <c:pt idx="1252">
                  <c:v>48079</c:v>
                </c:pt>
                <c:pt idx="1253">
                  <c:v>48086</c:v>
                </c:pt>
                <c:pt idx="1254">
                  <c:v>48093</c:v>
                </c:pt>
                <c:pt idx="1255">
                  <c:v>48100</c:v>
                </c:pt>
                <c:pt idx="1256">
                  <c:v>48107</c:v>
                </c:pt>
                <c:pt idx="1257">
                  <c:v>48114</c:v>
                </c:pt>
                <c:pt idx="1258">
                  <c:v>48121</c:v>
                </c:pt>
                <c:pt idx="1259">
                  <c:v>48128</c:v>
                </c:pt>
                <c:pt idx="1260">
                  <c:v>48135</c:v>
                </c:pt>
                <c:pt idx="1261">
                  <c:v>48142</c:v>
                </c:pt>
                <c:pt idx="1262">
                  <c:v>48149</c:v>
                </c:pt>
                <c:pt idx="1263">
                  <c:v>48156</c:v>
                </c:pt>
                <c:pt idx="1264">
                  <c:v>48163</c:v>
                </c:pt>
                <c:pt idx="1265">
                  <c:v>48170</c:v>
                </c:pt>
                <c:pt idx="1266">
                  <c:v>48177</c:v>
                </c:pt>
                <c:pt idx="1267">
                  <c:v>48184</c:v>
                </c:pt>
                <c:pt idx="1268">
                  <c:v>48191</c:v>
                </c:pt>
                <c:pt idx="1269">
                  <c:v>48198</c:v>
                </c:pt>
                <c:pt idx="1270">
                  <c:v>48205</c:v>
                </c:pt>
                <c:pt idx="1271">
                  <c:v>48212</c:v>
                </c:pt>
                <c:pt idx="1272">
                  <c:v>48219</c:v>
                </c:pt>
                <c:pt idx="1273">
                  <c:v>48226</c:v>
                </c:pt>
                <c:pt idx="1274">
                  <c:v>48233</c:v>
                </c:pt>
                <c:pt idx="1275">
                  <c:v>48240</c:v>
                </c:pt>
                <c:pt idx="1276">
                  <c:v>48247</c:v>
                </c:pt>
                <c:pt idx="1277">
                  <c:v>48254</c:v>
                </c:pt>
                <c:pt idx="1278">
                  <c:v>48261</c:v>
                </c:pt>
                <c:pt idx="1279">
                  <c:v>48268</c:v>
                </c:pt>
                <c:pt idx="1280">
                  <c:v>48275</c:v>
                </c:pt>
                <c:pt idx="1281">
                  <c:v>48282</c:v>
                </c:pt>
                <c:pt idx="1282">
                  <c:v>48289</c:v>
                </c:pt>
                <c:pt idx="1283">
                  <c:v>48296</c:v>
                </c:pt>
                <c:pt idx="1284">
                  <c:v>48303</c:v>
                </c:pt>
                <c:pt idx="1285">
                  <c:v>48310</c:v>
                </c:pt>
                <c:pt idx="1286">
                  <c:v>48317</c:v>
                </c:pt>
                <c:pt idx="1287">
                  <c:v>48324</c:v>
                </c:pt>
                <c:pt idx="1288">
                  <c:v>48331</c:v>
                </c:pt>
                <c:pt idx="1289">
                  <c:v>48338</c:v>
                </c:pt>
                <c:pt idx="1290">
                  <c:v>48345</c:v>
                </c:pt>
                <c:pt idx="1291">
                  <c:v>48352</c:v>
                </c:pt>
                <c:pt idx="1292">
                  <c:v>48359</c:v>
                </c:pt>
                <c:pt idx="1293">
                  <c:v>48366</c:v>
                </c:pt>
                <c:pt idx="1294">
                  <c:v>48373</c:v>
                </c:pt>
                <c:pt idx="1295">
                  <c:v>48380</c:v>
                </c:pt>
                <c:pt idx="1296">
                  <c:v>48387</c:v>
                </c:pt>
                <c:pt idx="1297">
                  <c:v>48394</c:v>
                </c:pt>
                <c:pt idx="1298">
                  <c:v>48401</c:v>
                </c:pt>
                <c:pt idx="1299">
                  <c:v>48408</c:v>
                </c:pt>
                <c:pt idx="1300">
                  <c:v>48415</c:v>
                </c:pt>
                <c:pt idx="1301">
                  <c:v>48422</c:v>
                </c:pt>
                <c:pt idx="1302">
                  <c:v>48429</c:v>
                </c:pt>
                <c:pt idx="1303">
                  <c:v>48436</c:v>
                </c:pt>
                <c:pt idx="1304">
                  <c:v>48443</c:v>
                </c:pt>
                <c:pt idx="1305">
                  <c:v>48450</c:v>
                </c:pt>
                <c:pt idx="1306">
                  <c:v>48457</c:v>
                </c:pt>
                <c:pt idx="1307">
                  <c:v>48464</c:v>
                </c:pt>
                <c:pt idx="1308">
                  <c:v>48471</c:v>
                </c:pt>
                <c:pt idx="1309">
                  <c:v>48478</c:v>
                </c:pt>
                <c:pt idx="1310">
                  <c:v>48485</c:v>
                </c:pt>
                <c:pt idx="1311">
                  <c:v>48492</c:v>
                </c:pt>
                <c:pt idx="1312">
                  <c:v>48499</c:v>
                </c:pt>
                <c:pt idx="1313">
                  <c:v>48506</c:v>
                </c:pt>
                <c:pt idx="1314">
                  <c:v>48513</c:v>
                </c:pt>
                <c:pt idx="1315">
                  <c:v>48520</c:v>
                </c:pt>
                <c:pt idx="1316">
                  <c:v>48527</c:v>
                </c:pt>
                <c:pt idx="1317">
                  <c:v>48534</c:v>
                </c:pt>
                <c:pt idx="1318">
                  <c:v>48541</c:v>
                </c:pt>
                <c:pt idx="1319">
                  <c:v>48548</c:v>
                </c:pt>
                <c:pt idx="1320">
                  <c:v>48555</c:v>
                </c:pt>
                <c:pt idx="1321">
                  <c:v>48562</c:v>
                </c:pt>
                <c:pt idx="1322">
                  <c:v>48569</c:v>
                </c:pt>
                <c:pt idx="1323">
                  <c:v>48576</c:v>
                </c:pt>
                <c:pt idx="1324">
                  <c:v>48583</c:v>
                </c:pt>
                <c:pt idx="1325">
                  <c:v>48590</c:v>
                </c:pt>
                <c:pt idx="1326">
                  <c:v>48597</c:v>
                </c:pt>
                <c:pt idx="1327">
                  <c:v>48604</c:v>
                </c:pt>
                <c:pt idx="1328">
                  <c:v>48611</c:v>
                </c:pt>
                <c:pt idx="1329">
                  <c:v>48618</c:v>
                </c:pt>
                <c:pt idx="1330">
                  <c:v>48625</c:v>
                </c:pt>
                <c:pt idx="1331">
                  <c:v>48632</c:v>
                </c:pt>
                <c:pt idx="1332">
                  <c:v>48639</c:v>
                </c:pt>
                <c:pt idx="1333">
                  <c:v>48646</c:v>
                </c:pt>
                <c:pt idx="1334">
                  <c:v>48653</c:v>
                </c:pt>
                <c:pt idx="1335">
                  <c:v>48660</c:v>
                </c:pt>
                <c:pt idx="1336">
                  <c:v>48667</c:v>
                </c:pt>
                <c:pt idx="1337">
                  <c:v>48674</c:v>
                </c:pt>
                <c:pt idx="1338">
                  <c:v>48681</c:v>
                </c:pt>
                <c:pt idx="1339">
                  <c:v>48688</c:v>
                </c:pt>
                <c:pt idx="1340">
                  <c:v>48695</c:v>
                </c:pt>
                <c:pt idx="1341">
                  <c:v>48702</c:v>
                </c:pt>
                <c:pt idx="1342">
                  <c:v>48709</c:v>
                </c:pt>
                <c:pt idx="1343">
                  <c:v>48716</c:v>
                </c:pt>
                <c:pt idx="1344">
                  <c:v>48723</c:v>
                </c:pt>
                <c:pt idx="1345">
                  <c:v>48730</c:v>
                </c:pt>
                <c:pt idx="1346">
                  <c:v>48737</c:v>
                </c:pt>
                <c:pt idx="1347">
                  <c:v>48744</c:v>
                </c:pt>
                <c:pt idx="1348">
                  <c:v>48751</c:v>
                </c:pt>
                <c:pt idx="1349">
                  <c:v>48758</c:v>
                </c:pt>
                <c:pt idx="1350">
                  <c:v>48765</c:v>
                </c:pt>
                <c:pt idx="1351">
                  <c:v>48772</c:v>
                </c:pt>
                <c:pt idx="1352">
                  <c:v>48779</c:v>
                </c:pt>
                <c:pt idx="1353">
                  <c:v>48786</c:v>
                </c:pt>
                <c:pt idx="1354">
                  <c:v>48793</c:v>
                </c:pt>
                <c:pt idx="1355">
                  <c:v>48800</c:v>
                </c:pt>
                <c:pt idx="1356">
                  <c:v>48807</c:v>
                </c:pt>
                <c:pt idx="1357">
                  <c:v>48814</c:v>
                </c:pt>
                <c:pt idx="1358">
                  <c:v>48821</c:v>
                </c:pt>
                <c:pt idx="1359">
                  <c:v>48828</c:v>
                </c:pt>
                <c:pt idx="1360">
                  <c:v>48835</c:v>
                </c:pt>
                <c:pt idx="1361">
                  <c:v>48842</c:v>
                </c:pt>
                <c:pt idx="1362">
                  <c:v>48849</c:v>
                </c:pt>
                <c:pt idx="1363">
                  <c:v>48856</c:v>
                </c:pt>
                <c:pt idx="1364">
                  <c:v>48863</c:v>
                </c:pt>
                <c:pt idx="1365">
                  <c:v>48870</c:v>
                </c:pt>
                <c:pt idx="1366">
                  <c:v>48877</c:v>
                </c:pt>
                <c:pt idx="1367">
                  <c:v>48884</c:v>
                </c:pt>
                <c:pt idx="1368">
                  <c:v>48891</c:v>
                </c:pt>
                <c:pt idx="1369">
                  <c:v>48898</c:v>
                </c:pt>
                <c:pt idx="1370">
                  <c:v>48905</c:v>
                </c:pt>
                <c:pt idx="1371">
                  <c:v>48912</c:v>
                </c:pt>
                <c:pt idx="1372">
                  <c:v>48919</c:v>
                </c:pt>
                <c:pt idx="1373">
                  <c:v>48926</c:v>
                </c:pt>
                <c:pt idx="1374">
                  <c:v>48933</c:v>
                </c:pt>
                <c:pt idx="1375">
                  <c:v>48940</c:v>
                </c:pt>
                <c:pt idx="1376">
                  <c:v>48947</c:v>
                </c:pt>
                <c:pt idx="1377">
                  <c:v>48954</c:v>
                </c:pt>
                <c:pt idx="1378">
                  <c:v>48961</c:v>
                </c:pt>
                <c:pt idx="1379">
                  <c:v>48968</c:v>
                </c:pt>
                <c:pt idx="1380">
                  <c:v>48975</c:v>
                </c:pt>
                <c:pt idx="1381">
                  <c:v>48982</c:v>
                </c:pt>
                <c:pt idx="1382">
                  <c:v>48989</c:v>
                </c:pt>
                <c:pt idx="1383">
                  <c:v>48996</c:v>
                </c:pt>
                <c:pt idx="1384">
                  <c:v>49003</c:v>
                </c:pt>
                <c:pt idx="1385">
                  <c:v>49010</c:v>
                </c:pt>
                <c:pt idx="1386">
                  <c:v>49017</c:v>
                </c:pt>
                <c:pt idx="1387">
                  <c:v>49024</c:v>
                </c:pt>
                <c:pt idx="1388">
                  <c:v>49031</c:v>
                </c:pt>
                <c:pt idx="1389">
                  <c:v>49038</c:v>
                </c:pt>
                <c:pt idx="1390">
                  <c:v>49045</c:v>
                </c:pt>
                <c:pt idx="1391">
                  <c:v>49052</c:v>
                </c:pt>
                <c:pt idx="1392">
                  <c:v>49059</c:v>
                </c:pt>
                <c:pt idx="1393">
                  <c:v>49066</c:v>
                </c:pt>
                <c:pt idx="1394">
                  <c:v>49073</c:v>
                </c:pt>
                <c:pt idx="1395">
                  <c:v>49080</c:v>
                </c:pt>
                <c:pt idx="1396">
                  <c:v>49087</c:v>
                </c:pt>
                <c:pt idx="1397">
                  <c:v>49094</c:v>
                </c:pt>
                <c:pt idx="1398">
                  <c:v>49101</c:v>
                </c:pt>
                <c:pt idx="1399">
                  <c:v>49108</c:v>
                </c:pt>
                <c:pt idx="1400">
                  <c:v>49115</c:v>
                </c:pt>
                <c:pt idx="1401">
                  <c:v>49122</c:v>
                </c:pt>
                <c:pt idx="1402">
                  <c:v>49129</c:v>
                </c:pt>
                <c:pt idx="1403">
                  <c:v>49136</c:v>
                </c:pt>
                <c:pt idx="1404">
                  <c:v>49143</c:v>
                </c:pt>
                <c:pt idx="1405">
                  <c:v>49150</c:v>
                </c:pt>
                <c:pt idx="1406">
                  <c:v>49157</c:v>
                </c:pt>
                <c:pt idx="1407">
                  <c:v>49164</c:v>
                </c:pt>
                <c:pt idx="1408">
                  <c:v>49171</c:v>
                </c:pt>
                <c:pt idx="1409">
                  <c:v>49178</c:v>
                </c:pt>
                <c:pt idx="1410">
                  <c:v>49185</c:v>
                </c:pt>
                <c:pt idx="1411">
                  <c:v>49192</c:v>
                </c:pt>
                <c:pt idx="1412">
                  <c:v>49199</c:v>
                </c:pt>
                <c:pt idx="1413">
                  <c:v>49206</c:v>
                </c:pt>
                <c:pt idx="1414">
                  <c:v>49213</c:v>
                </c:pt>
                <c:pt idx="1415">
                  <c:v>49220</c:v>
                </c:pt>
                <c:pt idx="1416">
                  <c:v>49227</c:v>
                </c:pt>
                <c:pt idx="1417">
                  <c:v>49234</c:v>
                </c:pt>
                <c:pt idx="1418">
                  <c:v>49241</c:v>
                </c:pt>
                <c:pt idx="1419">
                  <c:v>49248</c:v>
                </c:pt>
                <c:pt idx="1420">
                  <c:v>49255</c:v>
                </c:pt>
                <c:pt idx="1421">
                  <c:v>49262</c:v>
                </c:pt>
                <c:pt idx="1422">
                  <c:v>49269</c:v>
                </c:pt>
                <c:pt idx="1423">
                  <c:v>49276</c:v>
                </c:pt>
                <c:pt idx="1424">
                  <c:v>49283</c:v>
                </c:pt>
                <c:pt idx="1425">
                  <c:v>49290</c:v>
                </c:pt>
                <c:pt idx="1426">
                  <c:v>49297</c:v>
                </c:pt>
                <c:pt idx="1427">
                  <c:v>49305</c:v>
                </c:pt>
                <c:pt idx="1428">
                  <c:v>49312</c:v>
                </c:pt>
                <c:pt idx="1429">
                  <c:v>49319</c:v>
                </c:pt>
                <c:pt idx="1430">
                  <c:v>49326</c:v>
                </c:pt>
                <c:pt idx="1431">
                  <c:v>49333</c:v>
                </c:pt>
                <c:pt idx="1432">
                  <c:v>49340</c:v>
                </c:pt>
                <c:pt idx="1433">
                  <c:v>49347</c:v>
                </c:pt>
                <c:pt idx="1434">
                  <c:v>49354</c:v>
                </c:pt>
                <c:pt idx="1435">
                  <c:v>49361</c:v>
                </c:pt>
                <c:pt idx="1436">
                  <c:v>49368</c:v>
                </c:pt>
                <c:pt idx="1437">
                  <c:v>49375</c:v>
                </c:pt>
                <c:pt idx="1438">
                  <c:v>49382</c:v>
                </c:pt>
                <c:pt idx="1439">
                  <c:v>49389</c:v>
                </c:pt>
                <c:pt idx="1440">
                  <c:v>49396</c:v>
                </c:pt>
                <c:pt idx="1441">
                  <c:v>49403</c:v>
                </c:pt>
                <c:pt idx="1442">
                  <c:v>49410</c:v>
                </c:pt>
                <c:pt idx="1443">
                  <c:v>49417</c:v>
                </c:pt>
                <c:pt idx="1444">
                  <c:v>49424</c:v>
                </c:pt>
                <c:pt idx="1445">
                  <c:v>49431</c:v>
                </c:pt>
                <c:pt idx="1446">
                  <c:v>49438</c:v>
                </c:pt>
                <c:pt idx="1447">
                  <c:v>49445</c:v>
                </c:pt>
                <c:pt idx="1448">
                  <c:v>49452</c:v>
                </c:pt>
                <c:pt idx="1449">
                  <c:v>49459</c:v>
                </c:pt>
                <c:pt idx="1450">
                  <c:v>49466</c:v>
                </c:pt>
                <c:pt idx="1451">
                  <c:v>49473</c:v>
                </c:pt>
                <c:pt idx="1452">
                  <c:v>49480</c:v>
                </c:pt>
                <c:pt idx="1453">
                  <c:v>49487</c:v>
                </c:pt>
                <c:pt idx="1454">
                  <c:v>49494</c:v>
                </c:pt>
                <c:pt idx="1455">
                  <c:v>49501</c:v>
                </c:pt>
                <c:pt idx="1456">
                  <c:v>49508</c:v>
                </c:pt>
                <c:pt idx="1457">
                  <c:v>49515</c:v>
                </c:pt>
                <c:pt idx="1458">
                  <c:v>49522</c:v>
                </c:pt>
                <c:pt idx="1459">
                  <c:v>49529</c:v>
                </c:pt>
                <c:pt idx="1460">
                  <c:v>49536</c:v>
                </c:pt>
                <c:pt idx="1461">
                  <c:v>49543</c:v>
                </c:pt>
                <c:pt idx="1462">
                  <c:v>49550</c:v>
                </c:pt>
                <c:pt idx="1463">
                  <c:v>49557</c:v>
                </c:pt>
                <c:pt idx="1464">
                  <c:v>49564</c:v>
                </c:pt>
                <c:pt idx="1465">
                  <c:v>49571</c:v>
                </c:pt>
                <c:pt idx="1466">
                  <c:v>49578</c:v>
                </c:pt>
                <c:pt idx="1467">
                  <c:v>49585</c:v>
                </c:pt>
                <c:pt idx="1468">
                  <c:v>49592</c:v>
                </c:pt>
                <c:pt idx="1469">
                  <c:v>49599</c:v>
                </c:pt>
                <c:pt idx="1470">
                  <c:v>49606</c:v>
                </c:pt>
                <c:pt idx="1471">
                  <c:v>49613</c:v>
                </c:pt>
                <c:pt idx="1472">
                  <c:v>49620</c:v>
                </c:pt>
                <c:pt idx="1473">
                  <c:v>49627</c:v>
                </c:pt>
                <c:pt idx="1474">
                  <c:v>49634</c:v>
                </c:pt>
                <c:pt idx="1475">
                  <c:v>49641</c:v>
                </c:pt>
                <c:pt idx="1476">
                  <c:v>49648</c:v>
                </c:pt>
                <c:pt idx="1477">
                  <c:v>49655</c:v>
                </c:pt>
                <c:pt idx="1478">
                  <c:v>49662</c:v>
                </c:pt>
                <c:pt idx="1479">
                  <c:v>49670</c:v>
                </c:pt>
                <c:pt idx="1480">
                  <c:v>49677</c:v>
                </c:pt>
                <c:pt idx="1481">
                  <c:v>49684</c:v>
                </c:pt>
                <c:pt idx="1482">
                  <c:v>49691</c:v>
                </c:pt>
                <c:pt idx="1483">
                  <c:v>49698</c:v>
                </c:pt>
                <c:pt idx="1484">
                  <c:v>49705</c:v>
                </c:pt>
                <c:pt idx="1485">
                  <c:v>49712</c:v>
                </c:pt>
                <c:pt idx="1486">
                  <c:v>49719</c:v>
                </c:pt>
                <c:pt idx="1487">
                  <c:v>49726</c:v>
                </c:pt>
                <c:pt idx="1488">
                  <c:v>49733</c:v>
                </c:pt>
                <c:pt idx="1489">
                  <c:v>49740</c:v>
                </c:pt>
                <c:pt idx="1490">
                  <c:v>49747</c:v>
                </c:pt>
                <c:pt idx="1491">
                  <c:v>49754</c:v>
                </c:pt>
                <c:pt idx="1492">
                  <c:v>49761</c:v>
                </c:pt>
                <c:pt idx="1493">
                  <c:v>49768</c:v>
                </c:pt>
                <c:pt idx="1494">
                  <c:v>49775</c:v>
                </c:pt>
                <c:pt idx="1495">
                  <c:v>49782</c:v>
                </c:pt>
                <c:pt idx="1496">
                  <c:v>49789</c:v>
                </c:pt>
                <c:pt idx="1497">
                  <c:v>49797</c:v>
                </c:pt>
                <c:pt idx="1498">
                  <c:v>49804</c:v>
                </c:pt>
                <c:pt idx="1499">
                  <c:v>49811</c:v>
                </c:pt>
                <c:pt idx="1500">
                  <c:v>49818</c:v>
                </c:pt>
                <c:pt idx="1501">
                  <c:v>49825</c:v>
                </c:pt>
                <c:pt idx="1502">
                  <c:v>49832</c:v>
                </c:pt>
                <c:pt idx="1503">
                  <c:v>49839</c:v>
                </c:pt>
                <c:pt idx="1504">
                  <c:v>49846</c:v>
                </c:pt>
                <c:pt idx="1505">
                  <c:v>49853</c:v>
                </c:pt>
                <c:pt idx="1506">
                  <c:v>49860</c:v>
                </c:pt>
                <c:pt idx="1507">
                  <c:v>49867</c:v>
                </c:pt>
                <c:pt idx="1508">
                  <c:v>49874</c:v>
                </c:pt>
                <c:pt idx="1509">
                  <c:v>49881</c:v>
                </c:pt>
                <c:pt idx="1510">
                  <c:v>49888</c:v>
                </c:pt>
                <c:pt idx="1511">
                  <c:v>49895</c:v>
                </c:pt>
                <c:pt idx="1512">
                  <c:v>49902</c:v>
                </c:pt>
                <c:pt idx="1513">
                  <c:v>49909</c:v>
                </c:pt>
                <c:pt idx="1514">
                  <c:v>49916</c:v>
                </c:pt>
                <c:pt idx="1515">
                  <c:v>49923</c:v>
                </c:pt>
                <c:pt idx="1516">
                  <c:v>49930</c:v>
                </c:pt>
                <c:pt idx="1517">
                  <c:v>49937</c:v>
                </c:pt>
                <c:pt idx="1518">
                  <c:v>49944</c:v>
                </c:pt>
                <c:pt idx="1519">
                  <c:v>49951</c:v>
                </c:pt>
                <c:pt idx="1520">
                  <c:v>49958</c:v>
                </c:pt>
                <c:pt idx="1521">
                  <c:v>49965</c:v>
                </c:pt>
                <c:pt idx="1522">
                  <c:v>49972</c:v>
                </c:pt>
                <c:pt idx="1523">
                  <c:v>49979</c:v>
                </c:pt>
                <c:pt idx="1524">
                  <c:v>49986</c:v>
                </c:pt>
                <c:pt idx="1525">
                  <c:v>49993</c:v>
                </c:pt>
                <c:pt idx="1526">
                  <c:v>50000</c:v>
                </c:pt>
                <c:pt idx="1527">
                  <c:v>50007</c:v>
                </c:pt>
                <c:pt idx="1528">
                  <c:v>50014</c:v>
                </c:pt>
                <c:pt idx="1529">
                  <c:v>50021</c:v>
                </c:pt>
                <c:pt idx="1530">
                  <c:v>50028</c:v>
                </c:pt>
                <c:pt idx="1531">
                  <c:v>50038</c:v>
                </c:pt>
                <c:pt idx="1532">
                  <c:v>50045</c:v>
                </c:pt>
                <c:pt idx="1533">
                  <c:v>50052</c:v>
                </c:pt>
                <c:pt idx="1534">
                  <c:v>50059</c:v>
                </c:pt>
                <c:pt idx="1535">
                  <c:v>50066</c:v>
                </c:pt>
                <c:pt idx="1536">
                  <c:v>50073</c:v>
                </c:pt>
                <c:pt idx="1537">
                  <c:v>50080</c:v>
                </c:pt>
                <c:pt idx="1538">
                  <c:v>50087</c:v>
                </c:pt>
                <c:pt idx="1539">
                  <c:v>50094</c:v>
                </c:pt>
                <c:pt idx="1540">
                  <c:v>50101</c:v>
                </c:pt>
                <c:pt idx="1541">
                  <c:v>50108</c:v>
                </c:pt>
                <c:pt idx="1542">
                  <c:v>50115</c:v>
                </c:pt>
                <c:pt idx="1543">
                  <c:v>50122</c:v>
                </c:pt>
                <c:pt idx="1544">
                  <c:v>50129</c:v>
                </c:pt>
                <c:pt idx="1545">
                  <c:v>50137</c:v>
                </c:pt>
                <c:pt idx="1546">
                  <c:v>50144</c:v>
                </c:pt>
                <c:pt idx="1547">
                  <c:v>50151</c:v>
                </c:pt>
                <c:pt idx="1548">
                  <c:v>50158</c:v>
                </c:pt>
                <c:pt idx="1549">
                  <c:v>50165</c:v>
                </c:pt>
                <c:pt idx="1550">
                  <c:v>50172</c:v>
                </c:pt>
                <c:pt idx="1551">
                  <c:v>50179</c:v>
                </c:pt>
                <c:pt idx="1552">
                  <c:v>50186</c:v>
                </c:pt>
                <c:pt idx="1553">
                  <c:v>50193</c:v>
                </c:pt>
                <c:pt idx="1554">
                  <c:v>50200</c:v>
                </c:pt>
                <c:pt idx="1555">
                  <c:v>50207</c:v>
                </c:pt>
                <c:pt idx="1556">
                  <c:v>50214</c:v>
                </c:pt>
                <c:pt idx="1557">
                  <c:v>50221</c:v>
                </c:pt>
                <c:pt idx="1558">
                  <c:v>50228</c:v>
                </c:pt>
                <c:pt idx="1559">
                  <c:v>50235</c:v>
                </c:pt>
                <c:pt idx="1560">
                  <c:v>50242</c:v>
                </c:pt>
                <c:pt idx="1561">
                  <c:v>50249</c:v>
                </c:pt>
                <c:pt idx="1562">
                  <c:v>50256</c:v>
                </c:pt>
                <c:pt idx="1563">
                  <c:v>50263</c:v>
                </c:pt>
                <c:pt idx="1564">
                  <c:v>50270</c:v>
                </c:pt>
                <c:pt idx="1565">
                  <c:v>50277</c:v>
                </c:pt>
                <c:pt idx="1566">
                  <c:v>50284</c:v>
                </c:pt>
                <c:pt idx="1567">
                  <c:v>50291</c:v>
                </c:pt>
                <c:pt idx="1568">
                  <c:v>50298</c:v>
                </c:pt>
                <c:pt idx="1569">
                  <c:v>50305</c:v>
                </c:pt>
                <c:pt idx="1570">
                  <c:v>50312</c:v>
                </c:pt>
                <c:pt idx="1571">
                  <c:v>50319</c:v>
                </c:pt>
                <c:pt idx="1572">
                  <c:v>50326</c:v>
                </c:pt>
                <c:pt idx="1573">
                  <c:v>50333</c:v>
                </c:pt>
                <c:pt idx="1574">
                  <c:v>50340</c:v>
                </c:pt>
                <c:pt idx="1575">
                  <c:v>50347</c:v>
                </c:pt>
                <c:pt idx="1576">
                  <c:v>50354</c:v>
                </c:pt>
                <c:pt idx="1577">
                  <c:v>50361</c:v>
                </c:pt>
                <c:pt idx="1578">
                  <c:v>50368</c:v>
                </c:pt>
                <c:pt idx="1579">
                  <c:v>50375</c:v>
                </c:pt>
                <c:pt idx="1580">
                  <c:v>50382</c:v>
                </c:pt>
                <c:pt idx="1581">
                  <c:v>50389</c:v>
                </c:pt>
                <c:pt idx="1582">
                  <c:v>50396</c:v>
                </c:pt>
                <c:pt idx="1583">
                  <c:v>50403</c:v>
                </c:pt>
                <c:pt idx="1584">
                  <c:v>50410</c:v>
                </c:pt>
                <c:pt idx="1585">
                  <c:v>50417</c:v>
                </c:pt>
                <c:pt idx="1586">
                  <c:v>50424</c:v>
                </c:pt>
                <c:pt idx="1587">
                  <c:v>50431</c:v>
                </c:pt>
                <c:pt idx="1588">
                  <c:v>50438</c:v>
                </c:pt>
                <c:pt idx="1589">
                  <c:v>50445</c:v>
                </c:pt>
                <c:pt idx="1590">
                  <c:v>50452</c:v>
                </c:pt>
                <c:pt idx="1591">
                  <c:v>50459</c:v>
                </c:pt>
                <c:pt idx="1592">
                  <c:v>50466</c:v>
                </c:pt>
                <c:pt idx="1593">
                  <c:v>50473</c:v>
                </c:pt>
                <c:pt idx="1594">
                  <c:v>50480</c:v>
                </c:pt>
                <c:pt idx="1595">
                  <c:v>50487</c:v>
                </c:pt>
                <c:pt idx="1596">
                  <c:v>50494</c:v>
                </c:pt>
                <c:pt idx="1597">
                  <c:v>50501</c:v>
                </c:pt>
                <c:pt idx="1598">
                  <c:v>50508</c:v>
                </c:pt>
                <c:pt idx="1599">
                  <c:v>50515</c:v>
                </c:pt>
                <c:pt idx="1600">
                  <c:v>50522</c:v>
                </c:pt>
                <c:pt idx="1601">
                  <c:v>50529</c:v>
                </c:pt>
                <c:pt idx="1602">
                  <c:v>50536</c:v>
                </c:pt>
                <c:pt idx="1603">
                  <c:v>50543</c:v>
                </c:pt>
                <c:pt idx="1604">
                  <c:v>50550</c:v>
                </c:pt>
                <c:pt idx="1605">
                  <c:v>50557</c:v>
                </c:pt>
                <c:pt idx="1606">
                  <c:v>50564</c:v>
                </c:pt>
                <c:pt idx="1607">
                  <c:v>50571</c:v>
                </c:pt>
                <c:pt idx="1608">
                  <c:v>50578</c:v>
                </c:pt>
                <c:pt idx="1609">
                  <c:v>50585</c:v>
                </c:pt>
                <c:pt idx="1610">
                  <c:v>50592</c:v>
                </c:pt>
                <c:pt idx="1611">
                  <c:v>50599</c:v>
                </c:pt>
                <c:pt idx="1612">
                  <c:v>50606</c:v>
                </c:pt>
                <c:pt idx="1613">
                  <c:v>50613</c:v>
                </c:pt>
                <c:pt idx="1614">
                  <c:v>50620</c:v>
                </c:pt>
                <c:pt idx="1615">
                  <c:v>50627</c:v>
                </c:pt>
                <c:pt idx="1616">
                  <c:v>50634</c:v>
                </c:pt>
                <c:pt idx="1617">
                  <c:v>50641</c:v>
                </c:pt>
                <c:pt idx="1618">
                  <c:v>50648</c:v>
                </c:pt>
                <c:pt idx="1619">
                  <c:v>50655</c:v>
                </c:pt>
                <c:pt idx="1620">
                  <c:v>50662</c:v>
                </c:pt>
                <c:pt idx="1621">
                  <c:v>50669</c:v>
                </c:pt>
                <c:pt idx="1622">
                  <c:v>50676</c:v>
                </c:pt>
                <c:pt idx="1623">
                  <c:v>50683</c:v>
                </c:pt>
                <c:pt idx="1624">
                  <c:v>50690</c:v>
                </c:pt>
                <c:pt idx="1625">
                  <c:v>50697</c:v>
                </c:pt>
                <c:pt idx="1626">
                  <c:v>50704</c:v>
                </c:pt>
                <c:pt idx="1627">
                  <c:v>50711</c:v>
                </c:pt>
                <c:pt idx="1628">
                  <c:v>50718</c:v>
                </c:pt>
                <c:pt idx="1629">
                  <c:v>50725</c:v>
                </c:pt>
                <c:pt idx="1630">
                  <c:v>50732</c:v>
                </c:pt>
                <c:pt idx="1631">
                  <c:v>50739</c:v>
                </c:pt>
                <c:pt idx="1632">
                  <c:v>50746</c:v>
                </c:pt>
                <c:pt idx="1633">
                  <c:v>50753</c:v>
                </c:pt>
                <c:pt idx="1634">
                  <c:v>50760</c:v>
                </c:pt>
                <c:pt idx="1635">
                  <c:v>50767</c:v>
                </c:pt>
                <c:pt idx="1636">
                  <c:v>50774</c:v>
                </c:pt>
                <c:pt idx="1637">
                  <c:v>50781</c:v>
                </c:pt>
                <c:pt idx="1638">
                  <c:v>50788</c:v>
                </c:pt>
                <c:pt idx="1639">
                  <c:v>50795</c:v>
                </c:pt>
                <c:pt idx="1640">
                  <c:v>50802</c:v>
                </c:pt>
                <c:pt idx="1641">
                  <c:v>50809</c:v>
                </c:pt>
                <c:pt idx="1642">
                  <c:v>50816</c:v>
                </c:pt>
                <c:pt idx="1643">
                  <c:v>50823</c:v>
                </c:pt>
                <c:pt idx="1644">
                  <c:v>50830</c:v>
                </c:pt>
                <c:pt idx="1645">
                  <c:v>50837</c:v>
                </c:pt>
                <c:pt idx="1646">
                  <c:v>50844</c:v>
                </c:pt>
                <c:pt idx="1647">
                  <c:v>50851</c:v>
                </c:pt>
                <c:pt idx="1648">
                  <c:v>50858</c:v>
                </c:pt>
                <c:pt idx="1649">
                  <c:v>50865</c:v>
                </c:pt>
                <c:pt idx="1650">
                  <c:v>50872</c:v>
                </c:pt>
                <c:pt idx="1651">
                  <c:v>50879</c:v>
                </c:pt>
                <c:pt idx="1652">
                  <c:v>50886</c:v>
                </c:pt>
                <c:pt idx="1653">
                  <c:v>50893</c:v>
                </c:pt>
                <c:pt idx="1654">
                  <c:v>50900</c:v>
                </c:pt>
                <c:pt idx="1655">
                  <c:v>50907</c:v>
                </c:pt>
                <c:pt idx="1656">
                  <c:v>50914</c:v>
                </c:pt>
                <c:pt idx="1657">
                  <c:v>50921</c:v>
                </c:pt>
                <c:pt idx="1658">
                  <c:v>50928</c:v>
                </c:pt>
                <c:pt idx="1659">
                  <c:v>50935</c:v>
                </c:pt>
                <c:pt idx="1660">
                  <c:v>50942</c:v>
                </c:pt>
                <c:pt idx="1661">
                  <c:v>50949</c:v>
                </c:pt>
                <c:pt idx="1662">
                  <c:v>50956</c:v>
                </c:pt>
                <c:pt idx="1663">
                  <c:v>50963</c:v>
                </c:pt>
                <c:pt idx="1664">
                  <c:v>50970</c:v>
                </c:pt>
                <c:pt idx="1665">
                  <c:v>50977</c:v>
                </c:pt>
                <c:pt idx="1666">
                  <c:v>50984</c:v>
                </c:pt>
                <c:pt idx="1667">
                  <c:v>50991</c:v>
                </c:pt>
                <c:pt idx="1668">
                  <c:v>50998</c:v>
                </c:pt>
                <c:pt idx="1669">
                  <c:v>51005</c:v>
                </c:pt>
                <c:pt idx="1670">
                  <c:v>51012</c:v>
                </c:pt>
                <c:pt idx="1671">
                  <c:v>51019</c:v>
                </c:pt>
                <c:pt idx="1672">
                  <c:v>51026</c:v>
                </c:pt>
                <c:pt idx="1673">
                  <c:v>51033</c:v>
                </c:pt>
                <c:pt idx="1674">
                  <c:v>51040</c:v>
                </c:pt>
                <c:pt idx="1675">
                  <c:v>51047</c:v>
                </c:pt>
                <c:pt idx="1676">
                  <c:v>51054</c:v>
                </c:pt>
                <c:pt idx="1677">
                  <c:v>51061</c:v>
                </c:pt>
                <c:pt idx="1678">
                  <c:v>51068</c:v>
                </c:pt>
                <c:pt idx="1679">
                  <c:v>51075</c:v>
                </c:pt>
                <c:pt idx="1680">
                  <c:v>51082</c:v>
                </c:pt>
                <c:pt idx="1681">
                  <c:v>51089</c:v>
                </c:pt>
                <c:pt idx="1682">
                  <c:v>51096</c:v>
                </c:pt>
                <c:pt idx="1683">
                  <c:v>51103</c:v>
                </c:pt>
                <c:pt idx="1684">
                  <c:v>51110</c:v>
                </c:pt>
                <c:pt idx="1685">
                  <c:v>51117</c:v>
                </c:pt>
                <c:pt idx="1686">
                  <c:v>51124</c:v>
                </c:pt>
                <c:pt idx="1687">
                  <c:v>51131</c:v>
                </c:pt>
                <c:pt idx="1688">
                  <c:v>51138</c:v>
                </c:pt>
                <c:pt idx="1689">
                  <c:v>51145</c:v>
                </c:pt>
                <c:pt idx="1690">
                  <c:v>51152</c:v>
                </c:pt>
                <c:pt idx="1691">
                  <c:v>51159</c:v>
                </c:pt>
                <c:pt idx="1692">
                  <c:v>51166</c:v>
                </c:pt>
                <c:pt idx="1693">
                  <c:v>51173</c:v>
                </c:pt>
                <c:pt idx="1694">
                  <c:v>51180</c:v>
                </c:pt>
                <c:pt idx="1695">
                  <c:v>51187</c:v>
                </c:pt>
                <c:pt idx="1696">
                  <c:v>51194</c:v>
                </c:pt>
                <c:pt idx="1697">
                  <c:v>51201</c:v>
                </c:pt>
                <c:pt idx="1698">
                  <c:v>51208</c:v>
                </c:pt>
                <c:pt idx="1699">
                  <c:v>51215</c:v>
                </c:pt>
                <c:pt idx="1700">
                  <c:v>51222</c:v>
                </c:pt>
                <c:pt idx="1701">
                  <c:v>51229</c:v>
                </c:pt>
                <c:pt idx="1702">
                  <c:v>51236</c:v>
                </c:pt>
                <c:pt idx="1703">
                  <c:v>51243</c:v>
                </c:pt>
                <c:pt idx="1704">
                  <c:v>51250</c:v>
                </c:pt>
                <c:pt idx="1705">
                  <c:v>51258</c:v>
                </c:pt>
                <c:pt idx="1706">
                  <c:v>51265</c:v>
                </c:pt>
                <c:pt idx="1707">
                  <c:v>51272</c:v>
                </c:pt>
                <c:pt idx="1708">
                  <c:v>51279</c:v>
                </c:pt>
                <c:pt idx="1709">
                  <c:v>51286</c:v>
                </c:pt>
                <c:pt idx="1710">
                  <c:v>51293</c:v>
                </c:pt>
                <c:pt idx="1711">
                  <c:v>51300</c:v>
                </c:pt>
                <c:pt idx="1712">
                  <c:v>51307</c:v>
                </c:pt>
                <c:pt idx="1713">
                  <c:v>51314</c:v>
                </c:pt>
                <c:pt idx="1714">
                  <c:v>51321</c:v>
                </c:pt>
                <c:pt idx="1715">
                  <c:v>51328</c:v>
                </c:pt>
                <c:pt idx="1716">
                  <c:v>51335</c:v>
                </c:pt>
                <c:pt idx="1717">
                  <c:v>51342</c:v>
                </c:pt>
                <c:pt idx="1718">
                  <c:v>51349</c:v>
                </c:pt>
                <c:pt idx="1719">
                  <c:v>51356</c:v>
                </c:pt>
                <c:pt idx="1720">
                  <c:v>51363</c:v>
                </c:pt>
                <c:pt idx="1721">
                  <c:v>51370</c:v>
                </c:pt>
                <c:pt idx="1722">
                  <c:v>51377</c:v>
                </c:pt>
                <c:pt idx="1723">
                  <c:v>51384</c:v>
                </c:pt>
                <c:pt idx="1724">
                  <c:v>51391</c:v>
                </c:pt>
                <c:pt idx="1725">
                  <c:v>51398</c:v>
                </c:pt>
                <c:pt idx="1726">
                  <c:v>51405</c:v>
                </c:pt>
                <c:pt idx="1727">
                  <c:v>51412</c:v>
                </c:pt>
                <c:pt idx="1728">
                  <c:v>51419</c:v>
                </c:pt>
                <c:pt idx="1729">
                  <c:v>51426</c:v>
                </c:pt>
                <c:pt idx="1730">
                  <c:v>51433</c:v>
                </c:pt>
                <c:pt idx="1731">
                  <c:v>51440</c:v>
                </c:pt>
                <c:pt idx="1732">
                  <c:v>51447</c:v>
                </c:pt>
                <c:pt idx="1733">
                  <c:v>51454</c:v>
                </c:pt>
                <c:pt idx="1734">
                  <c:v>51461</c:v>
                </c:pt>
                <c:pt idx="1735">
                  <c:v>51468</c:v>
                </c:pt>
                <c:pt idx="1736">
                  <c:v>51475</c:v>
                </c:pt>
                <c:pt idx="1737">
                  <c:v>51482</c:v>
                </c:pt>
                <c:pt idx="1738">
                  <c:v>51489</c:v>
                </c:pt>
                <c:pt idx="1739">
                  <c:v>51497</c:v>
                </c:pt>
                <c:pt idx="1740">
                  <c:v>51504</c:v>
                </c:pt>
                <c:pt idx="1741">
                  <c:v>51511</c:v>
                </c:pt>
                <c:pt idx="1742">
                  <c:v>51518</c:v>
                </c:pt>
                <c:pt idx="1743">
                  <c:v>51525</c:v>
                </c:pt>
                <c:pt idx="1744">
                  <c:v>51532</c:v>
                </c:pt>
                <c:pt idx="1745">
                  <c:v>51539</c:v>
                </c:pt>
                <c:pt idx="1746">
                  <c:v>51546</c:v>
                </c:pt>
                <c:pt idx="1747">
                  <c:v>51553</c:v>
                </c:pt>
                <c:pt idx="1748">
                  <c:v>51560</c:v>
                </c:pt>
                <c:pt idx="1749">
                  <c:v>51567</c:v>
                </c:pt>
                <c:pt idx="1750">
                  <c:v>51574</c:v>
                </c:pt>
                <c:pt idx="1751">
                  <c:v>51581</c:v>
                </c:pt>
                <c:pt idx="1752">
                  <c:v>51588</c:v>
                </c:pt>
                <c:pt idx="1753">
                  <c:v>51595</c:v>
                </c:pt>
                <c:pt idx="1754">
                  <c:v>51602</c:v>
                </c:pt>
                <c:pt idx="1755">
                  <c:v>51609</c:v>
                </c:pt>
                <c:pt idx="1756">
                  <c:v>51616</c:v>
                </c:pt>
                <c:pt idx="1757">
                  <c:v>51623</c:v>
                </c:pt>
                <c:pt idx="1758">
                  <c:v>51630</c:v>
                </c:pt>
                <c:pt idx="1759">
                  <c:v>51637</c:v>
                </c:pt>
                <c:pt idx="1760">
                  <c:v>51644</c:v>
                </c:pt>
                <c:pt idx="1761">
                  <c:v>51651</c:v>
                </c:pt>
                <c:pt idx="1762">
                  <c:v>51658</c:v>
                </c:pt>
                <c:pt idx="1763">
                  <c:v>51665</c:v>
                </c:pt>
                <c:pt idx="1764">
                  <c:v>51672</c:v>
                </c:pt>
                <c:pt idx="1765">
                  <c:v>51679</c:v>
                </c:pt>
                <c:pt idx="1766">
                  <c:v>51686</c:v>
                </c:pt>
                <c:pt idx="1767">
                  <c:v>51693</c:v>
                </c:pt>
                <c:pt idx="1768">
                  <c:v>51700</c:v>
                </c:pt>
                <c:pt idx="1769">
                  <c:v>51707</c:v>
                </c:pt>
                <c:pt idx="1770">
                  <c:v>51714</c:v>
                </c:pt>
                <c:pt idx="1771">
                  <c:v>51721</c:v>
                </c:pt>
                <c:pt idx="1772">
                  <c:v>51728</c:v>
                </c:pt>
                <c:pt idx="1773">
                  <c:v>51735</c:v>
                </c:pt>
                <c:pt idx="1774">
                  <c:v>51742</c:v>
                </c:pt>
                <c:pt idx="1775">
                  <c:v>51749</c:v>
                </c:pt>
                <c:pt idx="1776">
                  <c:v>51756</c:v>
                </c:pt>
                <c:pt idx="1777">
                  <c:v>51763</c:v>
                </c:pt>
                <c:pt idx="1778">
                  <c:v>51770</c:v>
                </c:pt>
                <c:pt idx="1779">
                  <c:v>51777</c:v>
                </c:pt>
                <c:pt idx="1780">
                  <c:v>51784</c:v>
                </c:pt>
                <c:pt idx="1781">
                  <c:v>51791</c:v>
                </c:pt>
                <c:pt idx="1782">
                  <c:v>51798</c:v>
                </c:pt>
                <c:pt idx="1783">
                  <c:v>51805</c:v>
                </c:pt>
                <c:pt idx="1784">
                  <c:v>51812</c:v>
                </c:pt>
                <c:pt idx="1785">
                  <c:v>51819</c:v>
                </c:pt>
                <c:pt idx="1786">
                  <c:v>51826</c:v>
                </c:pt>
                <c:pt idx="1787">
                  <c:v>51833</c:v>
                </c:pt>
                <c:pt idx="1788">
                  <c:v>51840</c:v>
                </c:pt>
                <c:pt idx="1789">
                  <c:v>51847</c:v>
                </c:pt>
                <c:pt idx="1790">
                  <c:v>51854</c:v>
                </c:pt>
                <c:pt idx="1791">
                  <c:v>51862</c:v>
                </c:pt>
                <c:pt idx="1792">
                  <c:v>51869</c:v>
                </c:pt>
                <c:pt idx="1793">
                  <c:v>51876</c:v>
                </c:pt>
                <c:pt idx="1794">
                  <c:v>51883</c:v>
                </c:pt>
                <c:pt idx="1795">
                  <c:v>51890</c:v>
                </c:pt>
                <c:pt idx="1796">
                  <c:v>51897</c:v>
                </c:pt>
                <c:pt idx="1797">
                  <c:v>51904</c:v>
                </c:pt>
                <c:pt idx="1798">
                  <c:v>51911</c:v>
                </c:pt>
                <c:pt idx="1799">
                  <c:v>51918</c:v>
                </c:pt>
                <c:pt idx="1800">
                  <c:v>51925</c:v>
                </c:pt>
                <c:pt idx="1801">
                  <c:v>51932</c:v>
                </c:pt>
                <c:pt idx="1802">
                  <c:v>51939</c:v>
                </c:pt>
                <c:pt idx="1803">
                  <c:v>51946</c:v>
                </c:pt>
                <c:pt idx="1804">
                  <c:v>51953</c:v>
                </c:pt>
                <c:pt idx="1805">
                  <c:v>51964</c:v>
                </c:pt>
                <c:pt idx="1806">
                  <c:v>51971</c:v>
                </c:pt>
                <c:pt idx="1807">
                  <c:v>51978</c:v>
                </c:pt>
                <c:pt idx="1808">
                  <c:v>51985</c:v>
                </c:pt>
                <c:pt idx="1809">
                  <c:v>51992</c:v>
                </c:pt>
                <c:pt idx="1810">
                  <c:v>51999</c:v>
                </c:pt>
                <c:pt idx="1811">
                  <c:v>52006</c:v>
                </c:pt>
                <c:pt idx="1812">
                  <c:v>52013</c:v>
                </c:pt>
                <c:pt idx="1813">
                  <c:v>52020</c:v>
                </c:pt>
                <c:pt idx="1814">
                  <c:v>52027</c:v>
                </c:pt>
                <c:pt idx="1815">
                  <c:v>52034</c:v>
                </c:pt>
                <c:pt idx="1816">
                  <c:v>52041</c:v>
                </c:pt>
                <c:pt idx="1817">
                  <c:v>52048</c:v>
                </c:pt>
                <c:pt idx="1818">
                  <c:v>52055</c:v>
                </c:pt>
                <c:pt idx="1819">
                  <c:v>52062</c:v>
                </c:pt>
                <c:pt idx="1820">
                  <c:v>52069</c:v>
                </c:pt>
                <c:pt idx="1821">
                  <c:v>52076</c:v>
                </c:pt>
                <c:pt idx="1822">
                  <c:v>52083</c:v>
                </c:pt>
                <c:pt idx="1823">
                  <c:v>52090</c:v>
                </c:pt>
                <c:pt idx="1824">
                  <c:v>52097</c:v>
                </c:pt>
                <c:pt idx="1825">
                  <c:v>52104</c:v>
                </c:pt>
                <c:pt idx="1826">
                  <c:v>52111</c:v>
                </c:pt>
                <c:pt idx="1827">
                  <c:v>52118</c:v>
                </c:pt>
                <c:pt idx="1828">
                  <c:v>52125</c:v>
                </c:pt>
                <c:pt idx="1829">
                  <c:v>52132</c:v>
                </c:pt>
                <c:pt idx="1830">
                  <c:v>52139</c:v>
                </c:pt>
                <c:pt idx="1831">
                  <c:v>52146</c:v>
                </c:pt>
                <c:pt idx="1832">
                  <c:v>52153</c:v>
                </c:pt>
                <c:pt idx="1833">
                  <c:v>52160</c:v>
                </c:pt>
                <c:pt idx="1834">
                  <c:v>52167</c:v>
                </c:pt>
                <c:pt idx="1835">
                  <c:v>52174</c:v>
                </c:pt>
                <c:pt idx="1836">
                  <c:v>52181</c:v>
                </c:pt>
                <c:pt idx="1837">
                  <c:v>52188</c:v>
                </c:pt>
                <c:pt idx="1838">
                  <c:v>52195</c:v>
                </c:pt>
                <c:pt idx="1839">
                  <c:v>52202</c:v>
                </c:pt>
                <c:pt idx="1840">
                  <c:v>52209</c:v>
                </c:pt>
                <c:pt idx="1841">
                  <c:v>52216</c:v>
                </c:pt>
                <c:pt idx="1842">
                  <c:v>52223</c:v>
                </c:pt>
                <c:pt idx="1843">
                  <c:v>52230</c:v>
                </c:pt>
                <c:pt idx="1844">
                  <c:v>52237</c:v>
                </c:pt>
                <c:pt idx="1845">
                  <c:v>52244</c:v>
                </c:pt>
                <c:pt idx="1846">
                  <c:v>52251</c:v>
                </c:pt>
                <c:pt idx="1847">
                  <c:v>52258</c:v>
                </c:pt>
                <c:pt idx="1848">
                  <c:v>52265</c:v>
                </c:pt>
                <c:pt idx="1849">
                  <c:v>52272</c:v>
                </c:pt>
                <c:pt idx="1850">
                  <c:v>52279</c:v>
                </c:pt>
                <c:pt idx="1851">
                  <c:v>52286</c:v>
                </c:pt>
                <c:pt idx="1852">
                  <c:v>52293</c:v>
                </c:pt>
                <c:pt idx="1853">
                  <c:v>52300</c:v>
                </c:pt>
                <c:pt idx="1854">
                  <c:v>52307</c:v>
                </c:pt>
                <c:pt idx="1855">
                  <c:v>52314</c:v>
                </c:pt>
                <c:pt idx="1856">
                  <c:v>52321</c:v>
                </c:pt>
                <c:pt idx="1857">
                  <c:v>52328</c:v>
                </c:pt>
                <c:pt idx="1858">
                  <c:v>52335</c:v>
                </c:pt>
                <c:pt idx="1859">
                  <c:v>52342</c:v>
                </c:pt>
                <c:pt idx="1860">
                  <c:v>52349</c:v>
                </c:pt>
                <c:pt idx="1861">
                  <c:v>52356</c:v>
                </c:pt>
                <c:pt idx="1862">
                  <c:v>52363</c:v>
                </c:pt>
                <c:pt idx="1863">
                  <c:v>52370</c:v>
                </c:pt>
                <c:pt idx="1864">
                  <c:v>52377</c:v>
                </c:pt>
                <c:pt idx="1865">
                  <c:v>52384</c:v>
                </c:pt>
                <c:pt idx="1866">
                  <c:v>52391</c:v>
                </c:pt>
                <c:pt idx="1867">
                  <c:v>52398</c:v>
                </c:pt>
                <c:pt idx="1868">
                  <c:v>52405</c:v>
                </c:pt>
                <c:pt idx="1869">
                  <c:v>52412</c:v>
                </c:pt>
                <c:pt idx="1870">
                  <c:v>52419</c:v>
                </c:pt>
                <c:pt idx="1871">
                  <c:v>52426</c:v>
                </c:pt>
                <c:pt idx="1872">
                  <c:v>52433</c:v>
                </c:pt>
                <c:pt idx="1873">
                  <c:v>52440</c:v>
                </c:pt>
                <c:pt idx="1874">
                  <c:v>52447</c:v>
                </c:pt>
                <c:pt idx="1875">
                  <c:v>52454</c:v>
                </c:pt>
                <c:pt idx="1876">
                  <c:v>52461</c:v>
                </c:pt>
                <c:pt idx="1877">
                  <c:v>52468</c:v>
                </c:pt>
                <c:pt idx="1878">
                  <c:v>52475</c:v>
                </c:pt>
                <c:pt idx="1879">
                  <c:v>52482</c:v>
                </c:pt>
                <c:pt idx="1880">
                  <c:v>52489</c:v>
                </c:pt>
                <c:pt idx="1881">
                  <c:v>52496</c:v>
                </c:pt>
                <c:pt idx="1882">
                  <c:v>52503</c:v>
                </c:pt>
                <c:pt idx="1883">
                  <c:v>52510</c:v>
                </c:pt>
                <c:pt idx="1884">
                  <c:v>52517</c:v>
                </c:pt>
                <c:pt idx="1885">
                  <c:v>52524</c:v>
                </c:pt>
                <c:pt idx="1886">
                  <c:v>52531</c:v>
                </c:pt>
                <c:pt idx="1887">
                  <c:v>52538</c:v>
                </c:pt>
                <c:pt idx="1888">
                  <c:v>52545</c:v>
                </c:pt>
                <c:pt idx="1889">
                  <c:v>52552</c:v>
                </c:pt>
                <c:pt idx="1890">
                  <c:v>52559</c:v>
                </c:pt>
                <c:pt idx="1891">
                  <c:v>52566</c:v>
                </c:pt>
                <c:pt idx="1892">
                  <c:v>52573</c:v>
                </c:pt>
                <c:pt idx="1893">
                  <c:v>52580</c:v>
                </c:pt>
                <c:pt idx="1894">
                  <c:v>52587</c:v>
                </c:pt>
                <c:pt idx="1895">
                  <c:v>52594</c:v>
                </c:pt>
                <c:pt idx="1896">
                  <c:v>52601</c:v>
                </c:pt>
                <c:pt idx="1897">
                  <c:v>52608</c:v>
                </c:pt>
                <c:pt idx="1898">
                  <c:v>52615</c:v>
                </c:pt>
                <c:pt idx="1899">
                  <c:v>52622</c:v>
                </c:pt>
                <c:pt idx="1900">
                  <c:v>52629</c:v>
                </c:pt>
                <c:pt idx="1901">
                  <c:v>52636</c:v>
                </c:pt>
                <c:pt idx="1902">
                  <c:v>52643</c:v>
                </c:pt>
                <c:pt idx="1903">
                  <c:v>52650</c:v>
                </c:pt>
                <c:pt idx="1904">
                  <c:v>52657</c:v>
                </c:pt>
                <c:pt idx="1905">
                  <c:v>52664</c:v>
                </c:pt>
                <c:pt idx="1906">
                  <c:v>52671</c:v>
                </c:pt>
                <c:pt idx="1907">
                  <c:v>52678</c:v>
                </c:pt>
                <c:pt idx="1908">
                  <c:v>52685</c:v>
                </c:pt>
                <c:pt idx="1909">
                  <c:v>52692</c:v>
                </c:pt>
                <c:pt idx="1910">
                  <c:v>52699</c:v>
                </c:pt>
                <c:pt idx="1911">
                  <c:v>52706</c:v>
                </c:pt>
                <c:pt idx="1912">
                  <c:v>52713</c:v>
                </c:pt>
                <c:pt idx="1913">
                  <c:v>52720</c:v>
                </c:pt>
                <c:pt idx="1914">
                  <c:v>52727</c:v>
                </c:pt>
                <c:pt idx="1915">
                  <c:v>52734</c:v>
                </c:pt>
                <c:pt idx="1916">
                  <c:v>52741</c:v>
                </c:pt>
                <c:pt idx="1917">
                  <c:v>52748</c:v>
                </c:pt>
                <c:pt idx="1918">
                  <c:v>52755</c:v>
                </c:pt>
                <c:pt idx="1919">
                  <c:v>52762</c:v>
                </c:pt>
                <c:pt idx="1920">
                  <c:v>52769</c:v>
                </c:pt>
                <c:pt idx="1921">
                  <c:v>52776</c:v>
                </c:pt>
                <c:pt idx="1922">
                  <c:v>52783</c:v>
                </c:pt>
                <c:pt idx="1923">
                  <c:v>52790</c:v>
                </c:pt>
                <c:pt idx="1924">
                  <c:v>52797</c:v>
                </c:pt>
                <c:pt idx="1925">
                  <c:v>52804</c:v>
                </c:pt>
                <c:pt idx="1926">
                  <c:v>52811</c:v>
                </c:pt>
                <c:pt idx="1927">
                  <c:v>52818</c:v>
                </c:pt>
                <c:pt idx="1928">
                  <c:v>52825</c:v>
                </c:pt>
                <c:pt idx="1929">
                  <c:v>52832</c:v>
                </c:pt>
                <c:pt idx="1930">
                  <c:v>52839</c:v>
                </c:pt>
                <c:pt idx="1931">
                  <c:v>52846</c:v>
                </c:pt>
                <c:pt idx="1932">
                  <c:v>52853</c:v>
                </c:pt>
                <c:pt idx="1933">
                  <c:v>52860</c:v>
                </c:pt>
                <c:pt idx="1934">
                  <c:v>52867</c:v>
                </c:pt>
                <c:pt idx="1935">
                  <c:v>52874</c:v>
                </c:pt>
                <c:pt idx="1936">
                  <c:v>52881</c:v>
                </c:pt>
                <c:pt idx="1937">
                  <c:v>52888</c:v>
                </c:pt>
                <c:pt idx="1938">
                  <c:v>52895</c:v>
                </c:pt>
                <c:pt idx="1939">
                  <c:v>52902</c:v>
                </c:pt>
                <c:pt idx="1940">
                  <c:v>52909</c:v>
                </c:pt>
                <c:pt idx="1941">
                  <c:v>52916</c:v>
                </c:pt>
                <c:pt idx="1942">
                  <c:v>52923</c:v>
                </c:pt>
                <c:pt idx="1943">
                  <c:v>52930</c:v>
                </c:pt>
                <c:pt idx="1944">
                  <c:v>52937</c:v>
                </c:pt>
                <c:pt idx="1945">
                  <c:v>52944</c:v>
                </c:pt>
                <c:pt idx="1946">
                  <c:v>52951</c:v>
                </c:pt>
                <c:pt idx="1947">
                  <c:v>52958</c:v>
                </c:pt>
                <c:pt idx="1948">
                  <c:v>52965</c:v>
                </c:pt>
                <c:pt idx="1949">
                  <c:v>52972</c:v>
                </c:pt>
                <c:pt idx="1950">
                  <c:v>52979</c:v>
                </c:pt>
                <c:pt idx="1951">
                  <c:v>52986</c:v>
                </c:pt>
                <c:pt idx="1952">
                  <c:v>52993</c:v>
                </c:pt>
                <c:pt idx="1953">
                  <c:v>53000</c:v>
                </c:pt>
                <c:pt idx="1954">
                  <c:v>53007</c:v>
                </c:pt>
                <c:pt idx="1955">
                  <c:v>53014</c:v>
                </c:pt>
                <c:pt idx="1956">
                  <c:v>53021</c:v>
                </c:pt>
                <c:pt idx="1957">
                  <c:v>53028</c:v>
                </c:pt>
                <c:pt idx="1958">
                  <c:v>53035</c:v>
                </c:pt>
                <c:pt idx="1959">
                  <c:v>53042</c:v>
                </c:pt>
                <c:pt idx="1960">
                  <c:v>53049</c:v>
                </c:pt>
                <c:pt idx="1961">
                  <c:v>53056</c:v>
                </c:pt>
                <c:pt idx="1962">
                  <c:v>53063</c:v>
                </c:pt>
                <c:pt idx="1963">
                  <c:v>53070</c:v>
                </c:pt>
                <c:pt idx="1964">
                  <c:v>53077</c:v>
                </c:pt>
                <c:pt idx="1965">
                  <c:v>53084</c:v>
                </c:pt>
                <c:pt idx="1966">
                  <c:v>53091</c:v>
                </c:pt>
                <c:pt idx="1967">
                  <c:v>53098</c:v>
                </c:pt>
                <c:pt idx="1968">
                  <c:v>53105</c:v>
                </c:pt>
                <c:pt idx="1969">
                  <c:v>53112</c:v>
                </c:pt>
                <c:pt idx="1970">
                  <c:v>53119</c:v>
                </c:pt>
                <c:pt idx="1971">
                  <c:v>53126</c:v>
                </c:pt>
                <c:pt idx="1972">
                  <c:v>53133</c:v>
                </c:pt>
                <c:pt idx="1973">
                  <c:v>53140</c:v>
                </c:pt>
                <c:pt idx="1974">
                  <c:v>53147</c:v>
                </c:pt>
                <c:pt idx="1975">
                  <c:v>53154</c:v>
                </c:pt>
                <c:pt idx="1976">
                  <c:v>53161</c:v>
                </c:pt>
                <c:pt idx="1977">
                  <c:v>53168</c:v>
                </c:pt>
                <c:pt idx="1978">
                  <c:v>53175</c:v>
                </c:pt>
                <c:pt idx="1979">
                  <c:v>53182</c:v>
                </c:pt>
                <c:pt idx="1980">
                  <c:v>53189</c:v>
                </c:pt>
                <c:pt idx="1981">
                  <c:v>53196</c:v>
                </c:pt>
                <c:pt idx="1982">
                  <c:v>53203</c:v>
                </c:pt>
                <c:pt idx="1983">
                  <c:v>53210</c:v>
                </c:pt>
                <c:pt idx="1984">
                  <c:v>53217</c:v>
                </c:pt>
                <c:pt idx="1985">
                  <c:v>53224</c:v>
                </c:pt>
                <c:pt idx="1986">
                  <c:v>53231</c:v>
                </c:pt>
                <c:pt idx="1987">
                  <c:v>53238</c:v>
                </c:pt>
                <c:pt idx="1988">
                  <c:v>53245</c:v>
                </c:pt>
                <c:pt idx="1989">
                  <c:v>53252</c:v>
                </c:pt>
                <c:pt idx="1990">
                  <c:v>53259</c:v>
                </c:pt>
                <c:pt idx="1991">
                  <c:v>53266</c:v>
                </c:pt>
                <c:pt idx="1992">
                  <c:v>53273</c:v>
                </c:pt>
                <c:pt idx="1993">
                  <c:v>53280</c:v>
                </c:pt>
                <c:pt idx="1994">
                  <c:v>53287</c:v>
                </c:pt>
                <c:pt idx="1995">
                  <c:v>53294</c:v>
                </c:pt>
                <c:pt idx="1996">
                  <c:v>53301</c:v>
                </c:pt>
                <c:pt idx="1997">
                  <c:v>53308</c:v>
                </c:pt>
                <c:pt idx="1998">
                  <c:v>53315</c:v>
                </c:pt>
                <c:pt idx="1999">
                  <c:v>53323</c:v>
                </c:pt>
                <c:pt idx="2000">
                  <c:v>53330</c:v>
                </c:pt>
                <c:pt idx="2001">
                  <c:v>53337</c:v>
                </c:pt>
                <c:pt idx="2002">
                  <c:v>53344</c:v>
                </c:pt>
                <c:pt idx="2003">
                  <c:v>53351</c:v>
                </c:pt>
                <c:pt idx="2004">
                  <c:v>53358</c:v>
                </c:pt>
                <c:pt idx="2005">
                  <c:v>53365</c:v>
                </c:pt>
                <c:pt idx="2006">
                  <c:v>53372</c:v>
                </c:pt>
                <c:pt idx="2007">
                  <c:v>53379</c:v>
                </c:pt>
                <c:pt idx="2008">
                  <c:v>53386</c:v>
                </c:pt>
                <c:pt idx="2009">
                  <c:v>53393</c:v>
                </c:pt>
                <c:pt idx="2010">
                  <c:v>53400</c:v>
                </c:pt>
                <c:pt idx="2011">
                  <c:v>53407</c:v>
                </c:pt>
                <c:pt idx="2012">
                  <c:v>53414</c:v>
                </c:pt>
                <c:pt idx="2013">
                  <c:v>53421</c:v>
                </c:pt>
                <c:pt idx="2014">
                  <c:v>53428</c:v>
                </c:pt>
                <c:pt idx="2015">
                  <c:v>53435</c:v>
                </c:pt>
                <c:pt idx="2016">
                  <c:v>53442</c:v>
                </c:pt>
                <c:pt idx="2017">
                  <c:v>53449</c:v>
                </c:pt>
                <c:pt idx="2018">
                  <c:v>53456</c:v>
                </c:pt>
                <c:pt idx="2019">
                  <c:v>53463</c:v>
                </c:pt>
                <c:pt idx="2020">
                  <c:v>53470</c:v>
                </c:pt>
                <c:pt idx="2021">
                  <c:v>53477</c:v>
                </c:pt>
                <c:pt idx="2022">
                  <c:v>53484</c:v>
                </c:pt>
                <c:pt idx="2023">
                  <c:v>53491</c:v>
                </c:pt>
                <c:pt idx="2024">
                  <c:v>53498</c:v>
                </c:pt>
                <c:pt idx="2025">
                  <c:v>53505</c:v>
                </c:pt>
                <c:pt idx="2026">
                  <c:v>53512</c:v>
                </c:pt>
                <c:pt idx="2027">
                  <c:v>53519</c:v>
                </c:pt>
                <c:pt idx="2028">
                  <c:v>53526</c:v>
                </c:pt>
                <c:pt idx="2029">
                  <c:v>53533</c:v>
                </c:pt>
                <c:pt idx="2030">
                  <c:v>53540</c:v>
                </c:pt>
                <c:pt idx="2031">
                  <c:v>53547</c:v>
                </c:pt>
                <c:pt idx="2032">
                  <c:v>53554</c:v>
                </c:pt>
                <c:pt idx="2033">
                  <c:v>53561</c:v>
                </c:pt>
                <c:pt idx="2034">
                  <c:v>53568</c:v>
                </c:pt>
                <c:pt idx="2035">
                  <c:v>53575</c:v>
                </c:pt>
                <c:pt idx="2036">
                  <c:v>53582</c:v>
                </c:pt>
                <c:pt idx="2037">
                  <c:v>53589</c:v>
                </c:pt>
                <c:pt idx="2038">
                  <c:v>53596</c:v>
                </c:pt>
                <c:pt idx="2039">
                  <c:v>53603</c:v>
                </c:pt>
                <c:pt idx="2040">
                  <c:v>53610</c:v>
                </c:pt>
                <c:pt idx="2041">
                  <c:v>53617</c:v>
                </c:pt>
                <c:pt idx="2042">
                  <c:v>53624</c:v>
                </c:pt>
                <c:pt idx="2043">
                  <c:v>53631</c:v>
                </c:pt>
                <c:pt idx="2044">
                  <c:v>53638</c:v>
                </c:pt>
                <c:pt idx="2045">
                  <c:v>53645</c:v>
                </c:pt>
                <c:pt idx="2046">
                  <c:v>53652</c:v>
                </c:pt>
                <c:pt idx="2047">
                  <c:v>53659</c:v>
                </c:pt>
                <c:pt idx="2048">
                  <c:v>53666</c:v>
                </c:pt>
                <c:pt idx="2049">
                  <c:v>53673</c:v>
                </c:pt>
                <c:pt idx="2050">
                  <c:v>53680</c:v>
                </c:pt>
                <c:pt idx="2051">
                  <c:v>53688</c:v>
                </c:pt>
                <c:pt idx="2052">
                  <c:v>53695</c:v>
                </c:pt>
                <c:pt idx="2053">
                  <c:v>53702</c:v>
                </c:pt>
                <c:pt idx="2054">
                  <c:v>53709</c:v>
                </c:pt>
                <c:pt idx="2055">
                  <c:v>53716</c:v>
                </c:pt>
                <c:pt idx="2056">
                  <c:v>53723</c:v>
                </c:pt>
                <c:pt idx="2057">
                  <c:v>53730</c:v>
                </c:pt>
                <c:pt idx="2058">
                  <c:v>53737</c:v>
                </c:pt>
                <c:pt idx="2059">
                  <c:v>53744</c:v>
                </c:pt>
                <c:pt idx="2060">
                  <c:v>53751</c:v>
                </c:pt>
                <c:pt idx="2061">
                  <c:v>53758</c:v>
                </c:pt>
                <c:pt idx="2062">
                  <c:v>53765</c:v>
                </c:pt>
                <c:pt idx="2063">
                  <c:v>53772</c:v>
                </c:pt>
                <c:pt idx="2064">
                  <c:v>53779</c:v>
                </c:pt>
                <c:pt idx="2065">
                  <c:v>53786</c:v>
                </c:pt>
                <c:pt idx="2066">
                  <c:v>53793</c:v>
                </c:pt>
                <c:pt idx="2067">
                  <c:v>53800</c:v>
                </c:pt>
                <c:pt idx="2068">
                  <c:v>53807</c:v>
                </c:pt>
                <c:pt idx="2069">
                  <c:v>53814</c:v>
                </c:pt>
                <c:pt idx="2070">
                  <c:v>53821</c:v>
                </c:pt>
                <c:pt idx="2071">
                  <c:v>53828</c:v>
                </c:pt>
                <c:pt idx="2072">
                  <c:v>53835</c:v>
                </c:pt>
                <c:pt idx="2073">
                  <c:v>53842</c:v>
                </c:pt>
                <c:pt idx="2074">
                  <c:v>53849</c:v>
                </c:pt>
                <c:pt idx="2075">
                  <c:v>53856</c:v>
                </c:pt>
                <c:pt idx="2076">
                  <c:v>53863</c:v>
                </c:pt>
                <c:pt idx="2077">
                  <c:v>53870</c:v>
                </c:pt>
                <c:pt idx="2078">
                  <c:v>53877</c:v>
                </c:pt>
                <c:pt idx="2079">
                  <c:v>53884</c:v>
                </c:pt>
                <c:pt idx="2080">
                  <c:v>53891</c:v>
                </c:pt>
                <c:pt idx="2081">
                  <c:v>53898</c:v>
                </c:pt>
                <c:pt idx="2082">
                  <c:v>53905</c:v>
                </c:pt>
                <c:pt idx="2083">
                  <c:v>53912</c:v>
                </c:pt>
                <c:pt idx="2084">
                  <c:v>53919</c:v>
                </c:pt>
                <c:pt idx="2085">
                  <c:v>53926</c:v>
                </c:pt>
                <c:pt idx="2086">
                  <c:v>53933</c:v>
                </c:pt>
                <c:pt idx="2087">
                  <c:v>53940</c:v>
                </c:pt>
                <c:pt idx="2088">
                  <c:v>53947</c:v>
                </c:pt>
                <c:pt idx="2089">
                  <c:v>53954</c:v>
                </c:pt>
                <c:pt idx="2090">
                  <c:v>53961</c:v>
                </c:pt>
                <c:pt idx="2091">
                  <c:v>53968</c:v>
                </c:pt>
                <c:pt idx="2092">
                  <c:v>53975</c:v>
                </c:pt>
                <c:pt idx="2093">
                  <c:v>53982</c:v>
                </c:pt>
                <c:pt idx="2094">
                  <c:v>53989</c:v>
                </c:pt>
                <c:pt idx="2095">
                  <c:v>53996</c:v>
                </c:pt>
                <c:pt idx="2096">
                  <c:v>54003</c:v>
                </c:pt>
                <c:pt idx="2097">
                  <c:v>54010</c:v>
                </c:pt>
                <c:pt idx="2098">
                  <c:v>54017</c:v>
                </c:pt>
                <c:pt idx="2099">
                  <c:v>54024</c:v>
                </c:pt>
                <c:pt idx="2100">
                  <c:v>54031</c:v>
                </c:pt>
                <c:pt idx="2101">
                  <c:v>54038</c:v>
                </c:pt>
                <c:pt idx="2102">
                  <c:v>54045</c:v>
                </c:pt>
                <c:pt idx="2103">
                  <c:v>54053</c:v>
                </c:pt>
                <c:pt idx="2104">
                  <c:v>54060</c:v>
                </c:pt>
                <c:pt idx="2105">
                  <c:v>54067</c:v>
                </c:pt>
                <c:pt idx="2106">
                  <c:v>54074</c:v>
                </c:pt>
                <c:pt idx="2107">
                  <c:v>54081</c:v>
                </c:pt>
                <c:pt idx="2108">
                  <c:v>54088</c:v>
                </c:pt>
                <c:pt idx="2109">
                  <c:v>54095</c:v>
                </c:pt>
                <c:pt idx="2110">
                  <c:v>54102</c:v>
                </c:pt>
                <c:pt idx="2111">
                  <c:v>54109</c:v>
                </c:pt>
                <c:pt idx="2112">
                  <c:v>54116</c:v>
                </c:pt>
                <c:pt idx="2113">
                  <c:v>54123</c:v>
                </c:pt>
                <c:pt idx="2114">
                  <c:v>54130</c:v>
                </c:pt>
                <c:pt idx="2115">
                  <c:v>54137</c:v>
                </c:pt>
                <c:pt idx="2116">
                  <c:v>54144</c:v>
                </c:pt>
                <c:pt idx="2117">
                  <c:v>54155</c:v>
                </c:pt>
                <c:pt idx="2118">
                  <c:v>54162</c:v>
                </c:pt>
                <c:pt idx="2119">
                  <c:v>54169</c:v>
                </c:pt>
                <c:pt idx="2120">
                  <c:v>54176</c:v>
                </c:pt>
                <c:pt idx="2121">
                  <c:v>54183</c:v>
                </c:pt>
                <c:pt idx="2122">
                  <c:v>54190</c:v>
                </c:pt>
                <c:pt idx="2123">
                  <c:v>54197</c:v>
                </c:pt>
                <c:pt idx="2124">
                  <c:v>54204</c:v>
                </c:pt>
                <c:pt idx="2125">
                  <c:v>54211</c:v>
                </c:pt>
                <c:pt idx="2126">
                  <c:v>54218</c:v>
                </c:pt>
                <c:pt idx="2127">
                  <c:v>54225</c:v>
                </c:pt>
                <c:pt idx="2128">
                  <c:v>54232</c:v>
                </c:pt>
                <c:pt idx="2129">
                  <c:v>54239</c:v>
                </c:pt>
                <c:pt idx="2130">
                  <c:v>54246</c:v>
                </c:pt>
                <c:pt idx="2131">
                  <c:v>54253</c:v>
                </c:pt>
                <c:pt idx="2132">
                  <c:v>54260</c:v>
                </c:pt>
                <c:pt idx="2133">
                  <c:v>54267</c:v>
                </c:pt>
                <c:pt idx="2134">
                  <c:v>54274</c:v>
                </c:pt>
                <c:pt idx="2135">
                  <c:v>54281</c:v>
                </c:pt>
                <c:pt idx="2136">
                  <c:v>54288</c:v>
                </c:pt>
                <c:pt idx="2137">
                  <c:v>54295</c:v>
                </c:pt>
                <c:pt idx="2138">
                  <c:v>54302</c:v>
                </c:pt>
                <c:pt idx="2139">
                  <c:v>54309</c:v>
                </c:pt>
                <c:pt idx="2140">
                  <c:v>54316</c:v>
                </c:pt>
                <c:pt idx="2141">
                  <c:v>54323</c:v>
                </c:pt>
                <c:pt idx="2142">
                  <c:v>54330</c:v>
                </c:pt>
                <c:pt idx="2143">
                  <c:v>54337</c:v>
                </c:pt>
                <c:pt idx="2144">
                  <c:v>54344</c:v>
                </c:pt>
                <c:pt idx="2145">
                  <c:v>54351</c:v>
                </c:pt>
                <c:pt idx="2146">
                  <c:v>54358</c:v>
                </c:pt>
                <c:pt idx="2147">
                  <c:v>54365</c:v>
                </c:pt>
                <c:pt idx="2148">
                  <c:v>54372</c:v>
                </c:pt>
                <c:pt idx="2149">
                  <c:v>54379</c:v>
                </c:pt>
                <c:pt idx="2150">
                  <c:v>54386</c:v>
                </c:pt>
                <c:pt idx="2151">
                  <c:v>54393</c:v>
                </c:pt>
                <c:pt idx="2152">
                  <c:v>54400</c:v>
                </c:pt>
                <c:pt idx="2153">
                  <c:v>54407</c:v>
                </c:pt>
                <c:pt idx="2154">
                  <c:v>54414</c:v>
                </c:pt>
                <c:pt idx="2155">
                  <c:v>54421</c:v>
                </c:pt>
                <c:pt idx="2156">
                  <c:v>54428</c:v>
                </c:pt>
                <c:pt idx="2157">
                  <c:v>54435</c:v>
                </c:pt>
                <c:pt idx="2158">
                  <c:v>54442</c:v>
                </c:pt>
                <c:pt idx="2159">
                  <c:v>54449</c:v>
                </c:pt>
                <c:pt idx="2160">
                  <c:v>54456</c:v>
                </c:pt>
                <c:pt idx="2161">
                  <c:v>54463</c:v>
                </c:pt>
                <c:pt idx="2162">
                  <c:v>54470</c:v>
                </c:pt>
                <c:pt idx="2163">
                  <c:v>54477</c:v>
                </c:pt>
                <c:pt idx="2164">
                  <c:v>54484</c:v>
                </c:pt>
                <c:pt idx="2165">
                  <c:v>54491</c:v>
                </c:pt>
                <c:pt idx="2166">
                  <c:v>54498</c:v>
                </c:pt>
                <c:pt idx="2167">
                  <c:v>54505</c:v>
                </c:pt>
                <c:pt idx="2168">
                  <c:v>54512</c:v>
                </c:pt>
                <c:pt idx="2169">
                  <c:v>54519</c:v>
                </c:pt>
                <c:pt idx="2170">
                  <c:v>54526</c:v>
                </c:pt>
                <c:pt idx="2171">
                  <c:v>54533</c:v>
                </c:pt>
                <c:pt idx="2172">
                  <c:v>54540</c:v>
                </c:pt>
                <c:pt idx="2173">
                  <c:v>54547</c:v>
                </c:pt>
                <c:pt idx="2174">
                  <c:v>54554</c:v>
                </c:pt>
                <c:pt idx="2175">
                  <c:v>54561</c:v>
                </c:pt>
                <c:pt idx="2176">
                  <c:v>54568</c:v>
                </c:pt>
                <c:pt idx="2177">
                  <c:v>54575</c:v>
                </c:pt>
                <c:pt idx="2178">
                  <c:v>54582</c:v>
                </c:pt>
                <c:pt idx="2179">
                  <c:v>54589</c:v>
                </c:pt>
                <c:pt idx="2180">
                  <c:v>54596</c:v>
                </c:pt>
                <c:pt idx="2181">
                  <c:v>54603</c:v>
                </c:pt>
                <c:pt idx="2182">
                  <c:v>54610</c:v>
                </c:pt>
                <c:pt idx="2183">
                  <c:v>54617</c:v>
                </c:pt>
                <c:pt idx="2184">
                  <c:v>54624</c:v>
                </c:pt>
                <c:pt idx="2185">
                  <c:v>54631</c:v>
                </c:pt>
                <c:pt idx="2186">
                  <c:v>54638</c:v>
                </c:pt>
                <c:pt idx="2187">
                  <c:v>54645</c:v>
                </c:pt>
                <c:pt idx="2188">
                  <c:v>54652</c:v>
                </c:pt>
                <c:pt idx="2189">
                  <c:v>54659</c:v>
                </c:pt>
                <c:pt idx="2190">
                  <c:v>54666</c:v>
                </c:pt>
                <c:pt idx="2191">
                  <c:v>54673</c:v>
                </c:pt>
                <c:pt idx="2192">
                  <c:v>54680</c:v>
                </c:pt>
                <c:pt idx="2193">
                  <c:v>54687</c:v>
                </c:pt>
                <c:pt idx="2194">
                  <c:v>54694</c:v>
                </c:pt>
                <c:pt idx="2195">
                  <c:v>54701</c:v>
                </c:pt>
                <c:pt idx="2196">
                  <c:v>54708</c:v>
                </c:pt>
                <c:pt idx="2197">
                  <c:v>54715</c:v>
                </c:pt>
                <c:pt idx="2198">
                  <c:v>54722</c:v>
                </c:pt>
                <c:pt idx="2199">
                  <c:v>54729</c:v>
                </c:pt>
                <c:pt idx="2200">
                  <c:v>54736</c:v>
                </c:pt>
                <c:pt idx="2201">
                  <c:v>54743</c:v>
                </c:pt>
                <c:pt idx="2202">
                  <c:v>54750</c:v>
                </c:pt>
                <c:pt idx="2203">
                  <c:v>54757</c:v>
                </c:pt>
                <c:pt idx="2204">
                  <c:v>54764</c:v>
                </c:pt>
                <c:pt idx="2205">
                  <c:v>54771</c:v>
                </c:pt>
                <c:pt idx="2206">
                  <c:v>54778</c:v>
                </c:pt>
                <c:pt idx="2207">
                  <c:v>54785</c:v>
                </c:pt>
                <c:pt idx="2208">
                  <c:v>54792</c:v>
                </c:pt>
                <c:pt idx="2209">
                  <c:v>54799</c:v>
                </c:pt>
                <c:pt idx="2210">
                  <c:v>54806</c:v>
                </c:pt>
                <c:pt idx="2211">
                  <c:v>54813</c:v>
                </c:pt>
                <c:pt idx="2212">
                  <c:v>54820</c:v>
                </c:pt>
                <c:pt idx="2213">
                  <c:v>54827</c:v>
                </c:pt>
                <c:pt idx="2214">
                  <c:v>54834</c:v>
                </c:pt>
                <c:pt idx="2215">
                  <c:v>54841</c:v>
                </c:pt>
                <c:pt idx="2216">
                  <c:v>54848</c:v>
                </c:pt>
                <c:pt idx="2217">
                  <c:v>54855</c:v>
                </c:pt>
                <c:pt idx="2218">
                  <c:v>54862</c:v>
                </c:pt>
                <c:pt idx="2219">
                  <c:v>54869</c:v>
                </c:pt>
                <c:pt idx="2220">
                  <c:v>54876</c:v>
                </c:pt>
                <c:pt idx="2221">
                  <c:v>54883</c:v>
                </c:pt>
                <c:pt idx="2222">
                  <c:v>54890</c:v>
                </c:pt>
                <c:pt idx="2223">
                  <c:v>54897</c:v>
                </c:pt>
                <c:pt idx="2224">
                  <c:v>54904</c:v>
                </c:pt>
                <c:pt idx="2225">
                  <c:v>54911</c:v>
                </c:pt>
                <c:pt idx="2226">
                  <c:v>54918</c:v>
                </c:pt>
                <c:pt idx="2227">
                  <c:v>54925</c:v>
                </c:pt>
                <c:pt idx="2228">
                  <c:v>54932</c:v>
                </c:pt>
                <c:pt idx="2229">
                  <c:v>54939</c:v>
                </c:pt>
                <c:pt idx="2230">
                  <c:v>54946</c:v>
                </c:pt>
                <c:pt idx="2231">
                  <c:v>54953</c:v>
                </c:pt>
                <c:pt idx="2232">
                  <c:v>54960</c:v>
                </c:pt>
                <c:pt idx="2233">
                  <c:v>54967</c:v>
                </c:pt>
                <c:pt idx="2234">
                  <c:v>54974</c:v>
                </c:pt>
                <c:pt idx="2235">
                  <c:v>54981</c:v>
                </c:pt>
                <c:pt idx="2236">
                  <c:v>54988</c:v>
                </c:pt>
                <c:pt idx="2237">
                  <c:v>54995</c:v>
                </c:pt>
                <c:pt idx="2238">
                  <c:v>55002</c:v>
                </c:pt>
                <c:pt idx="2239">
                  <c:v>55009</c:v>
                </c:pt>
                <c:pt idx="2240">
                  <c:v>55016</c:v>
                </c:pt>
                <c:pt idx="2241">
                  <c:v>55023</c:v>
                </c:pt>
                <c:pt idx="2242">
                  <c:v>55030</c:v>
                </c:pt>
                <c:pt idx="2243">
                  <c:v>55037</c:v>
                </c:pt>
                <c:pt idx="2244">
                  <c:v>55044</c:v>
                </c:pt>
                <c:pt idx="2245">
                  <c:v>55051</c:v>
                </c:pt>
                <c:pt idx="2246">
                  <c:v>55058</c:v>
                </c:pt>
                <c:pt idx="2247">
                  <c:v>55065</c:v>
                </c:pt>
                <c:pt idx="2248">
                  <c:v>55072</c:v>
                </c:pt>
                <c:pt idx="2249">
                  <c:v>55079</c:v>
                </c:pt>
                <c:pt idx="2250">
                  <c:v>55086</c:v>
                </c:pt>
                <c:pt idx="2251">
                  <c:v>55093</c:v>
                </c:pt>
                <c:pt idx="2252">
                  <c:v>55100</c:v>
                </c:pt>
                <c:pt idx="2253">
                  <c:v>55107</c:v>
                </c:pt>
                <c:pt idx="2254">
                  <c:v>55114</c:v>
                </c:pt>
                <c:pt idx="2255">
                  <c:v>55121</c:v>
                </c:pt>
                <c:pt idx="2256">
                  <c:v>55128</c:v>
                </c:pt>
                <c:pt idx="2257">
                  <c:v>55135</c:v>
                </c:pt>
                <c:pt idx="2258">
                  <c:v>55142</c:v>
                </c:pt>
                <c:pt idx="2259">
                  <c:v>55149</c:v>
                </c:pt>
                <c:pt idx="2260">
                  <c:v>55156</c:v>
                </c:pt>
                <c:pt idx="2261">
                  <c:v>55163</c:v>
                </c:pt>
                <c:pt idx="2262">
                  <c:v>55170</c:v>
                </c:pt>
                <c:pt idx="2263">
                  <c:v>55177</c:v>
                </c:pt>
                <c:pt idx="2264">
                  <c:v>55184</c:v>
                </c:pt>
                <c:pt idx="2265">
                  <c:v>55191</c:v>
                </c:pt>
                <c:pt idx="2266">
                  <c:v>55198</c:v>
                </c:pt>
                <c:pt idx="2267">
                  <c:v>55205</c:v>
                </c:pt>
                <c:pt idx="2268">
                  <c:v>55212</c:v>
                </c:pt>
                <c:pt idx="2269">
                  <c:v>55219</c:v>
                </c:pt>
                <c:pt idx="2270">
                  <c:v>55226</c:v>
                </c:pt>
                <c:pt idx="2271">
                  <c:v>55233</c:v>
                </c:pt>
                <c:pt idx="2272">
                  <c:v>55240</c:v>
                </c:pt>
                <c:pt idx="2273">
                  <c:v>55247</c:v>
                </c:pt>
                <c:pt idx="2274">
                  <c:v>55254</c:v>
                </c:pt>
                <c:pt idx="2275">
                  <c:v>55261</c:v>
                </c:pt>
                <c:pt idx="2276">
                  <c:v>55268</c:v>
                </c:pt>
                <c:pt idx="2277">
                  <c:v>55275</c:v>
                </c:pt>
                <c:pt idx="2278">
                  <c:v>55282</c:v>
                </c:pt>
                <c:pt idx="2279">
                  <c:v>55289</c:v>
                </c:pt>
                <c:pt idx="2280">
                  <c:v>55296</c:v>
                </c:pt>
                <c:pt idx="2281">
                  <c:v>55303</c:v>
                </c:pt>
                <c:pt idx="2282">
                  <c:v>55310</c:v>
                </c:pt>
                <c:pt idx="2283">
                  <c:v>55317</c:v>
                </c:pt>
                <c:pt idx="2284">
                  <c:v>55324</c:v>
                </c:pt>
                <c:pt idx="2285">
                  <c:v>55331</c:v>
                </c:pt>
                <c:pt idx="2286">
                  <c:v>55338</c:v>
                </c:pt>
                <c:pt idx="2287">
                  <c:v>55345</c:v>
                </c:pt>
                <c:pt idx="2288">
                  <c:v>55352</c:v>
                </c:pt>
                <c:pt idx="2289">
                  <c:v>55359</c:v>
                </c:pt>
                <c:pt idx="2290">
                  <c:v>55366</c:v>
                </c:pt>
                <c:pt idx="2291">
                  <c:v>55373</c:v>
                </c:pt>
                <c:pt idx="2292">
                  <c:v>55380</c:v>
                </c:pt>
                <c:pt idx="2293">
                  <c:v>55387</c:v>
                </c:pt>
                <c:pt idx="2294">
                  <c:v>55394</c:v>
                </c:pt>
                <c:pt idx="2295">
                  <c:v>55401</c:v>
                </c:pt>
                <c:pt idx="2296">
                  <c:v>55408</c:v>
                </c:pt>
                <c:pt idx="2297">
                  <c:v>55415</c:v>
                </c:pt>
                <c:pt idx="2298">
                  <c:v>55422</c:v>
                </c:pt>
                <c:pt idx="2299">
                  <c:v>55429</c:v>
                </c:pt>
                <c:pt idx="2300">
                  <c:v>55436</c:v>
                </c:pt>
                <c:pt idx="2301">
                  <c:v>55443</c:v>
                </c:pt>
                <c:pt idx="2302">
                  <c:v>55450</c:v>
                </c:pt>
                <c:pt idx="2303">
                  <c:v>55457</c:v>
                </c:pt>
                <c:pt idx="2304">
                  <c:v>55464</c:v>
                </c:pt>
                <c:pt idx="2305">
                  <c:v>55471</c:v>
                </c:pt>
                <c:pt idx="2306">
                  <c:v>55478</c:v>
                </c:pt>
                <c:pt idx="2307">
                  <c:v>55485</c:v>
                </c:pt>
                <c:pt idx="2308">
                  <c:v>55492</c:v>
                </c:pt>
                <c:pt idx="2309">
                  <c:v>55499</c:v>
                </c:pt>
                <c:pt idx="2310">
                  <c:v>55506</c:v>
                </c:pt>
                <c:pt idx="2311">
                  <c:v>55514</c:v>
                </c:pt>
                <c:pt idx="2312">
                  <c:v>55521</c:v>
                </c:pt>
                <c:pt idx="2313">
                  <c:v>55528</c:v>
                </c:pt>
                <c:pt idx="2314">
                  <c:v>55535</c:v>
                </c:pt>
                <c:pt idx="2315">
                  <c:v>55542</c:v>
                </c:pt>
                <c:pt idx="2316">
                  <c:v>55549</c:v>
                </c:pt>
                <c:pt idx="2317">
                  <c:v>55556</c:v>
                </c:pt>
                <c:pt idx="2318">
                  <c:v>55563</c:v>
                </c:pt>
                <c:pt idx="2319">
                  <c:v>55570</c:v>
                </c:pt>
                <c:pt idx="2320">
                  <c:v>55577</c:v>
                </c:pt>
                <c:pt idx="2321">
                  <c:v>55584</c:v>
                </c:pt>
                <c:pt idx="2322">
                  <c:v>55591</c:v>
                </c:pt>
                <c:pt idx="2323">
                  <c:v>55598</c:v>
                </c:pt>
                <c:pt idx="2324">
                  <c:v>55605</c:v>
                </c:pt>
                <c:pt idx="2325">
                  <c:v>55612</c:v>
                </c:pt>
                <c:pt idx="2326">
                  <c:v>55619</c:v>
                </c:pt>
                <c:pt idx="2327">
                  <c:v>55626</c:v>
                </c:pt>
                <c:pt idx="2328">
                  <c:v>55633</c:v>
                </c:pt>
                <c:pt idx="2329">
                  <c:v>55641</c:v>
                </c:pt>
                <c:pt idx="2330">
                  <c:v>55648</c:v>
                </c:pt>
                <c:pt idx="2331">
                  <c:v>55655</c:v>
                </c:pt>
                <c:pt idx="2332">
                  <c:v>55662</c:v>
                </c:pt>
                <c:pt idx="2333">
                  <c:v>55669</c:v>
                </c:pt>
                <c:pt idx="2334">
                  <c:v>55676</c:v>
                </c:pt>
                <c:pt idx="2335">
                  <c:v>55683</c:v>
                </c:pt>
                <c:pt idx="2336">
                  <c:v>55690</c:v>
                </c:pt>
                <c:pt idx="2337">
                  <c:v>55697</c:v>
                </c:pt>
                <c:pt idx="2338">
                  <c:v>55704</c:v>
                </c:pt>
                <c:pt idx="2339">
                  <c:v>55711</c:v>
                </c:pt>
                <c:pt idx="2340">
                  <c:v>55718</c:v>
                </c:pt>
                <c:pt idx="2341">
                  <c:v>55725</c:v>
                </c:pt>
                <c:pt idx="2342">
                  <c:v>55732</c:v>
                </c:pt>
                <c:pt idx="2343">
                  <c:v>55739</c:v>
                </c:pt>
                <c:pt idx="2344">
                  <c:v>55746</c:v>
                </c:pt>
                <c:pt idx="2345">
                  <c:v>55753</c:v>
                </c:pt>
                <c:pt idx="2346">
                  <c:v>55760</c:v>
                </c:pt>
                <c:pt idx="2347">
                  <c:v>55767</c:v>
                </c:pt>
                <c:pt idx="2348">
                  <c:v>55774</c:v>
                </c:pt>
                <c:pt idx="2349">
                  <c:v>55781</c:v>
                </c:pt>
                <c:pt idx="2350">
                  <c:v>55788</c:v>
                </c:pt>
                <c:pt idx="2351">
                  <c:v>55795</c:v>
                </c:pt>
                <c:pt idx="2352">
                  <c:v>55802</c:v>
                </c:pt>
                <c:pt idx="2353">
                  <c:v>55809</c:v>
                </c:pt>
                <c:pt idx="2354">
                  <c:v>55816</c:v>
                </c:pt>
                <c:pt idx="2355">
                  <c:v>55823</c:v>
                </c:pt>
                <c:pt idx="2356">
                  <c:v>55830</c:v>
                </c:pt>
                <c:pt idx="2357">
                  <c:v>55837</c:v>
                </c:pt>
                <c:pt idx="2358">
                  <c:v>55844</c:v>
                </c:pt>
                <c:pt idx="2359">
                  <c:v>55851</c:v>
                </c:pt>
                <c:pt idx="2360">
                  <c:v>55858</c:v>
                </c:pt>
                <c:pt idx="2361">
                  <c:v>55865</c:v>
                </c:pt>
                <c:pt idx="2362">
                  <c:v>55872</c:v>
                </c:pt>
                <c:pt idx="2363">
                  <c:v>55880</c:v>
                </c:pt>
                <c:pt idx="2364">
                  <c:v>55887</c:v>
                </c:pt>
              </c:numCache>
            </c:numRef>
          </c:cat>
          <c:val>
            <c:numRef>
              <c:f>EUR6M!$AZ$2:$AZ$2366</c:f>
              <c:numCache>
                <c:formatCode>0.0000%</c:formatCode>
                <c:ptCount val="2365"/>
                <c:pt idx="0">
                  <c:v>6.6800000000080055E-4</c:v>
                </c:pt>
                <c:pt idx="1">
                  <c:v>6.6745008968009407E-4</c:v>
                </c:pt>
                <c:pt idx="2">
                  <c:v>6.6528533813382871E-4</c:v>
                </c:pt>
                <c:pt idx="3">
                  <c:v>6.6447682792026706E-4</c:v>
                </c:pt>
                <c:pt idx="4">
                  <c:v>6.6366560186176509E-4</c:v>
                </c:pt>
                <c:pt idx="5">
                  <c:v>6.6238245365142002E-4</c:v>
                </c:pt>
                <c:pt idx="6">
                  <c:v>6.618021902869525E-4</c:v>
                </c:pt>
                <c:pt idx="7">
                  <c:v>6.5956873402200672E-4</c:v>
                </c:pt>
                <c:pt idx="8">
                  <c:v>6.587412129681517E-4</c:v>
                </c:pt>
                <c:pt idx="9">
                  <c:v>6.5791097609368488E-4</c:v>
                </c:pt>
                <c:pt idx="10">
                  <c:v>6.5663326194892631E-4</c:v>
                </c:pt>
                <c:pt idx="11">
                  <c:v>6.5478867998469996E-4</c:v>
                </c:pt>
                <c:pt idx="12">
                  <c:v>6.4806662607434448E-4</c:v>
                </c:pt>
                <c:pt idx="13">
                  <c:v>6.4538478858477608E-4</c:v>
                </c:pt>
                <c:pt idx="14">
                  <c:v>6.4255355084565893E-4</c:v>
                </c:pt>
                <c:pt idx="15">
                  <c:v>6.3957291350259684E-4</c:v>
                </c:pt>
                <c:pt idx="16">
                  <c:v>6.3828039162677015E-4</c:v>
                </c:pt>
                <c:pt idx="17">
                  <c:v>6.3570732067403106E-4</c:v>
                </c:pt>
                <c:pt idx="18">
                  <c:v>6.3480958932553679E-4</c:v>
                </c:pt>
                <c:pt idx="19">
                  <c:v>6.3393932464379777E-4</c:v>
                </c:pt>
                <c:pt idx="20">
                  <c:v>6.3309652659255882E-4</c:v>
                </c:pt>
                <c:pt idx="21">
                  <c:v>6.3202636655381914E-4</c:v>
                </c:pt>
                <c:pt idx="22">
                  <c:v>6.2999999999982471E-4</c:v>
                </c:pt>
                <c:pt idx="23">
                  <c:v>6.2991663906068957E-4</c:v>
                </c:pt>
                <c:pt idx="24">
                  <c:v>6.2986228515133811E-4</c:v>
                </c:pt>
                <c:pt idx="25">
                  <c:v>6.2983693827002292E-4</c:v>
                </c:pt>
                <c:pt idx="26">
                  <c:v>6.3103483752801573E-4</c:v>
                </c:pt>
                <c:pt idx="27">
                  <c:v>6.3002562101682671E-4</c:v>
                </c:pt>
                <c:pt idx="28">
                  <c:v>6.3014530928224557E-4</c:v>
                </c:pt>
                <c:pt idx="29">
                  <c:v>6.3029400458793148E-4</c:v>
                </c:pt>
                <c:pt idx="30">
                  <c:v>6.3231566452847494E-4</c:v>
                </c:pt>
                <c:pt idx="31">
                  <c:v>6.3191585663995064E-4</c:v>
                </c:pt>
                <c:pt idx="32">
                  <c:v>6.314725869938087E-4</c:v>
                </c:pt>
                <c:pt idx="33">
                  <c:v>6.3242447022923102E-4</c:v>
                </c:pt>
                <c:pt idx="34">
                  <c:v>6.3465273348234342E-4</c:v>
                </c:pt>
                <c:pt idx="35">
                  <c:v>6.3441659025691643E-4</c:v>
                </c:pt>
                <c:pt idx="36">
                  <c:v>6.3420286212224116E-4</c:v>
                </c:pt>
                <c:pt idx="37">
                  <c:v>6.3497873399494557E-4</c:v>
                </c:pt>
                <c:pt idx="38">
                  <c:v>6.3550541824116151E-4</c:v>
                </c:pt>
                <c:pt idx="39">
                  <c:v>6.3606095215090514E-4</c:v>
                </c:pt>
                <c:pt idx="40">
                  <c:v>6.3791595031713279E-4</c:v>
                </c:pt>
                <c:pt idx="41">
                  <c:v>6.3789585893005867E-4</c:v>
                </c:pt>
                <c:pt idx="42">
                  <c:v>6.3927136755138469E-4</c:v>
                </c:pt>
                <c:pt idx="43">
                  <c:v>6.4000000000054356E-4</c:v>
                </c:pt>
                <c:pt idx="44">
                  <c:v>6.3978730687873299E-4</c:v>
                </c:pt>
                <c:pt idx="45">
                  <c:v>6.3949943459459715E-4</c:v>
                </c:pt>
                <c:pt idx="46">
                  <c:v>6.3936017748447032E-4</c:v>
                </c:pt>
                <c:pt idx="47">
                  <c:v>6.389396879975625E-4</c:v>
                </c:pt>
                <c:pt idx="48">
                  <c:v>6.3881333354066504E-4</c:v>
                </c:pt>
                <c:pt idx="49">
                  <c:v>6.387013688492338E-4</c:v>
                </c:pt>
                <c:pt idx="50">
                  <c:v>6.3850039756042237E-4</c:v>
                </c:pt>
                <c:pt idx="51">
                  <c:v>6.3846820088939843E-4</c:v>
                </c:pt>
                <c:pt idx="52">
                  <c:v>6.383573918054288E-4</c:v>
                </c:pt>
                <c:pt idx="53">
                  <c:v>6.383317656681296E-4</c:v>
                </c:pt>
                <c:pt idx="54">
                  <c:v>6.3832052928630462E-4</c:v>
                </c:pt>
                <c:pt idx="55">
                  <c:v>6.3838445703624314E-4</c:v>
                </c:pt>
                <c:pt idx="56">
                  <c:v>6.3846542355006336E-4</c:v>
                </c:pt>
                <c:pt idx="57">
                  <c:v>6.3848019370755409E-4</c:v>
                </c:pt>
                <c:pt idx="58">
                  <c:v>6.3855529586248389E-4</c:v>
                </c:pt>
                <c:pt idx="59">
                  <c:v>6.3864478777810106E-4</c:v>
                </c:pt>
                <c:pt idx="60">
                  <c:v>6.38594880498455E-4</c:v>
                </c:pt>
                <c:pt idx="61">
                  <c:v>6.3878811197426455E-4</c:v>
                </c:pt>
                <c:pt idx="62">
                  <c:v>6.3930809383731021E-4</c:v>
                </c:pt>
                <c:pt idx="63">
                  <c:v>6.3948392436570826E-4</c:v>
                </c:pt>
                <c:pt idx="64">
                  <c:v>6.3967414467521215E-4</c:v>
                </c:pt>
                <c:pt idx="65">
                  <c:v>6.3968840057294603E-4</c:v>
                </c:pt>
                <c:pt idx="66">
                  <c:v>6.3999999999987201E-4</c:v>
                </c:pt>
                <c:pt idx="67">
                  <c:v>6.4041800575881142E-4</c:v>
                </c:pt>
                <c:pt idx="68">
                  <c:v>6.4064379889778005E-4</c:v>
                </c:pt>
                <c:pt idx="69">
                  <c:v>6.4087906201329068E-4</c:v>
                </c:pt>
                <c:pt idx="70">
                  <c:v>6.4151758570061342E-4</c:v>
                </c:pt>
                <c:pt idx="71">
                  <c:v>6.4157477837848993E-4</c:v>
                </c:pt>
                <c:pt idx="72">
                  <c:v>6.4219742736409242E-4</c:v>
                </c:pt>
                <c:pt idx="73">
                  <c:v>6.4248951041531602E-4</c:v>
                </c:pt>
                <c:pt idx="74">
                  <c:v>6.4279106347001676E-4</c:v>
                </c:pt>
                <c:pt idx="75">
                  <c:v>6.4348011665341543E-4</c:v>
                </c:pt>
                <c:pt idx="76">
                  <c:v>6.436110787608572E-4</c:v>
                </c:pt>
                <c:pt idx="77">
                  <c:v>6.4406766829992431E-4</c:v>
                </c:pt>
                <c:pt idx="78">
                  <c:v>6.4442917469441406E-4</c:v>
                </c:pt>
                <c:pt idx="79">
                  <c:v>6.4480025515615722E-4</c:v>
                </c:pt>
                <c:pt idx="80">
                  <c:v>6.4518090968954567E-4</c:v>
                </c:pt>
                <c:pt idx="81">
                  <c:v>6.4557113830072846E-4</c:v>
                </c:pt>
                <c:pt idx="82">
                  <c:v>6.4679926865770056E-4</c:v>
                </c:pt>
                <c:pt idx="83">
                  <c:v>6.4722779363759694E-4</c:v>
                </c:pt>
                <c:pt idx="84">
                  <c:v>6.4766589272515385E-4</c:v>
                </c:pt>
                <c:pt idx="85">
                  <c:v>6.4811356592608092E-4</c:v>
                </c:pt>
                <c:pt idx="86">
                  <c:v>6.4857081324740562E-4</c:v>
                </c:pt>
                <c:pt idx="87">
                  <c:v>6.5000000000008584E-4</c:v>
                </c:pt>
                <c:pt idx="88">
                  <c:v>6.5084303391616828E-4</c:v>
                </c:pt>
                <c:pt idx="89">
                  <c:v>6.5169509828072762E-4</c:v>
                </c:pt>
                <c:pt idx="90">
                  <c:v>6.5255619310606184E-4</c:v>
                </c:pt>
                <c:pt idx="91">
                  <c:v>6.5342631840315088E-4</c:v>
                </c:pt>
                <c:pt idx="92">
                  <c:v>6.5609087725012293E-4</c:v>
                </c:pt>
                <c:pt idx="93">
                  <c:v>6.5699712455721056E-4</c:v>
                </c:pt>
                <c:pt idx="94">
                  <c:v>6.5791240239798166E-4</c:v>
                </c:pt>
                <c:pt idx="95">
                  <c:v>6.588367107838557E-4</c:v>
                </c:pt>
                <c:pt idx="96">
                  <c:v>6.629457094753376E-4</c:v>
                </c:pt>
                <c:pt idx="97">
                  <c:v>6.6342243256388368E-4</c:v>
                </c:pt>
                <c:pt idx="98">
                  <c:v>6.635937113474256E-4</c:v>
                </c:pt>
                <c:pt idx="99">
                  <c:v>6.6536888932140564E-4</c:v>
                </c:pt>
                <c:pt idx="100">
                  <c:v>6.663555896642574E-4</c:v>
                </c:pt>
                <c:pt idx="101">
                  <c:v>6.6892906942006862E-4</c:v>
                </c:pt>
                <c:pt idx="102">
                  <c:v>6.5735775730528371E-4</c:v>
                </c:pt>
                <c:pt idx="103">
                  <c:v>6.6071150907513233E-4</c:v>
                </c:pt>
                <c:pt idx="104">
                  <c:v>6.6556765039715567E-4</c:v>
                </c:pt>
                <c:pt idx="105">
                  <c:v>6.7378766815787096E-4</c:v>
                </c:pt>
                <c:pt idx="106">
                  <c:v>6.7613559882183567E-4</c:v>
                </c:pt>
                <c:pt idx="107">
                  <c:v>6.778020641040242E-4</c:v>
                </c:pt>
                <c:pt idx="108">
                  <c:v>6.7889654130229434E-4</c:v>
                </c:pt>
                <c:pt idx="109">
                  <c:v>6.7999999999982473E-4</c:v>
                </c:pt>
                <c:pt idx="110">
                  <c:v>6.8052246083289141E-4</c:v>
                </c:pt>
                <c:pt idx="111">
                  <c:v>6.8143425544751489E-4</c:v>
                </c:pt>
                <c:pt idx="112">
                  <c:v>6.8266689702610028E-4</c:v>
                </c:pt>
                <c:pt idx="113">
                  <c:v>6.8321665431191536E-4</c:v>
                </c:pt>
                <c:pt idx="114">
                  <c:v>6.8377187090199593E-4</c:v>
                </c:pt>
                <c:pt idx="115">
                  <c:v>6.8433254680071013E-4</c:v>
                </c:pt>
                <c:pt idx="116">
                  <c:v>6.8525656463192279E-4</c:v>
                </c:pt>
                <c:pt idx="117">
                  <c:v>6.8662984357712679E-4</c:v>
                </c:pt>
                <c:pt idx="118">
                  <c:v>6.872178160902086E-4</c:v>
                </c:pt>
                <c:pt idx="119">
                  <c:v>6.8781124794075352E-4</c:v>
                </c:pt>
                <c:pt idx="120">
                  <c:v>6.8841013913400302E-4</c:v>
                </c:pt>
                <c:pt idx="121">
                  <c:v>6.8884898859758741E-4</c:v>
                </c:pt>
                <c:pt idx="122">
                  <c:v>6.9070153732080314E-4</c:v>
                </c:pt>
                <c:pt idx="123">
                  <c:v>6.9133003226041145E-4</c:v>
                </c:pt>
                <c:pt idx="124">
                  <c:v>6.9196401655755968E-4</c:v>
                </c:pt>
                <c:pt idx="125">
                  <c:v>6.9260349021839688E-4</c:v>
                </c:pt>
                <c:pt idx="126">
                  <c:v>6.9324845324687573E-4</c:v>
                </c:pt>
                <c:pt idx="127">
                  <c:v>6.95216278597017E-4</c:v>
                </c:pt>
                <c:pt idx="128">
                  <c:v>6.9588319915359932E-4</c:v>
                </c:pt>
                <c:pt idx="129">
                  <c:v>6.9655560910593275E-4</c:v>
                </c:pt>
                <c:pt idx="130">
                  <c:v>6.9723350845928792E-4</c:v>
                </c:pt>
                <c:pt idx="131">
                  <c:v>6.9791689721981367E-4</c:v>
                </c:pt>
                <c:pt idx="132">
                  <c:v>6.9999999999975453E-4</c:v>
                </c:pt>
                <c:pt idx="133">
                  <c:v>7.0064931697225196E-4</c:v>
                </c:pt>
                <c:pt idx="134">
                  <c:v>7.013030311249517E-4</c:v>
                </c:pt>
                <c:pt idx="135">
                  <c:v>7.0196114246224596E-4</c:v>
                </c:pt>
                <c:pt idx="136">
                  <c:v>7.0262365098808753E-4</c:v>
                </c:pt>
                <c:pt idx="137">
                  <c:v>7.0463755974433089E-4</c:v>
                </c:pt>
                <c:pt idx="138">
                  <c:v>7.0531765707091798E-4</c:v>
                </c:pt>
                <c:pt idx="139">
                  <c:v>7.060021516084522E-4</c:v>
                </c:pt>
                <c:pt idx="140">
                  <c:v>7.0669104336176455E-4</c:v>
                </c:pt>
                <c:pt idx="141">
                  <c:v>7.0738433233524746E-4</c:v>
                </c:pt>
                <c:pt idx="142">
                  <c:v>7.096811207666857E-4</c:v>
                </c:pt>
                <c:pt idx="143">
                  <c:v>7.1038975743908765E-4</c:v>
                </c:pt>
                <c:pt idx="144">
                  <c:v>7.1110276733720552E-4</c:v>
                </c:pt>
                <c:pt idx="145">
                  <c:v>7.1182015046497072E-4</c:v>
                </c:pt>
                <c:pt idx="146">
                  <c:v>7.1290377833346731E-4</c:v>
                </c:pt>
                <c:pt idx="147">
                  <c:v>7.1473341537471753E-4</c:v>
                </c:pt>
                <c:pt idx="148">
                  <c:v>7.1547266472585019E-4</c:v>
                </c:pt>
                <c:pt idx="149">
                  <c:v>7.1621628733633321E-4</c:v>
                </c:pt>
                <c:pt idx="150">
                  <c:v>7.1696428321140816E-4</c:v>
                </c:pt>
                <c:pt idx="151">
                  <c:v>7.1804533998039123E-4</c:v>
                </c:pt>
                <c:pt idx="152">
                  <c:v>7.199999994524155E-4</c:v>
                </c:pt>
                <c:pt idx="153">
                  <c:v>7.2226585346917937E-4</c:v>
                </c:pt>
                <c:pt idx="154">
                  <c:v>7.2383456438728433E-4</c:v>
                </c:pt>
                <c:pt idx="155">
                  <c:v>7.2540862495267184E-4</c:v>
                </c:pt>
                <c:pt idx="156">
                  <c:v>7.3026552090032311E-4</c:v>
                </c:pt>
                <c:pt idx="157">
                  <c:v>7.3175836393995965E-4</c:v>
                </c:pt>
                <c:pt idx="158">
                  <c:v>7.3335917293351901E-4</c:v>
                </c:pt>
                <c:pt idx="159">
                  <c:v>7.3496533165123932E-4</c:v>
                </c:pt>
                <c:pt idx="160">
                  <c:v>7.3657684010709843E-4</c:v>
                </c:pt>
                <c:pt idx="161">
                  <c:v>7.4307637157007718E-4</c:v>
                </c:pt>
                <c:pt idx="162">
                  <c:v>7.4471462891232082E-4</c:v>
                </c:pt>
                <c:pt idx="163">
                  <c:v>7.4635823607176579E-4</c:v>
                </c:pt>
                <c:pt idx="164">
                  <c:v>7.4635141282593622E-4</c:v>
                </c:pt>
                <c:pt idx="165">
                  <c:v>7.5300056622699572E-4</c:v>
                </c:pt>
                <c:pt idx="166">
                  <c:v>7.5467630269833886E-4</c:v>
                </c:pt>
                <c:pt idx="167">
                  <c:v>7.5635741844560784E-4</c:v>
                </c:pt>
                <c:pt idx="168">
                  <c:v>7.5804391348153956E-4</c:v>
                </c:pt>
                <c:pt idx="169">
                  <c:v>7.5973578782106738E-4</c:v>
                </c:pt>
                <c:pt idx="170">
                  <c:v>7.6484368679650288E-4</c:v>
                </c:pt>
                <c:pt idx="171">
                  <c:v>7.6655707848656931E-4</c:v>
                </c:pt>
                <c:pt idx="172">
                  <c:v>7.6827584954918763E-4</c:v>
                </c:pt>
                <c:pt idx="173">
                  <c:v>7.6999999999885157E-4</c:v>
                </c:pt>
                <c:pt idx="174">
                  <c:v>7.7429252560590319E-4</c:v>
                </c:pt>
                <c:pt idx="175">
                  <c:v>7.8728811463058359E-4</c:v>
                </c:pt>
                <c:pt idx="176">
                  <c:v>7.9165931547055702E-4</c:v>
                </c:pt>
                <c:pt idx="177">
                  <c:v>7.9605018544322661E-4</c:v>
                </c:pt>
                <c:pt idx="178">
                  <c:v>8.0046072467903761E-4</c:v>
                </c:pt>
                <c:pt idx="179">
                  <c:v>8.0489093330975256E-4</c:v>
                </c:pt>
                <c:pt idx="180">
                  <c:v>8.1829957689465876E-4</c:v>
                </c:pt>
                <c:pt idx="181">
                  <c:v>8.2280846443096229E-4</c:v>
                </c:pt>
                <c:pt idx="182">
                  <c:v>8.2733702202888917E-4</c:v>
                </c:pt>
                <c:pt idx="183">
                  <c:v>8.3188524982283753E-4</c:v>
                </c:pt>
                <c:pt idx="184">
                  <c:v>8.3645314794808371E-4</c:v>
                </c:pt>
                <c:pt idx="185">
                  <c:v>8.502748656788675E-4</c:v>
                </c:pt>
                <c:pt idx="186">
                  <c:v>8.5492144649832E-4</c:v>
                </c:pt>
                <c:pt idx="187">
                  <c:v>8.5958769833599329E-4</c:v>
                </c:pt>
                <c:pt idx="188">
                  <c:v>8.6427362133155612E-4</c:v>
                </c:pt>
                <c:pt idx="189">
                  <c:v>8.6897921562423752E-4</c:v>
                </c:pt>
                <c:pt idx="190">
                  <c:v>8.83214027690024E-4</c:v>
                </c:pt>
                <c:pt idx="191">
                  <c:v>8.8799830857972382E-4</c:v>
                </c:pt>
                <c:pt idx="192">
                  <c:v>8.9280226147410815E-4</c:v>
                </c:pt>
                <c:pt idx="193">
                  <c:v>8.9762588651548091E-4</c:v>
                </c:pt>
                <c:pt idx="194">
                  <c:v>9.0246918384878096E-4</c:v>
                </c:pt>
                <c:pt idx="195">
                  <c:v>9.171171110434861E-4</c:v>
                </c:pt>
                <c:pt idx="196">
                  <c:v>9.2173326369350387E-4</c:v>
                </c:pt>
                <c:pt idx="197">
                  <c:v>9.2636690333954875E-4</c:v>
                </c:pt>
                <c:pt idx="198">
                  <c:v>9.3101803010459908E-4</c:v>
                </c:pt>
                <c:pt idx="199">
                  <c:v>9.3568664411251216E-4</c:v>
                </c:pt>
                <c:pt idx="200">
                  <c:v>9.497974108280433E-4</c:v>
                </c:pt>
                <c:pt idx="201">
                  <c:v>9.5453597504641541E-4</c:v>
                </c:pt>
                <c:pt idx="202">
                  <c:v>9.5929202713044854E-4</c:v>
                </c:pt>
                <c:pt idx="203">
                  <c:v>9.6406556720575671E-4</c:v>
                </c:pt>
                <c:pt idx="204">
                  <c:v>9.6885659539927105E-4</c:v>
                </c:pt>
                <c:pt idx="205">
                  <c:v>9.8965502613249708E-4</c:v>
                </c:pt>
                <c:pt idx="206">
                  <c:v>9.9449858199844783E-4</c:v>
                </c:pt>
                <c:pt idx="207">
                  <c:v>9.993594368518583E-4</c:v>
                </c:pt>
                <c:pt idx="208">
                  <c:v>1.0104404992325722E-3</c:v>
                </c:pt>
                <c:pt idx="209">
                  <c:v>1.0122335981017458E-3</c:v>
                </c:pt>
                <c:pt idx="210">
                  <c:v>1.0239232004580574E-3</c:v>
                </c:pt>
                <c:pt idx="211">
                  <c:v>1.0288878519583977E-3</c:v>
                </c:pt>
                <c:pt idx="212">
                  <c:v>1.0338698033572082E-3</c:v>
                </c:pt>
                <c:pt idx="213">
                  <c:v>1.0449448105417833E-3</c:v>
                </c:pt>
                <c:pt idx="214">
                  <c:v>1.0469215863310149E-3</c:v>
                </c:pt>
                <c:pt idx="215">
                  <c:v>1.0590390634715573E-3</c:v>
                </c:pt>
                <c:pt idx="216">
                  <c:v>1.0634856492785095E-3</c:v>
                </c:pt>
                <c:pt idx="217">
                  <c:v>1.0679453823456988E-3</c:v>
                </c:pt>
                <c:pt idx="218">
                  <c:v>1.0783785020495791E-3</c:v>
                </c:pt>
                <c:pt idx="219">
                  <c:v>1.0798850653545773E-3</c:v>
                </c:pt>
                <c:pt idx="220">
                  <c:v>1.0904412597348544E-3</c:v>
                </c:pt>
                <c:pt idx="221">
                  <c:v>1.0949798782576028E-3</c:v>
                </c:pt>
                <c:pt idx="222">
                  <c:v>1.0995316446748634E-3</c:v>
                </c:pt>
                <c:pt idx="223">
                  <c:v>1.1099613907018845E-3</c:v>
                </c:pt>
                <c:pt idx="224">
                  <c:v>1.127118354109502E-3</c:v>
                </c:pt>
                <c:pt idx="225">
                  <c:v>1.1317621583684585E-3</c:v>
                </c:pt>
                <c:pt idx="226">
                  <c:v>1.1335173594789114E-3</c:v>
                </c:pt>
                <c:pt idx="227">
                  <c:v>1.1439695943331488E-3</c:v>
                </c:pt>
                <c:pt idx="228">
                  <c:v>1.1523079519349198E-3</c:v>
                </c:pt>
                <c:pt idx="229">
                  <c:v>1.157038651842792E-3</c:v>
                </c:pt>
                <c:pt idx="230">
                  <c:v>1.1617825726587484E-3</c:v>
                </c:pt>
                <c:pt idx="231">
                  <c:v>1.1665397144775766E-3</c:v>
                </c:pt>
                <c:pt idx="232">
                  <c:v>1.1769730680764635E-3</c:v>
                </c:pt>
                <c:pt idx="233">
                  <c:v>1.1857004937061871E-3</c:v>
                </c:pt>
                <c:pt idx="234">
                  <c:v>1.1905237419834644E-3</c:v>
                </c:pt>
                <c:pt idx="235">
                  <c:v>1.1953602118432594E-3</c:v>
                </c:pt>
                <c:pt idx="236">
                  <c:v>1.2002099033825431E-3</c:v>
                </c:pt>
                <c:pt idx="237">
                  <c:v>1.2111952850273214E-3</c:v>
                </c:pt>
                <c:pt idx="238">
                  <c:v>1.2220984028370209E-3</c:v>
                </c:pt>
                <c:pt idx="239">
                  <c:v>1.2276122073568694E-3</c:v>
                </c:pt>
                <c:pt idx="240">
                  <c:v>1.2331426840184179E-3</c:v>
                </c:pt>
                <c:pt idx="241">
                  <c:v>1.2386898329627557E-3</c:v>
                </c:pt>
                <c:pt idx="242">
                  <c:v>1.2496212988982586E-3</c:v>
                </c:pt>
                <c:pt idx="243">
                  <c:v>1.2610451543854186E-3</c:v>
                </c:pt>
                <c:pt idx="244">
                  <c:v>1.2666756668617903E-3</c:v>
                </c:pt>
                <c:pt idx="245">
                  <c:v>1.272322852472292E-3</c:v>
                </c:pt>
                <c:pt idx="246">
                  <c:v>1.2779867113601971E-3</c:v>
                </c:pt>
                <c:pt idx="247">
                  <c:v>1.2888554541573831E-3</c:v>
                </c:pt>
                <c:pt idx="248">
                  <c:v>1.303368203240927E-3</c:v>
                </c:pt>
                <c:pt idx="249">
                  <c:v>1.3091019111576431E-3</c:v>
                </c:pt>
                <c:pt idx="250">
                  <c:v>1.3148522027861542E-3</c:v>
                </c:pt>
                <c:pt idx="251">
                  <c:v>1.325627452491232E-3</c:v>
                </c:pt>
                <c:pt idx="252">
                  <c:v>1.3288977996231577E-3</c:v>
                </c:pt>
                <c:pt idx="253">
                  <c:v>1.3438524217254547E-3</c:v>
                </c:pt>
                <c:pt idx="254">
                  <c:v>1.3497022187040125E-3</c:v>
                </c:pt>
                <c:pt idx="255">
                  <c:v>1.3555686004248454E-3</c:v>
                </c:pt>
                <c:pt idx="256">
                  <c:v>1.3662662513910346E-3</c:v>
                </c:pt>
                <c:pt idx="257">
                  <c:v>1.3697483851212392E-3</c:v>
                </c:pt>
                <c:pt idx="258">
                  <c:v>1.3851492853959085E-3</c:v>
                </c:pt>
                <c:pt idx="259">
                  <c:v>1.3910200054616422E-3</c:v>
                </c:pt>
                <c:pt idx="260">
                  <c:v>1.3969067976796806E-3</c:v>
                </c:pt>
                <c:pt idx="261">
                  <c:v>1.4074250205392009E-3</c:v>
                </c:pt>
                <c:pt idx="262">
                  <c:v>1.4110255591066661E-3</c:v>
                </c:pt>
                <c:pt idx="263">
                  <c:v>1.4265818461386367E-3</c:v>
                </c:pt>
                <c:pt idx="264">
                  <c:v>1.4325650743267542E-3</c:v>
                </c:pt>
                <c:pt idx="265">
                  <c:v>1.4385643756889676E-3</c:v>
                </c:pt>
                <c:pt idx="266">
                  <c:v>1.448991367253043E-3</c:v>
                </c:pt>
                <c:pt idx="267">
                  <c:v>1.452805129435863E-3</c:v>
                </c:pt>
                <c:pt idx="268">
                  <c:v>1.4688019853025403E-3</c:v>
                </c:pt>
                <c:pt idx="269">
                  <c:v>1.4727591041684802E-3</c:v>
                </c:pt>
                <c:pt idx="270">
                  <c:v>1.478886502569607E-3</c:v>
                </c:pt>
                <c:pt idx="271">
                  <c:v>1.4850300629810432E-3</c:v>
                </c:pt>
                <c:pt idx="272">
                  <c:v>1.4953680591860659E-3</c:v>
                </c:pt>
                <c:pt idx="273">
                  <c:v>1.5097659277552205E-3</c:v>
                </c:pt>
                <c:pt idx="274">
                  <c:v>1.5159903004926681E-3</c:v>
                </c:pt>
                <c:pt idx="275">
                  <c:v>1.5222308361524822E-3</c:v>
                </c:pt>
                <c:pt idx="276">
                  <c:v>1.5284875348892933E-3</c:v>
                </c:pt>
                <c:pt idx="277">
                  <c:v>1.5387143996818415E-3</c:v>
                </c:pt>
                <c:pt idx="278">
                  <c:v>1.5536759636886328E-3</c:v>
                </c:pt>
                <c:pt idx="279">
                  <c:v>1.560013480125954E-3</c:v>
                </c:pt>
                <c:pt idx="280">
                  <c:v>1.564870527152823E-3</c:v>
                </c:pt>
                <c:pt idx="281">
                  <c:v>1.5697362466129553E-3</c:v>
                </c:pt>
                <c:pt idx="282">
                  <c:v>1.5783805624431696E-3</c:v>
                </c:pt>
                <c:pt idx="283">
                  <c:v>1.5892858500738305E-3</c:v>
                </c:pt>
                <c:pt idx="284">
                  <c:v>1.5941949326665011E-3</c:v>
                </c:pt>
                <c:pt idx="285">
                  <c:v>1.5991126880794478E-3</c:v>
                </c:pt>
                <c:pt idx="286">
                  <c:v>1.6040391163786288E-3</c:v>
                </c:pt>
                <c:pt idx="287">
                  <c:v>1.6144388236779298E-3</c:v>
                </c:pt>
                <c:pt idx="288">
                  <c:v>1.6238315597297771E-3</c:v>
                </c:pt>
                <c:pt idx="289">
                  <c:v>1.6288013534333404E-3</c:v>
                </c:pt>
                <c:pt idx="290">
                  <c:v>1.6337798204145188E-3</c:v>
                </c:pt>
                <c:pt idx="291">
                  <c:v>1.6387669607388338E-3</c:v>
                </c:pt>
                <c:pt idx="292">
                  <c:v>1.6472784925917105E-3</c:v>
                </c:pt>
                <c:pt idx="293">
                  <c:v>1.6605322117900442E-3</c:v>
                </c:pt>
                <c:pt idx="294">
                  <c:v>1.6655530980733016E-3</c:v>
                </c:pt>
                <c:pt idx="295">
                  <c:v>1.6705826110941441E-3</c:v>
                </c:pt>
                <c:pt idx="296">
                  <c:v>1.6790204575809556E-3</c:v>
                </c:pt>
                <c:pt idx="297">
                  <c:v>1.682358075075516E-3</c:v>
                </c:pt>
                <c:pt idx="298">
                  <c:v>1.6958595795993953E-3</c:v>
                </c:pt>
                <c:pt idx="299">
                  <c:v>1.7009408544472364E-3</c:v>
                </c:pt>
                <c:pt idx="300">
                  <c:v>1.7060307565009837E-3</c:v>
                </c:pt>
                <c:pt idx="301">
                  <c:v>1.7143925812201203E-3</c:v>
                </c:pt>
                <c:pt idx="302">
                  <c:v>1.7160160768428269E-3</c:v>
                </c:pt>
                <c:pt idx="303">
                  <c:v>1.7241498524745848E-3</c:v>
                </c:pt>
                <c:pt idx="304">
                  <c:v>1.7274050076638945E-3</c:v>
                </c:pt>
                <c:pt idx="305">
                  <c:v>1.7306601682640934E-3</c:v>
                </c:pt>
                <c:pt idx="306">
                  <c:v>1.7371788859152626E-3</c:v>
                </c:pt>
                <c:pt idx="307">
                  <c:v>1.7388022913939259E-3</c:v>
                </c:pt>
                <c:pt idx="308">
                  <c:v>1.7469360524305971E-3</c:v>
                </c:pt>
                <c:pt idx="309">
                  <c:v>1.7501912454969996E-3</c:v>
                </c:pt>
                <c:pt idx="310">
                  <c:v>1.7534464439742912E-3</c:v>
                </c:pt>
                <c:pt idx="311">
                  <c:v>1.7599654586342877E-3</c:v>
                </c:pt>
                <c:pt idx="312">
                  <c:v>1.7632207051883205E-3</c:v>
                </c:pt>
                <c:pt idx="313">
                  <c:v>1.7697225175275621E-3</c:v>
                </c:pt>
                <c:pt idx="314">
                  <c:v>1.7729777484714918E-3</c:v>
                </c:pt>
                <c:pt idx="315">
                  <c:v>1.7762329848263108E-3</c:v>
                </c:pt>
                <c:pt idx="316">
                  <c:v>1.7827522993806334E-3</c:v>
                </c:pt>
                <c:pt idx="317">
                  <c:v>1.7843755202455796E-3</c:v>
                </c:pt>
                <c:pt idx="318">
                  <c:v>1.7925092477680865E-3</c:v>
                </c:pt>
                <c:pt idx="319">
                  <c:v>1.7957645165899779E-3</c:v>
                </c:pt>
                <c:pt idx="320">
                  <c:v>1.7990197908231927E-3</c:v>
                </c:pt>
                <c:pt idx="321">
                  <c:v>1.8055394081573082E-3</c:v>
                </c:pt>
                <c:pt idx="322">
                  <c:v>1.8071625345521837E-3</c:v>
                </c:pt>
                <c:pt idx="323">
                  <c:v>1.81529624315608E-3</c:v>
                </c:pt>
                <c:pt idx="324">
                  <c:v>1.818551549855933E-3</c:v>
                </c:pt>
                <c:pt idx="325">
                  <c:v>1.821806861967544E-3</c:v>
                </c:pt>
                <c:pt idx="326">
                  <c:v>1.8283267849673204E-3</c:v>
                </c:pt>
                <c:pt idx="327">
                  <c:v>1.8299498154502934E-3</c:v>
                </c:pt>
                <c:pt idx="328">
                  <c:v>1.8380835036937149E-3</c:v>
                </c:pt>
                <c:pt idx="329">
                  <c:v>1.8413388482728329E-3</c:v>
                </c:pt>
                <c:pt idx="330">
                  <c:v>1.8445941982632745E-3</c:v>
                </c:pt>
                <c:pt idx="331">
                  <c:v>1.8511144298141084E-3</c:v>
                </c:pt>
                <c:pt idx="332">
                  <c:v>1.8527373629425013E-3</c:v>
                </c:pt>
                <c:pt idx="333">
                  <c:v>1.8592385406219114E-3</c:v>
                </c:pt>
                <c:pt idx="334">
                  <c:v>1.8608614134631729E-3</c:v>
                </c:pt>
                <c:pt idx="335">
                  <c:v>1.8624842708406177E-3</c:v>
                </c:pt>
                <c:pt idx="336">
                  <c:v>1.8657396054581772E-3</c:v>
                </c:pt>
                <c:pt idx="337">
                  <c:v>1.868994945399655E-3</c:v>
                </c:pt>
                <c:pt idx="338">
                  <c:v>1.8803935864933495E-3</c:v>
                </c:pt>
                <c:pt idx="339">
                  <c:v>1.8820163583945892E-3</c:v>
                </c:pt>
                <c:pt idx="340">
                  <c:v>1.8852717249512412E-3</c:v>
                </c:pt>
                <c:pt idx="341">
                  <c:v>1.8885270968309277E-3</c:v>
                </c:pt>
                <c:pt idx="342">
                  <c:v>1.8917824740336494E-3</c:v>
                </c:pt>
                <c:pt idx="343">
                  <c:v>1.9031813652346965E-3</c:v>
                </c:pt>
                <c:pt idx="344">
                  <c:v>1.9048040360757669E-3</c:v>
                </c:pt>
                <c:pt idx="345">
                  <c:v>1.9080594398941044E-3</c:v>
                </c:pt>
                <c:pt idx="346">
                  <c:v>1.9113148490359181E-3</c:v>
                </c:pt>
                <c:pt idx="347">
                  <c:v>1.9145702635007668E-3</c:v>
                </c:pt>
                <c:pt idx="348">
                  <c:v>1.9259694062537156E-3</c:v>
                </c:pt>
                <c:pt idx="349">
                  <c:v>1.9275919745918343E-3</c:v>
                </c:pt>
                <c:pt idx="350">
                  <c:v>1.9308474156727404E-3</c:v>
                </c:pt>
                <c:pt idx="351">
                  <c:v>1.9341028620766814E-3</c:v>
                </c:pt>
                <c:pt idx="352">
                  <c:v>1.9373583138040985E-3</c:v>
                </c:pt>
                <c:pt idx="353">
                  <c:v>1.9487577095526028E-3</c:v>
                </c:pt>
                <c:pt idx="354">
                  <c:v>1.9503801739458827E-3</c:v>
                </c:pt>
                <c:pt idx="355">
                  <c:v>1.953635652288916E-3</c:v>
                </c:pt>
                <c:pt idx="356">
                  <c:v>1.9568911359558673E-3</c:v>
                </c:pt>
                <c:pt idx="357">
                  <c:v>1.9617797149110191E-3</c:v>
                </c:pt>
                <c:pt idx="358">
                  <c:v>1.9715462751339935E-3</c:v>
                </c:pt>
                <c:pt idx="359">
                  <c:v>1.9748018059138942E-3</c:v>
                </c:pt>
                <c:pt idx="360">
                  <c:v>1.978057342046436E-3</c:v>
                </c:pt>
                <c:pt idx="361">
                  <c:v>1.9813128835320585E-3</c:v>
                </c:pt>
                <c:pt idx="362">
                  <c:v>1.9845684303703222E-3</c:v>
                </c:pt>
                <c:pt idx="363">
                  <c:v>1.9943351030018409E-3</c:v>
                </c:pt>
                <c:pt idx="364">
                  <c:v>1.9975906712515487E-3</c:v>
                </c:pt>
                <c:pt idx="365">
                  <c:v>2.0008462448538977E-3</c:v>
                </c:pt>
                <c:pt idx="366">
                  <c:v>2.0041018238088886E-3</c:v>
                </c:pt>
                <c:pt idx="367">
                  <c:v>2.0138911167989814E-3</c:v>
                </c:pt>
                <c:pt idx="368">
                  <c:v>2.0187576536572142E-3</c:v>
                </c:pt>
                <c:pt idx="369">
                  <c:v>2.0203797988782948E-3</c:v>
                </c:pt>
                <c:pt idx="370">
                  <c:v>2.0236354099508907E-3</c:v>
                </c:pt>
                <c:pt idx="371">
                  <c:v>2.026891026376567E-3</c:v>
                </c:pt>
                <c:pt idx="372">
                  <c:v>2.0301466481548853E-3</c:v>
                </c:pt>
                <c:pt idx="373">
                  <c:v>2.0399135456078839E-3</c:v>
                </c:pt>
                <c:pt idx="374">
                  <c:v>2.0431691887980849E-3</c:v>
                </c:pt>
                <c:pt idx="375">
                  <c:v>2.0464248373413671E-3</c:v>
                </c:pt>
                <c:pt idx="376">
                  <c:v>2.0496804912372903E-3</c:v>
                </c:pt>
                <c:pt idx="377">
                  <c:v>2.052936150486294E-3</c:v>
                </c:pt>
                <c:pt idx="378">
                  <c:v>2.0578020113562233E-3</c:v>
                </c:pt>
                <c:pt idx="379">
                  <c:v>2.065958841013116E-3</c:v>
                </c:pt>
                <c:pt idx="380">
                  <c:v>2.067580748048593E-3</c:v>
                </c:pt>
                <c:pt idx="381">
                  <c:v>2.0708364180358958E-3</c:v>
                </c:pt>
                <c:pt idx="382">
                  <c:v>2.0740920933471165E-3</c:v>
                </c:pt>
                <c:pt idx="383">
                  <c:v>2.0854930373940105E-3</c:v>
                </c:pt>
                <c:pt idx="384">
                  <c:v>2.0871148478272057E-3</c:v>
                </c:pt>
                <c:pt idx="385">
                  <c:v>2.0903705497566922E-3</c:v>
                </c:pt>
                <c:pt idx="386">
                  <c:v>2.0936262570096548E-3</c:v>
                </c:pt>
                <c:pt idx="387">
                  <c:v>2.0968819695860942E-3</c:v>
                </c:pt>
                <c:pt idx="388">
                  <c:v>2.1082831767376205E-3</c:v>
                </c:pt>
                <c:pt idx="389">
                  <c:v>2.1099048731288241E-3</c:v>
                </c:pt>
                <c:pt idx="390">
                  <c:v>2.1131606123239708E-3</c:v>
                </c:pt>
                <c:pt idx="391">
                  <c:v>2.1164163568425935E-3</c:v>
                </c:pt>
                <c:pt idx="392">
                  <c:v>2.1196721066851346E-3</c:v>
                </c:pt>
                <c:pt idx="393">
                  <c:v>2.1310735783852553E-3</c:v>
                </c:pt>
                <c:pt idx="394">
                  <c:v>2.1326951592922716E-3</c:v>
                </c:pt>
                <c:pt idx="395">
                  <c:v>2.13595093575352E-3</c:v>
                </c:pt>
                <c:pt idx="396">
                  <c:v>2.1392067175382448E-3</c:v>
                </c:pt>
                <c:pt idx="397">
                  <c:v>2.142462504646888E-3</c:v>
                </c:pt>
                <c:pt idx="398">
                  <c:v>2.1538642423399893E-3</c:v>
                </c:pt>
                <c:pt idx="399">
                  <c:v>2.155485706319757E-3</c:v>
                </c:pt>
                <c:pt idx="400">
                  <c:v>2.1603759087921899E-3</c:v>
                </c:pt>
                <c:pt idx="401">
                  <c:v>2.1636317500481309E-3</c:v>
                </c:pt>
                <c:pt idx="402">
                  <c:v>2.1668875966571527E-3</c:v>
                </c:pt>
                <c:pt idx="403">
                  <c:v>2.176655168604897E-3</c:v>
                </c:pt>
                <c:pt idx="404">
                  <c:v>2.1799110366275583E-3</c:v>
                </c:pt>
                <c:pt idx="405">
                  <c:v>2.1831669100033009E-3</c:v>
                </c:pt>
                <c:pt idx="406">
                  <c:v>2.1864227887325627E-3</c:v>
                </c:pt>
                <c:pt idx="407">
                  <c:v>2.1896786728149054E-3</c:v>
                </c:pt>
                <c:pt idx="408">
                  <c:v>2.1994463571830525E-3</c:v>
                </c:pt>
                <c:pt idx="409">
                  <c:v>2.2027022626790352E-3</c:v>
                </c:pt>
                <c:pt idx="410">
                  <c:v>2.2059581735285375E-3</c:v>
                </c:pt>
                <c:pt idx="411">
                  <c:v>2.20921408973156E-3</c:v>
                </c:pt>
                <c:pt idx="412">
                  <c:v>2.2124700112876633E-3</c:v>
                </c:pt>
                <c:pt idx="413">
                  <c:v>2.2222378080775304E-3</c:v>
                </c:pt>
                <c:pt idx="414">
                  <c:v>2.2254937510477126E-3</c:v>
                </c:pt>
                <c:pt idx="415">
                  <c:v>2.2287496993709755E-3</c:v>
                </c:pt>
                <c:pt idx="416">
                  <c:v>2.2320056530486369E-3</c:v>
                </c:pt>
                <c:pt idx="417">
                  <c:v>2.2352616120785004E-3</c:v>
                </c:pt>
                <c:pt idx="418">
                  <c:v>2.2482855017357875E-3</c:v>
                </c:pt>
                <c:pt idx="419">
                  <c:v>2.2515414875341282E-3</c:v>
                </c:pt>
                <c:pt idx="420">
                  <c:v>2.2547974786855498E-3</c:v>
                </c:pt>
                <c:pt idx="421">
                  <c:v>2.2580534751904914E-3</c:v>
                </c:pt>
                <c:pt idx="422">
                  <c:v>2.2678214968273125E-3</c:v>
                </c:pt>
                <c:pt idx="423">
                  <c:v>2.2694423545321306E-3</c:v>
                </c:pt>
                <c:pt idx="424">
                  <c:v>2.2726983545997056E-3</c:v>
                </c:pt>
                <c:pt idx="425">
                  <c:v>2.2759543599907574E-3</c:v>
                </c:pt>
                <c:pt idx="426">
                  <c:v>2.2792103707066102E-3</c:v>
                </c:pt>
                <c:pt idx="427">
                  <c:v>2.2906137346883266E-3</c:v>
                </c:pt>
                <c:pt idx="428">
                  <c:v>2.2922344668100864E-3</c:v>
                </c:pt>
                <c:pt idx="429">
                  <c:v>2.2954905041468548E-3</c:v>
                </c:pt>
                <c:pt idx="430">
                  <c:v>2.2987465468070995E-3</c:v>
                </c:pt>
                <c:pt idx="431">
                  <c:v>2.3020025947921461E-3</c:v>
                </c:pt>
                <c:pt idx="432">
                  <c:v>2.3134062348784002E-3</c:v>
                </c:pt>
                <c:pt idx="433">
                  <c:v>2.3150268399737199E-3</c:v>
                </c:pt>
                <c:pt idx="434">
                  <c:v>2.3182829145801235E-3</c:v>
                </c:pt>
                <c:pt idx="435">
                  <c:v>2.3215389945100032E-3</c:v>
                </c:pt>
                <c:pt idx="436">
                  <c:v>2.3247950797646842E-3</c:v>
                </c:pt>
                <c:pt idx="437">
                  <c:v>2.3361989973992902E-3</c:v>
                </c:pt>
                <c:pt idx="438">
                  <c:v>2.3378194740261227E-3</c:v>
                </c:pt>
                <c:pt idx="439">
                  <c:v>2.3410755859021612E-3</c:v>
                </c:pt>
                <c:pt idx="440">
                  <c:v>2.3443317031025591E-3</c:v>
                </c:pt>
                <c:pt idx="441">
                  <c:v>2.3475878256273169E-3</c:v>
                </c:pt>
                <c:pt idx="442">
                  <c:v>2.3589920222545102E-3</c:v>
                </c:pt>
                <c:pt idx="443">
                  <c:v>2.3606123689695032E-3</c:v>
                </c:pt>
                <c:pt idx="444">
                  <c:v>2.3638685181160595E-3</c:v>
                </c:pt>
                <c:pt idx="445">
                  <c:v>2.3671246725869757E-3</c:v>
                </c:pt>
                <c:pt idx="446">
                  <c:v>2.3703808323826928E-3</c:v>
                </c:pt>
                <c:pt idx="447">
                  <c:v>2.3817853094475739E-3</c:v>
                </c:pt>
                <c:pt idx="448">
                  <c:v>2.3834055248078351E-3</c:v>
                </c:pt>
                <c:pt idx="449">
                  <c:v>2.3866617112249097E-3</c:v>
                </c:pt>
                <c:pt idx="450">
                  <c:v>2.3899179029667856E-3</c:v>
                </c:pt>
                <c:pt idx="451">
                  <c:v>2.3931741000334629E-3</c:v>
                </c:pt>
                <c:pt idx="452">
                  <c:v>2.4045788589802386E-3</c:v>
                </c:pt>
                <c:pt idx="453">
                  <c:v>2.4061989415428862E-3</c:v>
                </c:pt>
                <c:pt idx="454">
                  <c:v>2.4094551652318035E-3</c:v>
                </c:pt>
                <c:pt idx="455">
                  <c:v>2.4127113942455226E-3</c:v>
                </c:pt>
                <c:pt idx="456">
                  <c:v>2.4159676285831597E-3</c:v>
                </c:pt>
                <c:pt idx="457">
                  <c:v>2.4273726708573347E-3</c:v>
                </c:pt>
                <c:pt idx="458">
                  <c:v>2.4289926191790718E-3</c:v>
                </c:pt>
                <c:pt idx="459">
                  <c:v>2.4322488801398322E-3</c:v>
                </c:pt>
                <c:pt idx="460">
                  <c:v>2.4355051464245111E-3</c:v>
                </c:pt>
                <c:pt idx="461">
                  <c:v>2.4387614180344328E-3</c:v>
                </c:pt>
                <c:pt idx="462">
                  <c:v>2.4501667450797411E-3</c:v>
                </c:pt>
                <c:pt idx="463">
                  <c:v>2.4566961436903786E-3</c:v>
                </c:pt>
                <c:pt idx="464">
                  <c:v>2.4599525165778045E-3</c:v>
                </c:pt>
                <c:pt idx="465">
                  <c:v>2.4664821700463632E-3</c:v>
                </c:pt>
                <c:pt idx="466">
                  <c:v>2.4681019293379299E-3</c:v>
                </c:pt>
                <c:pt idx="467">
                  <c:v>2.4762344622086818E-3</c:v>
                </c:pt>
                <c:pt idx="468">
                  <c:v>2.4794908675740412E-3</c:v>
                </c:pt>
                <c:pt idx="469">
                  <c:v>2.4827472783528967E-3</c:v>
                </c:pt>
                <c:pt idx="470">
                  <c:v>2.4892773211992653E-3</c:v>
                </c:pt>
                <c:pt idx="471">
                  <c:v>2.4908969427417027E-3</c:v>
                </c:pt>
                <c:pt idx="472">
                  <c:v>2.4990294134413543E-3</c:v>
                </c:pt>
                <c:pt idx="473">
                  <c:v>2.5022858566981429E-3</c:v>
                </c:pt>
                <c:pt idx="474">
                  <c:v>2.5055423053684271E-3</c:v>
                </c:pt>
                <c:pt idx="475">
                  <c:v>2.5120727404804827E-3</c:v>
                </c:pt>
                <c:pt idx="476">
                  <c:v>2.5136922228298792E-3</c:v>
                </c:pt>
                <c:pt idx="477">
                  <c:v>2.5218246299157682E-3</c:v>
                </c:pt>
                <c:pt idx="478">
                  <c:v>2.5250811110648546E-3</c:v>
                </c:pt>
                <c:pt idx="479">
                  <c:v>2.5283375976270024E-3</c:v>
                </c:pt>
                <c:pt idx="480">
                  <c:v>2.5348684278921644E-3</c:v>
                </c:pt>
                <c:pt idx="481">
                  <c:v>2.5364877696063492E-3</c:v>
                </c:pt>
                <c:pt idx="482">
                  <c:v>2.544620111636268E-3</c:v>
                </c:pt>
                <c:pt idx="483">
                  <c:v>2.5478766306776526E-3</c:v>
                </c:pt>
                <c:pt idx="484">
                  <c:v>2.5511331551325328E-3</c:v>
                </c:pt>
                <c:pt idx="485">
                  <c:v>2.5527523725244281E-3</c:v>
                </c:pt>
                <c:pt idx="486">
                  <c:v>2.5543715682280871E-3</c:v>
                </c:pt>
                <c:pt idx="487">
                  <c:v>2.5657784427595615E-3</c:v>
                </c:pt>
                <c:pt idx="488">
                  <c:v>2.5690349737777425E-3</c:v>
                </c:pt>
                <c:pt idx="489">
                  <c:v>2.5722915101800319E-3</c:v>
                </c:pt>
                <c:pt idx="490">
                  <c:v>2.5755480519659931E-3</c:v>
                </c:pt>
                <c:pt idx="491">
                  <c:v>2.5820796632358345E-3</c:v>
                </c:pt>
                <c:pt idx="492">
                  <c:v>2.5885742729487376E-3</c:v>
                </c:pt>
                <c:pt idx="493">
                  <c:v>2.5918308416543676E-3</c:v>
                </c:pt>
                <c:pt idx="494">
                  <c:v>2.5950874157436689E-3</c:v>
                </c:pt>
                <c:pt idx="495">
                  <c:v>2.5983439952170784E-3</c:v>
                </c:pt>
                <c:pt idx="496">
                  <c:v>2.6146269733426969E-3</c:v>
                </c:pt>
                <c:pt idx="497">
                  <c:v>2.6178835851194469E-3</c:v>
                </c:pt>
                <c:pt idx="498">
                  <c:v>2.6211402022807422E-3</c:v>
                </c:pt>
                <c:pt idx="499">
                  <c:v>2.6276726236547868E-3</c:v>
                </c:pt>
                <c:pt idx="500">
                  <c:v>2.6341667247643877E-3</c:v>
                </c:pt>
                <c:pt idx="501">
                  <c:v>2.6374233688457888E-3</c:v>
                </c:pt>
                <c:pt idx="502">
                  <c:v>2.6406800183104242E-3</c:v>
                </c:pt>
                <c:pt idx="503">
                  <c:v>2.6439366731596053E-3</c:v>
                </c:pt>
                <c:pt idx="504">
                  <c:v>2.6521076272240989E-3</c:v>
                </c:pt>
                <c:pt idx="505">
                  <c:v>2.6618582075432773E-3</c:v>
                </c:pt>
                <c:pt idx="506">
                  <c:v>2.6651149214674675E-3</c:v>
                </c:pt>
                <c:pt idx="507">
                  <c:v>2.671648183297971E-3</c:v>
                </c:pt>
                <c:pt idx="508">
                  <c:v>2.6732666508882683E-3</c:v>
                </c:pt>
                <c:pt idx="509">
                  <c:v>2.6813985722921574E-3</c:v>
                </c:pt>
                <c:pt idx="510">
                  <c:v>2.6846553186981909E-3</c:v>
                </c:pt>
                <c:pt idx="511">
                  <c:v>2.7074526951204772E-3</c:v>
                </c:pt>
                <c:pt idx="512">
                  <c:v>2.7302503368140472E-3</c:v>
                </c:pt>
                <c:pt idx="513">
                  <c:v>2.7530482437815068E-3</c:v>
                </c:pt>
                <c:pt idx="514">
                  <c:v>2.7742072821447051E-3</c:v>
                </c:pt>
                <c:pt idx="515">
                  <c:v>2.7970055244363116E-3</c:v>
                </c:pt>
                <c:pt idx="516">
                  <c:v>2.8198040305675784E-3</c:v>
                </c:pt>
                <c:pt idx="517">
                  <c:v>2.8426028005411265E-3</c:v>
                </c:pt>
                <c:pt idx="518">
                  <c:v>2.8670417578357606E-3</c:v>
                </c:pt>
                <c:pt idx="519">
                  <c:v>2.8898412565117244E-3</c:v>
                </c:pt>
                <c:pt idx="520">
                  <c:v>2.9126410204832996E-3</c:v>
                </c:pt>
                <c:pt idx="521">
                  <c:v>2.9354410497535277E-3</c:v>
                </c:pt>
                <c:pt idx="522">
                  <c:v>2.9582413443254491E-3</c:v>
                </c:pt>
                <c:pt idx="523">
                  <c:v>2.9810419042021054E-3</c:v>
                </c:pt>
                <c:pt idx="524">
                  <c:v>3.0038427293865373E-3</c:v>
                </c:pt>
                <c:pt idx="525">
                  <c:v>3.0266438198822206E-3</c:v>
                </c:pt>
                <c:pt idx="526">
                  <c:v>3.0478036037049935E-3</c:v>
                </c:pt>
                <c:pt idx="527">
                  <c:v>3.0673215306937563E-3</c:v>
                </c:pt>
                <c:pt idx="528">
                  <c:v>3.0901227757418326E-3</c:v>
                </c:pt>
                <c:pt idx="529">
                  <c:v>3.1129242817802541E-3</c:v>
                </c:pt>
                <c:pt idx="530">
                  <c:v>3.1357260488112295E-3</c:v>
                </c:pt>
                <c:pt idx="531">
                  <c:v>3.1601706660792182E-3</c:v>
                </c:pt>
                <c:pt idx="532">
                  <c:v>3.1829731744749843E-3</c:v>
                </c:pt>
                <c:pt idx="533">
                  <c:v>3.2057759453170791E-3</c:v>
                </c:pt>
                <c:pt idx="534">
                  <c:v>3.228578978609016E-3</c:v>
                </c:pt>
                <c:pt idx="535">
                  <c:v>3.2497387989674667E-3</c:v>
                </c:pt>
                <c:pt idx="536">
                  <c:v>3.2725421320200085E-3</c:v>
                </c:pt>
                <c:pt idx="537">
                  <c:v>3.2953457260858606E-3</c:v>
                </c:pt>
                <c:pt idx="538">
                  <c:v>3.366560110077453E-3</c:v>
                </c:pt>
                <c:pt idx="539">
                  <c:v>3.4383904152218E-3</c:v>
                </c:pt>
                <c:pt idx="540">
                  <c:v>3.5187772342721662E-3</c:v>
                </c:pt>
                <c:pt idx="541">
                  <c:v>3.591651604932751E-3</c:v>
                </c:pt>
                <c:pt idx="542">
                  <c:v>3.6651387366321681E-3</c:v>
                </c:pt>
                <c:pt idx="543">
                  <c:v>3.7498744368635994E-3</c:v>
                </c:pt>
                <c:pt idx="544">
                  <c:v>3.8175349741623467E-3</c:v>
                </c:pt>
                <c:pt idx="545">
                  <c:v>3.8931502739373396E-3</c:v>
                </c:pt>
                <c:pt idx="546">
                  <c:v>3.9693819819344766E-3</c:v>
                </c:pt>
                <c:pt idx="547">
                  <c:v>4.0462301686701686E-3</c:v>
                </c:pt>
                <c:pt idx="548">
                  <c:v>4.1236949052345113E-3</c:v>
                </c:pt>
                <c:pt idx="549">
                  <c:v>4.2017762632890754E-3</c:v>
                </c:pt>
                <c:pt idx="550">
                  <c:v>4.2804743150686754E-3</c:v>
                </c:pt>
                <c:pt idx="551">
                  <c:v>4.3597891333787206E-3</c:v>
                </c:pt>
                <c:pt idx="552">
                  <c:v>4.4559267090453197E-3</c:v>
                </c:pt>
                <c:pt idx="553">
                  <c:v>4.5357963557621107E-3</c:v>
                </c:pt>
                <c:pt idx="554">
                  <c:v>4.6162730102612022E-3</c:v>
                </c:pt>
                <c:pt idx="555">
                  <c:v>4.6973567470052022E-3</c:v>
                </c:pt>
                <c:pt idx="556">
                  <c:v>4.7790476410197501E-3</c:v>
                </c:pt>
                <c:pt idx="557">
                  <c:v>4.8571242304462272E-3</c:v>
                </c:pt>
                <c:pt idx="558">
                  <c:v>4.9402699482293611E-3</c:v>
                </c:pt>
                <c:pt idx="559">
                  <c:v>5.0240263432751332E-3</c:v>
                </c:pt>
                <c:pt idx="560">
                  <c:v>5.1083934930896309E-3</c:v>
                </c:pt>
                <c:pt idx="561">
                  <c:v>5.1966121355290461E-3</c:v>
                </c:pt>
                <c:pt idx="562">
                  <c:v>5.2819475802930475E-3</c:v>
                </c:pt>
                <c:pt idx="563">
                  <c:v>5.3543318958957659E-3</c:v>
                </c:pt>
                <c:pt idx="564">
                  <c:v>5.3930366851302584E-3</c:v>
                </c:pt>
                <c:pt idx="565">
                  <c:v>5.431742237950901E-3</c:v>
                </c:pt>
                <c:pt idx="566">
                  <c:v>5.4676423093755798E-3</c:v>
                </c:pt>
                <c:pt idx="567">
                  <c:v>5.506348745735027E-3</c:v>
                </c:pt>
                <c:pt idx="568">
                  <c:v>5.5450559415625902E-3</c:v>
                </c:pt>
                <c:pt idx="569">
                  <c:v>5.5837638968731229E-3</c:v>
                </c:pt>
                <c:pt idx="570">
                  <c:v>5.6252814563668325E-3</c:v>
                </c:pt>
                <c:pt idx="571">
                  <c:v>5.6639915910184774E-3</c:v>
                </c:pt>
                <c:pt idx="572">
                  <c:v>5.7027024893609715E-3</c:v>
                </c:pt>
                <c:pt idx="573">
                  <c:v>5.7414141514103897E-3</c:v>
                </c:pt>
                <c:pt idx="574">
                  <c:v>5.780126577180634E-3</c:v>
                </c:pt>
                <c:pt idx="575">
                  <c:v>5.8188397666877776E-3</c:v>
                </c:pt>
                <c:pt idx="576">
                  <c:v>5.8575537199461571E-3</c:v>
                </c:pt>
                <c:pt idx="577">
                  <c:v>5.8962684369714127E-3</c:v>
                </c:pt>
                <c:pt idx="578">
                  <c:v>5.9321696738642172E-3</c:v>
                </c:pt>
                <c:pt idx="579">
                  <c:v>5.9652556376956576E-3</c:v>
                </c:pt>
                <c:pt idx="580">
                  <c:v>6.0039705545048543E-3</c:v>
                </c:pt>
                <c:pt idx="581">
                  <c:v>6.0426862226467494E-3</c:v>
                </c:pt>
                <c:pt idx="582">
                  <c:v>6.0814026421354738E-3</c:v>
                </c:pt>
                <c:pt idx="583">
                  <c:v>6.1229373699493335E-3</c:v>
                </c:pt>
                <c:pt idx="584">
                  <c:v>6.1616560054325985E-3</c:v>
                </c:pt>
                <c:pt idx="585">
                  <c:v>6.2003753964710419E-3</c:v>
                </c:pt>
                <c:pt idx="586">
                  <c:v>6.2390955430804765E-3</c:v>
                </c:pt>
                <c:pt idx="587">
                  <c:v>6.2749960102960554E-3</c:v>
                </c:pt>
                <c:pt idx="588">
                  <c:v>6.3137169381731386E-3</c:v>
                </c:pt>
                <c:pt idx="589">
                  <c:v>6.3524386174995118E-3</c:v>
                </c:pt>
                <c:pt idx="590">
                  <c:v>6.4139866048559275E-3</c:v>
                </c:pt>
                <c:pt idx="591">
                  <c:v>6.4757538849629318E-3</c:v>
                </c:pt>
                <c:pt idx="592">
                  <c:v>6.5435086724490001E-3</c:v>
                </c:pt>
                <c:pt idx="593">
                  <c:v>6.6056177853456802E-3</c:v>
                </c:pt>
                <c:pt idx="594">
                  <c:v>6.6679450665692811E-3</c:v>
                </c:pt>
                <c:pt idx="595">
                  <c:v>6.739443416214054E-3</c:v>
                </c:pt>
                <c:pt idx="596">
                  <c:v>6.7968788773335497E-3</c:v>
                </c:pt>
                <c:pt idx="597">
                  <c:v>6.8599936883945566E-3</c:v>
                </c:pt>
                <c:pt idx="598">
                  <c:v>6.9233279384149429E-3</c:v>
                </c:pt>
                <c:pt idx="599">
                  <c:v>6.9868816481586521E-3</c:v>
                </c:pt>
                <c:pt idx="600">
                  <c:v>7.0506548384616126E-3</c:v>
                </c:pt>
                <c:pt idx="601">
                  <c:v>7.1146475302330658E-3</c:v>
                </c:pt>
                <c:pt idx="602">
                  <c:v>7.1788597444533576E-3</c:v>
                </c:pt>
                <c:pt idx="603">
                  <c:v>7.243291502176584E-3</c:v>
                </c:pt>
                <c:pt idx="604">
                  <c:v>7.3169539409658722E-3</c:v>
                </c:pt>
                <c:pt idx="605">
                  <c:v>7.3946971645091975E-3</c:v>
                </c:pt>
                <c:pt idx="606">
                  <c:v>7.459237907838286E-3</c:v>
                </c:pt>
                <c:pt idx="607">
                  <c:v>7.5239924786052806E-3</c:v>
                </c:pt>
                <c:pt idx="608">
                  <c:v>7.5889608980465283E-3</c:v>
                </c:pt>
                <c:pt idx="609">
                  <c:v>7.6423752210920655E-3</c:v>
                </c:pt>
                <c:pt idx="610">
                  <c:v>7.7081113935419726E-3</c:v>
                </c:pt>
                <c:pt idx="611">
                  <c:v>7.7740649216012378E-3</c:v>
                </c:pt>
                <c:pt idx="612">
                  <c:v>7.8402358268997718E-3</c:v>
                </c:pt>
                <c:pt idx="613">
                  <c:v>7.9170114735770784E-3</c:v>
                </c:pt>
                <c:pt idx="614">
                  <c:v>7.983263434979215E-3</c:v>
                </c:pt>
                <c:pt idx="615">
                  <c:v>8.0433987900253179E-3</c:v>
                </c:pt>
                <c:pt idx="616">
                  <c:v>8.0877847153252545E-3</c:v>
                </c:pt>
                <c:pt idx="617">
                  <c:v>8.1223855652938892E-3</c:v>
                </c:pt>
                <c:pt idx="618">
                  <c:v>8.1667702944086748E-3</c:v>
                </c:pt>
                <c:pt idx="619">
                  <c:v>8.2111560208240654E-3</c:v>
                </c:pt>
                <c:pt idx="620">
                  <c:v>8.2555427445632091E-3</c:v>
                </c:pt>
                <c:pt idx="621">
                  <c:v>8.2999304656483832E-3</c:v>
                </c:pt>
                <c:pt idx="622">
                  <c:v>8.3541215551680321E-3</c:v>
                </c:pt>
                <c:pt idx="623">
                  <c:v>8.3985145766982388E-3</c:v>
                </c:pt>
                <c:pt idx="624">
                  <c:v>8.4429086120682111E-3</c:v>
                </c:pt>
                <c:pt idx="625">
                  <c:v>8.4873036613015845E-3</c:v>
                </c:pt>
                <c:pt idx="626">
                  <c:v>8.5316997244207077E-3</c:v>
                </c:pt>
                <c:pt idx="627">
                  <c:v>8.5760968014492178E-3</c:v>
                </c:pt>
                <c:pt idx="628">
                  <c:v>8.6204948924103204E-3</c:v>
                </c:pt>
                <c:pt idx="629">
                  <c:v>8.6648939973272242E-3</c:v>
                </c:pt>
                <c:pt idx="630">
                  <c:v>8.6994648396760688E-3</c:v>
                </c:pt>
                <c:pt idx="631">
                  <c:v>8.7405852853784782E-3</c:v>
                </c:pt>
                <c:pt idx="632">
                  <c:v>8.7849828291798448E-3</c:v>
                </c:pt>
                <c:pt idx="633">
                  <c:v>8.8293813651190104E-3</c:v>
                </c:pt>
                <c:pt idx="634">
                  <c:v>8.8737808932179384E-3</c:v>
                </c:pt>
                <c:pt idx="635">
                  <c:v>8.9214632947065553E-3</c:v>
                </c:pt>
                <c:pt idx="636">
                  <c:v>8.9789998359097248E-3</c:v>
                </c:pt>
                <c:pt idx="637">
                  <c:v>9.0102696603361083E-3</c:v>
                </c:pt>
                <c:pt idx="638">
                  <c:v>9.0546743397305739E-3</c:v>
                </c:pt>
                <c:pt idx="639">
                  <c:v>9.0957934168859542E-3</c:v>
                </c:pt>
                <c:pt idx="640">
                  <c:v>9.1401988984090091E-3</c:v>
                </c:pt>
                <c:pt idx="641">
                  <c:v>9.1846053722473061E-3</c:v>
                </c:pt>
                <c:pt idx="642">
                  <c:v>9.2367010649911513E-3</c:v>
                </c:pt>
                <c:pt idx="643">
                  <c:v>9.2888567499242354E-3</c:v>
                </c:pt>
                <c:pt idx="644">
                  <c:v>9.3453525094986979E-3</c:v>
                </c:pt>
                <c:pt idx="645">
                  <c:v>9.3975950120015143E-3</c:v>
                </c:pt>
                <c:pt idx="646">
                  <c:v>9.4498972076858777E-3</c:v>
                </c:pt>
                <c:pt idx="647">
                  <c:v>9.5180694896703898E-3</c:v>
                </c:pt>
                <c:pt idx="648">
                  <c:v>9.5580337936057285E-3</c:v>
                </c:pt>
                <c:pt idx="649">
                  <c:v>9.6105581042445955E-3</c:v>
                </c:pt>
                <c:pt idx="650">
                  <c:v>9.6631424404192146E-3</c:v>
                </c:pt>
                <c:pt idx="651">
                  <c:v>9.7157868068190201E-3</c:v>
                </c:pt>
                <c:pt idx="652">
                  <c:v>9.7684912081409132E-3</c:v>
                </c:pt>
                <c:pt idx="653">
                  <c:v>9.8212556490861903E-3</c:v>
                </c:pt>
                <c:pt idx="654">
                  <c:v>9.8740801343618536E-3</c:v>
                </c:pt>
                <c:pt idx="655">
                  <c:v>9.92696466867974E-3</c:v>
                </c:pt>
                <c:pt idx="656">
                  <c:v>9.9914637527858847E-3</c:v>
                </c:pt>
                <c:pt idx="657">
                  <c:v>1.0044358701612926E-2</c:v>
                </c:pt>
                <c:pt idx="658">
                  <c:v>1.0097312784958654E-2</c:v>
                </c:pt>
                <c:pt idx="659">
                  <c:v>1.0150326007548371E-2</c:v>
                </c:pt>
                <c:pt idx="660">
                  <c:v>1.0203398374113427E-2</c:v>
                </c:pt>
                <c:pt idx="661">
                  <c:v>1.0256529889389059E-2</c:v>
                </c:pt>
                <c:pt idx="662">
                  <c:v>1.0332932405228182E-2</c:v>
                </c:pt>
                <c:pt idx="663">
                  <c:v>1.038629280129451E-2</c:v>
                </c:pt>
                <c:pt idx="664">
                  <c:v>1.0439712978748548E-2</c:v>
                </c:pt>
                <c:pt idx="665">
                  <c:v>1.0496681751091023E-2</c:v>
                </c:pt>
                <c:pt idx="666">
                  <c:v>1.0550181979051868E-2</c:v>
                </c:pt>
                <c:pt idx="667">
                  <c:v>1.0598311657324269E-2</c:v>
                </c:pt>
                <c:pt idx="668">
                  <c:v>1.0644278740256908E-2</c:v>
                </c:pt>
                <c:pt idx="669">
                  <c:v>1.0686805084867013E-2</c:v>
                </c:pt>
                <c:pt idx="670">
                  <c:v>1.0732772875561765E-2</c:v>
                </c:pt>
                <c:pt idx="671">
                  <c:v>1.0778741734580526E-2</c:v>
                </c:pt>
                <c:pt idx="672">
                  <c:v>1.0824711661948195E-2</c:v>
                </c:pt>
                <c:pt idx="673">
                  <c:v>1.087413026760042E-2</c:v>
                </c:pt>
                <c:pt idx="674">
                  <c:v>1.0920103795781306E-2</c:v>
                </c:pt>
                <c:pt idx="675">
                  <c:v>1.0966078398257629E-2</c:v>
                </c:pt>
                <c:pt idx="676">
                  <c:v>1.1012054075055452E-2</c:v>
                </c:pt>
                <c:pt idx="677">
                  <c:v>1.1058030826199104E-2</c:v>
                </c:pt>
                <c:pt idx="678">
                  <c:v>1.1104008651713784E-2</c:v>
                </c:pt>
                <c:pt idx="679">
                  <c:v>1.1149987551625122E-2</c:v>
                </c:pt>
                <c:pt idx="680">
                  <c:v>1.1195967525957447E-2</c:v>
                </c:pt>
                <c:pt idx="681">
                  <c:v>1.1241948574736826E-2</c:v>
                </c:pt>
                <c:pt idx="682">
                  <c:v>1.1277548348062241E-2</c:v>
                </c:pt>
                <c:pt idx="683">
                  <c:v>1.1323526997747616E-2</c:v>
                </c:pt>
                <c:pt idx="684">
                  <c:v>1.1369506704330323E-2</c:v>
                </c:pt>
                <c:pt idx="685">
                  <c:v>1.1415487467835094E-2</c:v>
                </c:pt>
                <c:pt idx="686">
                  <c:v>1.146146928828622E-2</c:v>
                </c:pt>
                <c:pt idx="687">
                  <c:v>1.1510920369065963E-2</c:v>
                </c:pt>
                <c:pt idx="688">
                  <c:v>1.1556905847993577E-2</c:v>
                </c:pt>
                <c:pt idx="689">
                  <c:v>1.1602892389815579E-2</c:v>
                </c:pt>
                <c:pt idx="690">
                  <c:v>1.1648879994557883E-2</c:v>
                </c:pt>
                <c:pt idx="691">
                  <c:v>1.1691394245587296E-2</c:v>
                </c:pt>
                <c:pt idx="692">
                  <c:v>1.1737382408226632E-2</c:v>
                </c:pt>
                <c:pt idx="693">
                  <c:v>1.178334291436744E-2</c:v>
                </c:pt>
                <c:pt idx="694">
                  <c:v>1.1829265885670247E-2</c:v>
                </c:pt>
                <c:pt idx="695">
                  <c:v>1.1878661444160556E-2</c:v>
                </c:pt>
                <c:pt idx="696">
                  <c:v>1.1924587572497794E-2</c:v>
                </c:pt>
                <c:pt idx="697">
                  <c:v>1.1970514336148373E-2</c:v>
                </c:pt>
                <c:pt idx="698">
                  <c:v>1.2016441735107021E-2</c:v>
                </c:pt>
                <c:pt idx="699">
                  <c:v>1.2062369769369786E-2</c:v>
                </c:pt>
                <c:pt idx="700">
                  <c:v>1.2104816882772427E-2</c:v>
                </c:pt>
                <c:pt idx="701">
                  <c:v>1.215074424378902E-2</c:v>
                </c:pt>
                <c:pt idx="702">
                  <c:v>1.2196672231886321E-2</c:v>
                </c:pt>
                <c:pt idx="703">
                  <c:v>1.2242600847059032E-2</c:v>
                </c:pt>
                <c:pt idx="704">
                  <c:v>1.2288530089303175E-2</c:v>
                </c:pt>
                <c:pt idx="705">
                  <c:v>1.2334459958612128E-2</c:v>
                </c:pt>
                <c:pt idx="706">
                  <c:v>1.2380390454981913E-2</c:v>
                </c:pt>
                <c:pt idx="707">
                  <c:v>1.2426321578406794E-2</c:v>
                </c:pt>
                <c:pt idx="708">
                  <c:v>1.2482746171321387E-2</c:v>
                </c:pt>
                <c:pt idx="709">
                  <c:v>1.2528684568878646E-2</c:v>
                </c:pt>
                <c:pt idx="710">
                  <c:v>1.2574623618029902E-2</c:v>
                </c:pt>
                <c:pt idx="711">
                  <c:v>1.2620563318769939E-2</c:v>
                </c:pt>
                <c:pt idx="712">
                  <c:v>1.2666503671094851E-2</c:v>
                </c:pt>
                <c:pt idx="713">
                  <c:v>1.270893668260616E-2</c:v>
                </c:pt>
                <c:pt idx="714">
                  <c:v>1.2754876293411016E-2</c:v>
                </c:pt>
                <c:pt idx="715">
                  <c:v>1.2800816547626444E-2</c:v>
                </c:pt>
                <c:pt idx="716">
                  <c:v>1.2846757445246762E-2</c:v>
                </c:pt>
                <c:pt idx="717">
                  <c:v>1.2896215206336539E-2</c:v>
                </c:pt>
                <c:pt idx="718">
                  <c:v>1.2942159468077719E-2</c:v>
                </c:pt>
                <c:pt idx="719">
                  <c:v>1.2988142085866803E-2</c:v>
                </c:pt>
                <c:pt idx="720">
                  <c:v>1.3034153966219127E-2</c:v>
                </c:pt>
                <c:pt idx="721">
                  <c:v>1.3076643269774887E-2</c:v>
                </c:pt>
                <c:pt idx="722">
                  <c:v>1.312265555446545E-2</c:v>
                </c:pt>
                <c:pt idx="723">
                  <c:v>1.3168668908257105E-2</c:v>
                </c:pt>
                <c:pt idx="724">
                  <c:v>1.3214683331175186E-2</c:v>
                </c:pt>
                <c:pt idx="725">
                  <c:v>1.3260698823243719E-2</c:v>
                </c:pt>
                <c:pt idx="726">
                  <c:v>1.3310247822825789E-2</c:v>
                </c:pt>
                <c:pt idx="727">
                  <c:v>1.3356267228243467E-2</c:v>
                </c:pt>
                <c:pt idx="728">
                  <c:v>1.3402287708771147E-2</c:v>
                </c:pt>
                <c:pt idx="729">
                  <c:v>1.3448309264433592E-2</c:v>
                </c:pt>
                <c:pt idx="730">
                  <c:v>1.3494331895255996E-2</c:v>
                </c:pt>
                <c:pt idx="731">
                  <c:v>1.3540355601263558E-2</c:v>
                </c:pt>
                <c:pt idx="732">
                  <c:v>1.3586380382481477E-2</c:v>
                </c:pt>
                <c:pt idx="733">
                  <c:v>1.3632406238934948E-2</c:v>
                </c:pt>
                <c:pt idx="734">
                  <c:v>1.3667793544550813E-2</c:v>
                </c:pt>
                <c:pt idx="735">
                  <c:v>1.3713816088107709E-2</c:v>
                </c:pt>
                <c:pt idx="736">
                  <c:v>1.3759839689317134E-2</c:v>
                </c:pt>
                <c:pt idx="737">
                  <c:v>1.3805864348203379E-2</c:v>
                </c:pt>
                <c:pt idx="738">
                  <c:v>1.3851890064791175E-2</c:v>
                </c:pt>
                <c:pt idx="739">
                  <c:v>1.3901472280373367E-2</c:v>
                </c:pt>
                <c:pt idx="740">
                  <c:v>1.3947501962107671E-2</c:v>
                </c:pt>
                <c:pt idx="741">
                  <c:v>1.399353270750322E-2</c:v>
                </c:pt>
                <c:pt idx="742">
                  <c:v>1.4039564516584615E-2</c:v>
                </c:pt>
                <c:pt idx="743">
                  <c:v>1.408203451410135E-2</c:v>
                </c:pt>
                <c:pt idx="744">
                  <c:v>1.4128066577408097E-2</c:v>
                </c:pt>
                <c:pt idx="745">
                  <c:v>1.4174099698585981E-2</c:v>
                </c:pt>
                <c:pt idx="746">
                  <c:v>1.4194339367590623E-2</c:v>
                </c:pt>
                <c:pt idx="747">
                  <c:v>1.421459489658307E-2</c:v>
                </c:pt>
                <c:pt idx="748">
                  <c:v>1.4234677806499672E-2</c:v>
                </c:pt>
                <c:pt idx="749">
                  <c:v>1.4254621058437026E-2</c:v>
                </c:pt>
                <c:pt idx="750">
                  <c:v>1.4274424648197174E-2</c:v>
                </c:pt>
                <c:pt idx="751">
                  <c:v>1.4294088571611579E-2</c:v>
                </c:pt>
                <c:pt idx="752">
                  <c:v>1.4312828408605724E-2</c:v>
                </c:pt>
                <c:pt idx="753">
                  <c:v>1.4332085047806508E-2</c:v>
                </c:pt>
                <c:pt idx="754">
                  <c:v>1.4351201237726799E-2</c:v>
                </c:pt>
                <c:pt idx="755">
                  <c:v>1.4370176974341972E-2</c:v>
                </c:pt>
                <c:pt idx="756">
                  <c:v>1.4389012253657872E-2</c:v>
                </c:pt>
                <c:pt idx="757">
                  <c:v>1.4407707071709496E-2</c:v>
                </c:pt>
                <c:pt idx="758">
                  <c:v>1.4426261424560985E-2</c:v>
                </c:pt>
                <c:pt idx="759">
                  <c:v>1.4444675308306955E-2</c:v>
                </c:pt>
                <c:pt idx="760">
                  <c:v>1.4468486196312818E-2</c:v>
                </c:pt>
                <c:pt idx="761">
                  <c:v>1.4487017124442622E-2</c:v>
                </c:pt>
                <c:pt idx="762">
                  <c:v>1.4505409858110467E-2</c:v>
                </c:pt>
                <c:pt idx="763">
                  <c:v>1.452366439344336E-2</c:v>
                </c:pt>
                <c:pt idx="764">
                  <c:v>1.4541780726598726E-2</c:v>
                </c:pt>
                <c:pt idx="765">
                  <c:v>1.4557233086246658E-2</c:v>
                </c:pt>
                <c:pt idx="766">
                  <c:v>1.4574938000861706E-2</c:v>
                </c:pt>
                <c:pt idx="767">
                  <c:v>1.4592503948300188E-2</c:v>
                </c:pt>
                <c:pt idx="768">
                  <c:v>1.4609930924864954E-2</c:v>
                </c:pt>
                <c:pt idx="769">
                  <c:v>1.4630289227245989E-2</c:v>
                </c:pt>
                <c:pt idx="770">
                  <c:v>1.464757626826335E-2</c:v>
                </c:pt>
                <c:pt idx="771">
                  <c:v>1.4668342729421848E-2</c:v>
                </c:pt>
                <c:pt idx="772">
                  <c:v>1.4710756360848834E-2</c:v>
                </c:pt>
                <c:pt idx="773">
                  <c:v>1.4749839849018112E-2</c:v>
                </c:pt>
                <c:pt idx="774">
                  <c:v>1.4792253506688694E-2</c:v>
                </c:pt>
                <c:pt idx="775">
                  <c:v>1.4834668072004384E-2</c:v>
                </c:pt>
                <c:pt idx="776">
                  <c:v>1.4877083544983963E-2</c:v>
                </c:pt>
                <c:pt idx="777">
                  <c:v>1.4919499925647523E-2</c:v>
                </c:pt>
                <c:pt idx="778">
                  <c:v>1.4965257314783077E-2</c:v>
                </c:pt>
                <c:pt idx="779">
                  <c:v>1.5007677334850983E-2</c:v>
                </c:pt>
                <c:pt idx="780">
                  <c:v>1.505009826766051E-2</c:v>
                </c:pt>
                <c:pt idx="781">
                  <c:v>1.5092520113230774E-2</c:v>
                </c:pt>
                <c:pt idx="782">
                  <c:v>1.5134942871582627E-2</c:v>
                </c:pt>
                <c:pt idx="783">
                  <c:v>1.5177366542734751E-2</c:v>
                </c:pt>
                <c:pt idx="784">
                  <c:v>1.5219791126706694E-2</c:v>
                </c:pt>
                <c:pt idx="785">
                  <c:v>1.526221662351844E-2</c:v>
                </c:pt>
                <c:pt idx="786">
                  <c:v>1.5297933638382017E-2</c:v>
                </c:pt>
                <c:pt idx="787">
                  <c:v>1.5337001079458028E-2</c:v>
                </c:pt>
                <c:pt idx="788">
                  <c:v>1.5379423710330069E-2</c:v>
                </c:pt>
                <c:pt idx="789">
                  <c:v>1.5421847239116783E-2</c:v>
                </c:pt>
                <c:pt idx="790">
                  <c:v>1.5464271665837597E-2</c:v>
                </c:pt>
                <c:pt idx="791">
                  <c:v>1.5510060644422253E-2</c:v>
                </c:pt>
                <c:pt idx="792">
                  <c:v>1.5552488754473031E-2</c:v>
                </c:pt>
                <c:pt idx="793">
                  <c:v>1.5594917767516656E-2</c:v>
                </c:pt>
                <c:pt idx="794">
                  <c:v>1.5637347683572014E-2</c:v>
                </c:pt>
                <c:pt idx="795">
                  <c:v>1.5679778502658424E-2</c:v>
                </c:pt>
                <c:pt idx="796">
                  <c:v>1.571883708384034E-2</c:v>
                </c:pt>
                <c:pt idx="797">
                  <c:v>1.5761267796631603E-2</c:v>
                </c:pt>
                <c:pt idx="798">
                  <c:v>1.5762801161896198E-2</c:v>
                </c:pt>
                <c:pt idx="799">
                  <c:v>1.5764139245247281E-2</c:v>
                </c:pt>
                <c:pt idx="800">
                  <c:v>1.5763452617798376E-2</c:v>
                </c:pt>
                <c:pt idx="801">
                  <c:v>1.576460037338653E-2</c:v>
                </c:pt>
                <c:pt idx="802">
                  <c:v>1.5765553910958068E-2</c:v>
                </c:pt>
                <c:pt idx="803">
                  <c:v>1.5766313230234096E-2</c:v>
                </c:pt>
                <c:pt idx="804">
                  <c:v>1.5767900421618297E-2</c:v>
                </c:pt>
                <c:pt idx="805">
                  <c:v>1.5768066807276257E-2</c:v>
                </c:pt>
                <c:pt idx="806">
                  <c:v>1.5768037909482484E-2</c:v>
                </c:pt>
                <c:pt idx="807">
                  <c:v>1.5767813728244932E-2</c:v>
                </c:pt>
                <c:pt idx="808">
                  <c:v>1.5767394263629848E-2</c:v>
                </c:pt>
                <c:pt idx="809">
                  <c:v>1.5766779515759118E-2</c:v>
                </c:pt>
                <c:pt idx="810">
                  <c:v>1.576596948481249E-2</c:v>
                </c:pt>
                <c:pt idx="811">
                  <c:v>1.5764964171026678E-2</c:v>
                </c:pt>
                <c:pt idx="812">
                  <c:v>1.5765772061788995E-2</c:v>
                </c:pt>
                <c:pt idx="813">
                  <c:v>1.5765008326625623E-2</c:v>
                </c:pt>
                <c:pt idx="814">
                  <c:v>1.5764052467606295E-2</c:v>
                </c:pt>
                <c:pt idx="815">
                  <c:v>1.5762904485010356E-2</c:v>
                </c:pt>
                <c:pt idx="816">
                  <c:v>1.5761564379174055E-2</c:v>
                </c:pt>
                <c:pt idx="817">
                  <c:v>1.5758284428196111E-2</c:v>
                </c:pt>
                <c:pt idx="818">
                  <c:v>1.5756346442377514E-2</c:v>
                </c:pt>
                <c:pt idx="819">
                  <c:v>1.5754215293792256E-2</c:v>
                </c:pt>
                <c:pt idx="820">
                  <c:v>1.5751890983063236E-2</c:v>
                </c:pt>
                <c:pt idx="821">
                  <c:v>1.5751982017051573E-2</c:v>
                </c:pt>
                <c:pt idx="822">
                  <c:v>1.5749489181959311E-2</c:v>
                </c:pt>
                <c:pt idx="823">
                  <c:v>1.5752540463677907E-2</c:v>
                </c:pt>
                <c:pt idx="824">
                  <c:v>1.5789927230507705E-2</c:v>
                </c:pt>
                <c:pt idx="825">
                  <c:v>1.5827314706047549E-2</c:v>
                </c:pt>
                <c:pt idx="826">
                  <c:v>1.5861683777774332E-2</c:v>
                </c:pt>
                <c:pt idx="827">
                  <c:v>1.5899070977504332E-2</c:v>
                </c:pt>
                <c:pt idx="828">
                  <c:v>1.5936458882100445E-2</c:v>
                </c:pt>
                <c:pt idx="829">
                  <c:v>1.5973847491576643E-2</c:v>
                </c:pt>
                <c:pt idx="830">
                  <c:v>1.6014262714863624E-2</c:v>
                </c:pt>
                <c:pt idx="831">
                  <c:v>1.6051654442944832E-2</c:v>
                </c:pt>
                <c:pt idx="832">
                  <c:v>1.6089046879829923E-2</c:v>
                </c:pt>
                <c:pt idx="833">
                  <c:v>1.6126440025532367E-2</c:v>
                </c:pt>
                <c:pt idx="834">
                  <c:v>1.6163833880066068E-2</c:v>
                </c:pt>
                <c:pt idx="835">
                  <c:v>1.6201228443443183E-2</c:v>
                </c:pt>
                <c:pt idx="836">
                  <c:v>1.6238623715678493E-2</c:v>
                </c:pt>
                <c:pt idx="837">
                  <c:v>1.6276019696785455E-2</c:v>
                </c:pt>
                <c:pt idx="838">
                  <c:v>1.631341638677624E-2</c:v>
                </c:pt>
                <c:pt idx="839">
                  <c:v>1.6344731185975972E-2</c:v>
                </c:pt>
                <c:pt idx="840">
                  <c:v>1.638212580686545E-2</c:v>
                </c:pt>
                <c:pt idx="841">
                  <c:v>1.6419521128908789E-2</c:v>
                </c:pt>
                <c:pt idx="842">
                  <c:v>1.6456917152119603E-2</c:v>
                </c:pt>
                <c:pt idx="843">
                  <c:v>1.6497362044046636E-2</c:v>
                </c:pt>
                <c:pt idx="844">
                  <c:v>1.6534761228311969E-2</c:v>
                </c:pt>
                <c:pt idx="845">
                  <c:v>1.6572161117670115E-2</c:v>
                </c:pt>
                <c:pt idx="846">
                  <c:v>1.6609561712133746E-2</c:v>
                </c:pt>
                <c:pt idx="847">
                  <c:v>1.6643907786134685E-2</c:v>
                </c:pt>
                <c:pt idx="848">
                  <c:v>1.6681308016622223E-2</c:v>
                </c:pt>
                <c:pt idx="849">
                  <c:v>1.6718708948369031E-2</c:v>
                </c:pt>
                <c:pt idx="850">
                  <c:v>1.6701743079074967E-2</c:v>
                </c:pt>
                <c:pt idx="851">
                  <c:v>1.6684546499321374E-2</c:v>
                </c:pt>
                <c:pt idx="852">
                  <c:v>1.6663261807821073E-2</c:v>
                </c:pt>
                <c:pt idx="853">
                  <c:v>1.66458711253222E-2</c:v>
                </c:pt>
                <c:pt idx="854">
                  <c:v>1.6628250997975946E-2</c:v>
                </c:pt>
                <c:pt idx="855">
                  <c:v>1.6607832764554978E-2</c:v>
                </c:pt>
                <c:pt idx="856">
                  <c:v>1.659246289033816E-2</c:v>
                </c:pt>
                <c:pt idx="857">
                  <c:v>1.6573849223160898E-2</c:v>
                </c:pt>
                <c:pt idx="858">
                  <c:v>1.6555004889918484E-2</c:v>
                </c:pt>
                <c:pt idx="859">
                  <c:v>1.6535929897152503E-2</c:v>
                </c:pt>
                <c:pt idx="860">
                  <c:v>1.6516624251483154E-2</c:v>
                </c:pt>
                <c:pt idx="861">
                  <c:v>1.6497087959611884E-2</c:v>
                </c:pt>
                <c:pt idx="862">
                  <c:v>1.6477321028320085E-2</c:v>
                </c:pt>
                <c:pt idx="863">
                  <c:v>1.6457323464469084E-2</c:v>
                </c:pt>
                <c:pt idx="864">
                  <c:v>1.6437095274999258E-2</c:v>
                </c:pt>
                <c:pt idx="865">
                  <c:v>1.6416177908522955E-2</c:v>
                </c:pt>
                <c:pt idx="866">
                  <c:v>1.6396052796231946E-2</c:v>
                </c:pt>
                <c:pt idx="867">
                  <c:v>1.6375699558515869E-2</c:v>
                </c:pt>
                <c:pt idx="868">
                  <c:v>1.6355118202438634E-2</c:v>
                </c:pt>
                <c:pt idx="869">
                  <c:v>1.6333392615661437E-2</c:v>
                </c:pt>
                <c:pt idx="870">
                  <c:v>1.6312069494809473E-2</c:v>
                </c:pt>
                <c:pt idx="871">
                  <c:v>1.6290517044973293E-2</c:v>
                </c:pt>
                <c:pt idx="872">
                  <c:v>1.6268735273633685E-2</c:v>
                </c:pt>
                <c:pt idx="873">
                  <c:v>1.6249899089022451E-2</c:v>
                </c:pt>
                <c:pt idx="874">
                  <c:v>1.6228488571953067E-2</c:v>
                </c:pt>
                <c:pt idx="875">
                  <c:v>1.6222027676574796E-2</c:v>
                </c:pt>
                <c:pt idx="876">
                  <c:v>1.6253424679163141E-2</c:v>
                </c:pt>
                <c:pt idx="877">
                  <c:v>1.6276993170696672E-2</c:v>
                </c:pt>
                <c:pt idx="878">
                  <c:v>1.630838683009684E-2</c:v>
                </c:pt>
                <c:pt idx="879">
                  <c:v>1.6339780986379979E-2</c:v>
                </c:pt>
                <c:pt idx="880">
                  <c:v>1.6371175639553519E-2</c:v>
                </c:pt>
                <c:pt idx="881">
                  <c:v>1.6402570789625318E-2</c:v>
                </c:pt>
                <c:pt idx="882">
                  <c:v>1.6441817301702244E-2</c:v>
                </c:pt>
                <c:pt idx="883">
                  <c:v>1.6473217840036046E-2</c:v>
                </c:pt>
                <c:pt idx="884">
                  <c:v>1.6504618883509008E-2</c:v>
                </c:pt>
                <c:pt idx="885">
                  <c:v>1.6536020432128859E-2</c:v>
                </c:pt>
                <c:pt idx="886">
                  <c:v>1.6567422485904201E-2</c:v>
                </c:pt>
                <c:pt idx="887">
                  <c:v>1.6598825044843193E-2</c:v>
                </c:pt>
                <c:pt idx="888">
                  <c:v>1.6630228108953145E-2</c:v>
                </c:pt>
                <c:pt idx="889">
                  <c:v>1.6661631678243083E-2</c:v>
                </c:pt>
                <c:pt idx="890">
                  <c:v>1.6685149501998394E-2</c:v>
                </c:pt>
                <c:pt idx="891">
                  <c:v>1.6711290257094856E-2</c:v>
                </c:pt>
                <c:pt idx="892">
                  <c:v>1.6742687896924801E-2</c:v>
                </c:pt>
                <c:pt idx="893">
                  <c:v>1.6774086028269641E-2</c:v>
                </c:pt>
                <c:pt idx="894">
                  <c:v>1.6805484651136442E-2</c:v>
                </c:pt>
                <c:pt idx="895">
                  <c:v>1.6839519305616793E-2</c:v>
                </c:pt>
                <c:pt idx="896">
                  <c:v>1.687092041059984E-2</c:v>
                </c:pt>
                <c:pt idx="897">
                  <c:v>1.6902322009867934E-2</c:v>
                </c:pt>
                <c:pt idx="898">
                  <c:v>1.6933724103428111E-2</c:v>
                </c:pt>
                <c:pt idx="899">
                  <c:v>1.6962485138573683E-2</c:v>
                </c:pt>
                <c:pt idx="900">
                  <c:v>1.6993886710735658E-2</c:v>
                </c:pt>
                <c:pt idx="901">
                  <c:v>1.7025288774473471E-2</c:v>
                </c:pt>
                <c:pt idx="902">
                  <c:v>1.7025114410311466E-2</c:v>
                </c:pt>
                <c:pt idx="903">
                  <c:v>1.7024819327064348E-2</c:v>
                </c:pt>
                <c:pt idx="904">
                  <c:v>1.7023040084561791E-2</c:v>
                </c:pt>
                <c:pt idx="905">
                  <c:v>1.7022661882998096E-2</c:v>
                </c:pt>
                <c:pt idx="906">
                  <c:v>1.7022163620229031E-2</c:v>
                </c:pt>
                <c:pt idx="907">
                  <c:v>1.7021447163460393E-2</c:v>
                </c:pt>
                <c:pt idx="908">
                  <c:v>1.7021394890135409E-2</c:v>
                </c:pt>
                <c:pt idx="909">
                  <c:v>1.7020358248788944E-2</c:v>
                </c:pt>
                <c:pt idx="910">
                  <c:v>1.7019200889217229E-2</c:v>
                </c:pt>
                <c:pt idx="911">
                  <c:v>1.7017922811628713E-2</c:v>
                </c:pt>
                <c:pt idx="912">
                  <c:v>1.7016524016254378E-2</c:v>
                </c:pt>
                <c:pt idx="913">
                  <c:v>1.7015004503346833E-2</c:v>
                </c:pt>
                <c:pt idx="914">
                  <c:v>1.7013364273180339E-2</c:v>
                </c:pt>
                <c:pt idx="915">
                  <c:v>1.7011603326051228E-2</c:v>
                </c:pt>
                <c:pt idx="916">
                  <c:v>1.7010325160831632E-2</c:v>
                </c:pt>
                <c:pt idx="917">
                  <c:v>1.7010905878917244E-2</c:v>
                </c:pt>
                <c:pt idx="918">
                  <c:v>1.7009439882759048E-2</c:v>
                </c:pt>
                <c:pt idx="919">
                  <c:v>1.7007855757607559E-2</c:v>
                </c:pt>
                <c:pt idx="920">
                  <c:v>1.7006153503748823E-2</c:v>
                </c:pt>
                <c:pt idx="921">
                  <c:v>1.7004333121490054E-2</c:v>
                </c:pt>
                <c:pt idx="922">
                  <c:v>1.7002394611159634E-2</c:v>
                </c:pt>
                <c:pt idx="923">
                  <c:v>1.6995321759883379E-2</c:v>
                </c:pt>
                <c:pt idx="924">
                  <c:v>1.6992746099858444E-2</c:v>
                </c:pt>
                <c:pt idx="925">
                  <c:v>1.6992277907073753E-2</c:v>
                </c:pt>
                <c:pt idx="926">
                  <c:v>1.6989632317538483E-2</c:v>
                </c:pt>
                <c:pt idx="927">
                  <c:v>1.7013488532819102E-2</c:v>
                </c:pt>
                <c:pt idx="928">
                  <c:v>1.7041773402642808E-2</c:v>
                </c:pt>
                <c:pt idx="929">
                  <c:v>1.7067634857168848E-2</c:v>
                </c:pt>
                <c:pt idx="930">
                  <c:v>1.7095919172492816E-2</c:v>
                </c:pt>
                <c:pt idx="931">
                  <c:v>1.7124203890986737E-2</c:v>
                </c:pt>
                <c:pt idx="932">
                  <c:v>1.7152489012656296E-2</c:v>
                </c:pt>
                <c:pt idx="933">
                  <c:v>1.7185633334754341E-2</c:v>
                </c:pt>
                <c:pt idx="934">
                  <c:v>1.7211491134792131E-2</c:v>
                </c:pt>
                <c:pt idx="935">
                  <c:v>1.723977884240584E-2</c:v>
                </c:pt>
                <c:pt idx="936">
                  <c:v>1.7268066955441332E-2</c:v>
                </c:pt>
                <c:pt idx="937">
                  <c:v>1.7296355473903818E-2</c:v>
                </c:pt>
                <c:pt idx="938">
                  <c:v>1.7324644397800255E-2</c:v>
                </c:pt>
                <c:pt idx="939">
                  <c:v>1.7352933727135415E-2</c:v>
                </c:pt>
                <c:pt idx="940">
                  <c:v>1.7381223461916253E-2</c:v>
                </c:pt>
                <c:pt idx="941">
                  <c:v>1.7409513602147111E-2</c:v>
                </c:pt>
                <c:pt idx="942">
                  <c:v>1.7430479551530688E-2</c:v>
                </c:pt>
                <c:pt idx="943">
                  <c:v>1.7458766321327455E-2</c:v>
                </c:pt>
                <c:pt idx="944">
                  <c:v>1.7487053489922567E-2</c:v>
                </c:pt>
                <c:pt idx="945">
                  <c:v>1.7515341057321762E-2</c:v>
                </c:pt>
                <c:pt idx="946">
                  <c:v>1.7546075932142215E-2</c:v>
                </c:pt>
                <c:pt idx="947">
                  <c:v>1.7574365699459513E-2</c:v>
                </c:pt>
                <c:pt idx="948">
                  <c:v>1.7602655867821278E-2</c:v>
                </c:pt>
                <c:pt idx="949">
                  <c:v>1.763094643723323E-2</c:v>
                </c:pt>
                <c:pt idx="950">
                  <c:v>1.7659237407700635E-2</c:v>
                </c:pt>
                <c:pt idx="951">
                  <c:v>1.7685074836915365E-2</c:v>
                </c:pt>
                <c:pt idx="952">
                  <c:v>1.7713365196099486E-2</c:v>
                </c:pt>
                <c:pt idx="953">
                  <c:v>1.7721685187289185E-2</c:v>
                </c:pt>
                <c:pt idx="954">
                  <c:v>1.7714931670867289E-2</c:v>
                </c:pt>
                <c:pt idx="955">
                  <c:v>1.770600103247227E-2</c:v>
                </c:pt>
                <c:pt idx="956">
                  <c:v>1.7699180667645076E-2</c:v>
                </c:pt>
                <c:pt idx="957">
                  <c:v>1.7692239399294644E-2</c:v>
                </c:pt>
                <c:pt idx="958">
                  <c:v>1.7685177228682823E-2</c:v>
                </c:pt>
                <c:pt idx="959">
                  <c:v>1.7677994157092983E-2</c:v>
                </c:pt>
                <c:pt idx="960">
                  <c:v>1.7671857704760659E-2</c:v>
                </c:pt>
                <c:pt idx="961">
                  <c:v>1.7664253244659041E-2</c:v>
                </c:pt>
                <c:pt idx="962">
                  <c:v>1.7656527226527923E-2</c:v>
                </c:pt>
                <c:pt idx="963">
                  <c:v>1.7648679651769944E-2</c:v>
                </c:pt>
                <c:pt idx="964">
                  <c:v>1.7640710521812469E-2</c:v>
                </c:pt>
                <c:pt idx="965">
                  <c:v>1.7632619838103616E-2</c:v>
                </c:pt>
                <c:pt idx="966">
                  <c:v>1.7624407602113597E-2</c:v>
                </c:pt>
                <c:pt idx="967">
                  <c:v>1.761607381533558E-2</c:v>
                </c:pt>
                <c:pt idx="968">
                  <c:v>1.7608544811639301E-2</c:v>
                </c:pt>
                <c:pt idx="969">
                  <c:v>1.7600516572392866E-2</c:v>
                </c:pt>
                <c:pt idx="970">
                  <c:v>1.7592368747784814E-2</c:v>
                </c:pt>
                <c:pt idx="971">
                  <c:v>1.758410133929527E-2</c:v>
                </c:pt>
                <c:pt idx="972">
                  <c:v>1.757465715670372E-2</c:v>
                </c:pt>
                <c:pt idx="973">
                  <c:v>1.756596710317973E-2</c:v>
                </c:pt>
                <c:pt idx="974">
                  <c:v>1.7557156824001174E-2</c:v>
                </c:pt>
                <c:pt idx="975">
                  <c:v>1.7548226320768957E-2</c:v>
                </c:pt>
                <c:pt idx="976">
                  <c:v>1.7539175595107568E-2</c:v>
                </c:pt>
                <c:pt idx="977">
                  <c:v>1.7531985712530299E-2</c:v>
                </c:pt>
                <c:pt idx="978">
                  <c:v>1.7522881260166108E-2</c:v>
                </c:pt>
                <c:pt idx="979">
                  <c:v>1.7538220822107205E-2</c:v>
                </c:pt>
                <c:pt idx="980">
                  <c:v>1.7563369011366493E-2</c:v>
                </c:pt>
                <c:pt idx="981">
                  <c:v>1.7586292903280246E-2</c:v>
                </c:pt>
                <c:pt idx="982">
                  <c:v>1.7611440486479897E-2</c:v>
                </c:pt>
                <c:pt idx="983">
                  <c:v>1.7636588388301178E-2</c:v>
                </c:pt>
                <c:pt idx="984">
                  <c:v>1.7661736608748896E-2</c:v>
                </c:pt>
                <c:pt idx="985">
                  <c:v>1.768911476330708E-2</c:v>
                </c:pt>
                <c:pt idx="986">
                  <c:v>1.7714264874853045E-2</c:v>
                </c:pt>
                <c:pt idx="987">
                  <c:v>1.7739415306794026E-2</c:v>
                </c:pt>
                <c:pt idx="988">
                  <c:v>1.77645660591348E-2</c:v>
                </c:pt>
                <c:pt idx="989">
                  <c:v>1.7789717131879278E-2</c:v>
                </c:pt>
                <c:pt idx="990">
                  <c:v>1.781486852503137E-2</c:v>
                </c:pt>
                <c:pt idx="991">
                  <c:v>1.7840020238594986E-2</c:v>
                </c:pt>
                <c:pt idx="992">
                  <c:v>1.7865172272574469E-2</c:v>
                </c:pt>
                <c:pt idx="993">
                  <c:v>1.7890324626974163E-2</c:v>
                </c:pt>
                <c:pt idx="994">
                  <c:v>1.7908754994878033E-2</c:v>
                </c:pt>
                <c:pt idx="995">
                  <c:v>1.7933904182117717E-2</c:v>
                </c:pt>
                <c:pt idx="996">
                  <c:v>1.7959053684517459E-2</c:v>
                </c:pt>
                <c:pt idx="997">
                  <c:v>1.7984203502080784E-2</c:v>
                </c:pt>
                <c:pt idx="998">
                  <c:v>1.8011599296165099E-2</c:v>
                </c:pt>
                <c:pt idx="999">
                  <c:v>1.8036751020121849E-2</c:v>
                </c:pt>
                <c:pt idx="1000">
                  <c:v>1.8061903061011891E-2</c:v>
                </c:pt>
                <c:pt idx="1001">
                  <c:v>1.8087055418839176E-2</c:v>
                </c:pt>
                <c:pt idx="1002">
                  <c:v>1.8112208093607224E-2</c:v>
                </c:pt>
                <c:pt idx="1003">
                  <c:v>1.8135109026125251E-2</c:v>
                </c:pt>
                <c:pt idx="1004">
                  <c:v>1.8160261049946294E-2</c:v>
                </c:pt>
                <c:pt idx="1005">
                  <c:v>1.8164800783595184E-2</c:v>
                </c:pt>
                <c:pt idx="1006">
                  <c:v>1.8141747714428422E-2</c:v>
                </c:pt>
                <c:pt idx="1007">
                  <c:v>1.8114553428398215E-2</c:v>
                </c:pt>
                <c:pt idx="1008">
                  <c:v>1.8091437635627306E-2</c:v>
                </c:pt>
                <c:pt idx="1009">
                  <c:v>1.8068169502734776E-2</c:v>
                </c:pt>
                <c:pt idx="1010">
                  <c:v>1.8044749035055267E-2</c:v>
                </c:pt>
                <c:pt idx="1011">
                  <c:v>1.8021176237956349E-2</c:v>
                </c:pt>
                <c:pt idx="1012">
                  <c:v>1.8000212656761598E-2</c:v>
                </c:pt>
                <c:pt idx="1013">
                  <c:v>1.797608742383993E-2</c:v>
                </c:pt>
                <c:pt idx="1014">
                  <c:v>1.7951809046506638E-2</c:v>
                </c:pt>
                <c:pt idx="1015">
                  <c:v>1.7927377530326326E-2</c:v>
                </c:pt>
                <c:pt idx="1016">
                  <c:v>1.7902792880899378E-2</c:v>
                </c:pt>
                <c:pt idx="1017">
                  <c:v>1.7878055103860625E-2</c:v>
                </c:pt>
                <c:pt idx="1018">
                  <c:v>1.7853164204880229E-2</c:v>
                </c:pt>
                <c:pt idx="1019">
                  <c:v>1.7828120189663677E-2</c:v>
                </c:pt>
                <c:pt idx="1020">
                  <c:v>1.7800743300637745E-2</c:v>
                </c:pt>
                <c:pt idx="1021">
                  <c:v>1.777614813224886E-2</c:v>
                </c:pt>
                <c:pt idx="1022">
                  <c:v>1.7751402330430766E-2</c:v>
                </c:pt>
                <c:pt idx="1023">
                  <c:v>1.7726505900854141E-2</c:v>
                </c:pt>
                <c:pt idx="1024">
                  <c:v>1.7701458849226168E-2</c:v>
                </c:pt>
                <c:pt idx="1025">
                  <c:v>1.7675705729218217E-2</c:v>
                </c:pt>
                <c:pt idx="1026">
                  <c:v>1.7650104439364683E-2</c:v>
                </c:pt>
                <c:pt idx="1027">
                  <c:v>1.7624351732215833E-2</c:v>
                </c:pt>
                <c:pt idx="1028">
                  <c:v>1.7598447613674267E-2</c:v>
                </c:pt>
                <c:pt idx="1029">
                  <c:v>1.7573964462442138E-2</c:v>
                </c:pt>
                <c:pt idx="1030">
                  <c:v>1.7548013800266035E-2</c:v>
                </c:pt>
                <c:pt idx="1031">
                  <c:v>1.7548949389412625E-2</c:v>
                </c:pt>
                <c:pt idx="1032">
                  <c:v>1.7570130514693728E-2</c:v>
                </c:pt>
                <c:pt idx="1033">
                  <c:v>1.7589370471286149E-2</c:v>
                </c:pt>
                <c:pt idx="1034">
                  <c:v>1.7610551003958596E-2</c:v>
                </c:pt>
                <c:pt idx="1035">
                  <c:v>1.7631731762656148E-2</c:v>
                </c:pt>
                <c:pt idx="1036">
                  <c:v>1.7652912747380543E-2</c:v>
                </c:pt>
                <c:pt idx="1037">
                  <c:v>1.7674093958135281E-2</c:v>
                </c:pt>
                <c:pt idx="1038">
                  <c:v>1.7697222039063029E-2</c:v>
                </c:pt>
                <c:pt idx="1039">
                  <c:v>1.7718404755261527E-2</c:v>
                </c:pt>
                <c:pt idx="1040">
                  <c:v>1.7739587698742568E-2</c:v>
                </c:pt>
                <c:pt idx="1041">
                  <c:v>1.776077086951006E-2</c:v>
                </c:pt>
                <c:pt idx="1042">
                  <c:v>1.778195426756574E-2</c:v>
                </c:pt>
                <c:pt idx="1043">
                  <c:v>1.780313789291265E-2</c:v>
                </c:pt>
                <c:pt idx="1044">
                  <c:v>1.7824321745552527E-2</c:v>
                </c:pt>
                <c:pt idx="1045">
                  <c:v>1.7845505825488408E-2</c:v>
                </c:pt>
                <c:pt idx="1046">
                  <c:v>1.7862780085823791E-2</c:v>
                </c:pt>
                <c:pt idx="1047">
                  <c:v>1.7883962493889623E-2</c:v>
                </c:pt>
                <c:pt idx="1048">
                  <c:v>1.7905145126765956E-2</c:v>
                </c:pt>
                <c:pt idx="1049">
                  <c:v>1.7926327984453663E-2</c:v>
                </c:pt>
                <c:pt idx="1050">
                  <c:v>1.7947511066956266E-2</c:v>
                </c:pt>
                <c:pt idx="1051">
                  <c:v>1.797065464318048E-2</c:v>
                </c:pt>
                <c:pt idx="1052">
                  <c:v>1.7991839244671654E-2</c:v>
                </c:pt>
                <c:pt idx="1053">
                  <c:v>1.8013024072231605E-2</c:v>
                </c:pt>
                <c:pt idx="1054">
                  <c:v>1.8034209125862091E-2</c:v>
                </c:pt>
                <c:pt idx="1055">
                  <c:v>1.8053429851771271E-2</c:v>
                </c:pt>
                <c:pt idx="1056">
                  <c:v>1.8074614283211537E-2</c:v>
                </c:pt>
                <c:pt idx="1057">
                  <c:v>1.8089036013827851E-2</c:v>
                </c:pt>
                <c:pt idx="1058">
                  <c:v>1.8062800802885259E-2</c:v>
                </c:pt>
                <c:pt idx="1059">
                  <c:v>1.8032177608889522E-2</c:v>
                </c:pt>
                <c:pt idx="1060">
                  <c:v>1.8005903799343154E-2</c:v>
                </c:pt>
                <c:pt idx="1061">
                  <c:v>1.7979491658706815E-2</c:v>
                </c:pt>
                <c:pt idx="1062">
                  <c:v>1.7952941192510511E-2</c:v>
                </c:pt>
                <c:pt idx="1063">
                  <c:v>1.7926252406314378E-2</c:v>
                </c:pt>
                <c:pt idx="1064">
                  <c:v>1.790246877757358E-2</c:v>
                </c:pt>
                <c:pt idx="1065">
                  <c:v>1.7875260032302227E-2</c:v>
                </c:pt>
                <c:pt idx="1066">
                  <c:v>1.7847912233254031E-2</c:v>
                </c:pt>
                <c:pt idx="1067">
                  <c:v>1.7820425386154963E-2</c:v>
                </c:pt>
                <c:pt idx="1068">
                  <c:v>1.7792799496760412E-2</c:v>
                </c:pt>
                <c:pt idx="1069">
                  <c:v>1.7765034570854765E-2</c:v>
                </c:pt>
                <c:pt idx="1070">
                  <c:v>1.7737130614250515E-2</c:v>
                </c:pt>
                <c:pt idx="1071">
                  <c:v>1.7709087632791342E-2</c:v>
                </c:pt>
                <c:pt idx="1072">
                  <c:v>1.7678783990605438E-2</c:v>
                </c:pt>
                <c:pt idx="1073">
                  <c:v>1.7650958954716574E-2</c:v>
                </c:pt>
                <c:pt idx="1074">
                  <c:v>1.7622996403957352E-2</c:v>
                </c:pt>
                <c:pt idx="1075">
                  <c:v>1.7594896344183084E-2</c:v>
                </c:pt>
                <c:pt idx="1076">
                  <c:v>1.7566658781276893E-2</c:v>
                </c:pt>
                <c:pt idx="1077">
                  <c:v>1.7538088981633396E-2</c:v>
                </c:pt>
                <c:pt idx="1078">
                  <c:v>1.750932608222297E-2</c:v>
                </c:pt>
                <c:pt idx="1079">
                  <c:v>1.7480424955693175E-2</c:v>
                </c:pt>
                <c:pt idx="1080">
                  <c:v>1.7451385608096441E-2</c:v>
                </c:pt>
                <c:pt idx="1081">
                  <c:v>1.7423408627686845E-2</c:v>
                </c:pt>
                <c:pt idx="1082">
                  <c:v>1.7394346171143778E-2</c:v>
                </c:pt>
                <c:pt idx="1083">
                  <c:v>1.7371833882633029E-2</c:v>
                </c:pt>
                <c:pt idx="1084">
                  <c:v>1.7389388548093434E-2</c:v>
                </c:pt>
                <c:pt idx="1085">
                  <c:v>1.7406943369675472E-2</c:v>
                </c:pt>
                <c:pt idx="1086">
                  <c:v>1.742282404375791E-2</c:v>
                </c:pt>
                <c:pt idx="1087">
                  <c:v>1.7440378320160235E-2</c:v>
                </c:pt>
                <c:pt idx="1088">
                  <c:v>1.7457932751831141E-2</c:v>
                </c:pt>
                <c:pt idx="1089">
                  <c:v>1.747548733877282E-2</c:v>
                </c:pt>
                <c:pt idx="1090">
                  <c:v>1.7494719819448903E-2</c:v>
                </c:pt>
                <c:pt idx="1091">
                  <c:v>1.7512275577786399E-2</c:v>
                </c:pt>
                <c:pt idx="1092">
                  <c:v>1.7529831492254223E-2</c:v>
                </c:pt>
                <c:pt idx="1093">
                  <c:v>1.7547387562854108E-2</c:v>
                </c:pt>
                <c:pt idx="1094">
                  <c:v>1.7564943789587364E-2</c:v>
                </c:pt>
                <c:pt idx="1095">
                  <c:v>1.7582500172456154E-2</c:v>
                </c:pt>
                <c:pt idx="1096">
                  <c:v>1.7600056711460921E-2</c:v>
                </c:pt>
                <c:pt idx="1097">
                  <c:v>1.7617613406603401E-2</c:v>
                </c:pt>
                <c:pt idx="1098">
                  <c:v>1.7633485608645676E-2</c:v>
                </c:pt>
                <c:pt idx="1099">
                  <c:v>1.7647671126260211E-2</c:v>
                </c:pt>
                <c:pt idx="1100">
                  <c:v>1.7665225684647907E-2</c:v>
                </c:pt>
                <c:pt idx="1101">
                  <c:v>1.7682780396609993E-2</c:v>
                </c:pt>
                <c:pt idx="1102">
                  <c:v>1.7700335262147794E-2</c:v>
                </c:pt>
                <c:pt idx="1103">
                  <c:v>1.7719579001744274E-2</c:v>
                </c:pt>
                <c:pt idx="1104">
                  <c:v>1.7737135046090906E-2</c:v>
                </c:pt>
                <c:pt idx="1105">
                  <c:v>1.7754691244873558E-2</c:v>
                </c:pt>
                <c:pt idx="1106">
                  <c:v>1.7772247598093555E-2</c:v>
                </c:pt>
                <c:pt idx="1107">
                  <c:v>1.7788111893523771E-2</c:v>
                </c:pt>
                <c:pt idx="1108">
                  <c:v>1.7805667680545898E-2</c:v>
                </c:pt>
                <c:pt idx="1109">
                  <c:v>1.7823223621153017E-2</c:v>
                </c:pt>
                <c:pt idx="1110">
                  <c:v>1.7798362846416931E-2</c:v>
                </c:pt>
                <c:pt idx="1111">
                  <c:v>1.7773386466624713E-2</c:v>
                </c:pt>
                <c:pt idx="1112">
                  <c:v>1.7744617131879203E-2</c:v>
                </c:pt>
                <c:pt idx="1113">
                  <c:v>1.7719626872310688E-2</c:v>
                </c:pt>
                <c:pt idx="1114">
                  <c:v>1.7694521648418397E-2</c:v>
                </c:pt>
                <c:pt idx="1115">
                  <c:v>1.766568919690506E-2</c:v>
                </c:pt>
                <c:pt idx="1116">
                  <c:v>1.7643110588785475E-2</c:v>
                </c:pt>
                <c:pt idx="1117">
                  <c:v>1.761742415926728E-2</c:v>
                </c:pt>
                <c:pt idx="1118">
                  <c:v>1.7591622156018165E-2</c:v>
                </c:pt>
                <c:pt idx="1119">
                  <c:v>1.756570458350528E-2</c:v>
                </c:pt>
                <c:pt idx="1120">
                  <c:v>1.7539671446215196E-2</c:v>
                </c:pt>
                <c:pt idx="1121">
                  <c:v>1.7513522748654812E-2</c:v>
                </c:pt>
                <c:pt idx="1122">
                  <c:v>1.7487258495351331E-2</c:v>
                </c:pt>
                <c:pt idx="1123">
                  <c:v>1.7460878690850955E-2</c:v>
                </c:pt>
                <c:pt idx="1124">
                  <c:v>1.7431474961396517E-2</c:v>
                </c:pt>
                <c:pt idx="1125">
                  <c:v>1.7405531565772559E-2</c:v>
                </c:pt>
                <c:pt idx="1126">
                  <c:v>1.7379474493977951E-2</c:v>
                </c:pt>
                <c:pt idx="1127">
                  <c:v>1.7353303750523866E-2</c:v>
                </c:pt>
                <c:pt idx="1128">
                  <c:v>1.7327019339941026E-2</c:v>
                </c:pt>
                <c:pt idx="1129">
                  <c:v>1.7300457776340535E-2</c:v>
                </c:pt>
                <c:pt idx="1130">
                  <c:v>1.7273722902466468E-2</c:v>
                </c:pt>
                <c:pt idx="1131">
                  <c:v>1.7246873761717529E-2</c:v>
                </c:pt>
                <c:pt idx="1132">
                  <c:v>1.7219910358741371E-2</c:v>
                </c:pt>
                <c:pt idx="1133">
                  <c:v>1.7193892440026743E-2</c:v>
                </c:pt>
                <c:pt idx="1134">
                  <c:v>1.7166926122907451E-2</c:v>
                </c:pt>
                <c:pt idx="1135">
                  <c:v>1.7151753734798089E-2</c:v>
                </c:pt>
                <c:pt idx="1136">
                  <c:v>1.7166309742467287E-2</c:v>
                </c:pt>
                <c:pt idx="1137">
                  <c:v>1.7180865857488434E-2</c:v>
                </c:pt>
                <c:pt idx="1138">
                  <c:v>1.7193972929712326E-2</c:v>
                </c:pt>
                <c:pt idx="1139">
                  <c:v>1.7208528559291777E-2</c:v>
                </c:pt>
                <c:pt idx="1140">
                  <c:v>1.7223084295636099E-2</c:v>
                </c:pt>
                <c:pt idx="1141">
                  <c:v>1.7237640138747477E-2</c:v>
                </c:pt>
                <c:pt idx="1142">
                  <c:v>1.7253648042897821E-2</c:v>
                </c:pt>
                <c:pt idx="1143">
                  <c:v>1.7268204802045897E-2</c:v>
                </c:pt>
                <c:pt idx="1144">
                  <c:v>1.7282761668551576E-2</c:v>
                </c:pt>
                <c:pt idx="1145">
                  <c:v>1.7297318642415287E-2</c:v>
                </c:pt>
                <c:pt idx="1146">
                  <c:v>1.7311875723637904E-2</c:v>
                </c:pt>
                <c:pt idx="1147">
                  <c:v>1.7326432912220295E-2</c:v>
                </c:pt>
                <c:pt idx="1148">
                  <c:v>1.7340990208162894E-2</c:v>
                </c:pt>
                <c:pt idx="1149">
                  <c:v>1.7355547611467004E-2</c:v>
                </c:pt>
                <c:pt idx="1150">
                  <c:v>1.7368647531362094E-2</c:v>
                </c:pt>
                <c:pt idx="1151">
                  <c:v>1.7380288188019354E-2</c:v>
                </c:pt>
                <c:pt idx="1152">
                  <c:v>1.7394843790365318E-2</c:v>
                </c:pt>
                <c:pt idx="1153">
                  <c:v>1.7409399498309466E-2</c:v>
                </c:pt>
                <c:pt idx="1154">
                  <c:v>1.7423955311853118E-2</c:v>
                </c:pt>
                <c:pt idx="1155">
                  <c:v>1.7439972134905123E-2</c:v>
                </c:pt>
                <c:pt idx="1156">
                  <c:v>1.7454528869568942E-2</c:v>
                </c:pt>
                <c:pt idx="1157">
                  <c:v>1.7469085710422098E-2</c:v>
                </c:pt>
                <c:pt idx="1158">
                  <c:v>1.7483642657466797E-2</c:v>
                </c:pt>
                <c:pt idx="1159">
                  <c:v>1.7496735963587837E-2</c:v>
                </c:pt>
                <c:pt idx="1160">
                  <c:v>1.7511292410743548E-2</c:v>
                </c:pt>
                <c:pt idx="1161">
                  <c:v>1.7525848963504068E-2</c:v>
                </c:pt>
                <c:pt idx="1162">
                  <c:v>1.7503325354687346E-2</c:v>
                </c:pt>
                <c:pt idx="1163">
                  <c:v>1.7480707408128141E-2</c:v>
                </c:pt>
                <c:pt idx="1164">
                  <c:v>1.7454767046668523E-2</c:v>
                </c:pt>
                <c:pt idx="1165">
                  <c:v>1.7432151234070038E-2</c:v>
                </c:pt>
                <c:pt idx="1166">
                  <c:v>1.7409441605768218E-2</c:v>
                </c:pt>
                <c:pt idx="1167">
                  <c:v>1.738337287259829E-2</c:v>
                </c:pt>
                <c:pt idx="1168">
                  <c:v>1.7362896509549391E-2</c:v>
                </c:pt>
                <c:pt idx="1169">
                  <c:v>1.7339699130332311E-2</c:v>
                </c:pt>
                <c:pt idx="1170">
                  <c:v>1.7316407436493261E-2</c:v>
                </c:pt>
                <c:pt idx="1171">
                  <c:v>1.7293021431323316E-2</c:v>
                </c:pt>
                <c:pt idx="1172">
                  <c:v>1.7269541118126345E-2</c:v>
                </c:pt>
                <c:pt idx="1173">
                  <c:v>1.7245966500221241E-2</c:v>
                </c:pt>
                <c:pt idx="1174">
                  <c:v>1.72222975809375E-2</c:v>
                </c:pt>
                <c:pt idx="1175">
                  <c:v>1.719853436362051E-2</c:v>
                </c:pt>
                <c:pt idx="1176">
                  <c:v>1.717294711165171E-2</c:v>
                </c:pt>
                <c:pt idx="1177">
                  <c:v>1.7147536342848563E-2</c:v>
                </c:pt>
                <c:pt idx="1178">
                  <c:v>1.712445673217048E-2</c:v>
                </c:pt>
                <c:pt idx="1179">
                  <c:v>1.7101285342198982E-2</c:v>
                </c:pt>
                <c:pt idx="1180">
                  <c:v>1.7078022176207585E-2</c:v>
                </c:pt>
                <c:pt idx="1181">
                  <c:v>1.7054214900550969E-2</c:v>
                </c:pt>
                <c:pt idx="1182">
                  <c:v>1.703018867711396E-2</c:v>
                </c:pt>
                <c:pt idx="1183">
                  <c:v>1.7006069201161735E-2</c:v>
                </c:pt>
                <c:pt idx="1184">
                  <c:v>1.6981856476101839E-2</c:v>
                </c:pt>
                <c:pt idx="1185">
                  <c:v>1.6960329821449776E-2</c:v>
                </c:pt>
                <c:pt idx="1186">
                  <c:v>1.6936516068817152E-2</c:v>
                </c:pt>
                <c:pt idx="1187">
                  <c:v>1.6922910035917664E-2</c:v>
                </c:pt>
                <c:pt idx="1188">
                  <c:v>1.6935019964339427E-2</c:v>
                </c:pt>
                <c:pt idx="1189">
                  <c:v>1.6943342170729358E-2</c:v>
                </c:pt>
                <c:pt idx="1190">
                  <c:v>1.6955450530242212E-2</c:v>
                </c:pt>
                <c:pt idx="1191">
                  <c:v>1.6967558963646125E-2</c:v>
                </c:pt>
                <c:pt idx="1192">
                  <c:v>1.697966747094197E-2</c:v>
                </c:pt>
                <c:pt idx="1193">
                  <c:v>1.6991776052130616E-2</c:v>
                </c:pt>
                <c:pt idx="1194">
                  <c:v>1.7007681112249963E-2</c:v>
                </c:pt>
                <c:pt idx="1195">
                  <c:v>1.7019791566469197E-2</c:v>
                </c:pt>
                <c:pt idx="1196">
                  <c:v>1.7031902095804689E-2</c:v>
                </c:pt>
                <c:pt idx="1197">
                  <c:v>1.7044012700256867E-2</c:v>
                </c:pt>
                <c:pt idx="1198">
                  <c:v>1.7056123379825303E-2</c:v>
                </c:pt>
                <c:pt idx="1199">
                  <c:v>1.7068234134511286E-2</c:v>
                </c:pt>
                <c:pt idx="1200">
                  <c:v>1.7080344964314816E-2</c:v>
                </c:pt>
                <c:pt idx="1201">
                  <c:v>1.7092455869236321E-2</c:v>
                </c:pt>
                <c:pt idx="1202">
                  <c:v>1.710075660806187E-2</c:v>
                </c:pt>
                <c:pt idx="1203">
                  <c:v>1.7110325086028663E-2</c:v>
                </c:pt>
                <c:pt idx="1204">
                  <c:v>1.7122433322994662E-2</c:v>
                </c:pt>
                <c:pt idx="1205">
                  <c:v>1.7134541633043412E-2</c:v>
                </c:pt>
                <c:pt idx="1206">
                  <c:v>1.7146650016176244E-2</c:v>
                </c:pt>
                <c:pt idx="1207">
                  <c:v>1.7160031162366383E-2</c:v>
                </c:pt>
                <c:pt idx="1208">
                  <c:v>1.7172140271788813E-2</c:v>
                </c:pt>
                <c:pt idx="1209">
                  <c:v>1.7184249454703662E-2</c:v>
                </c:pt>
                <c:pt idx="1210">
                  <c:v>1.719635871111137E-2</c:v>
                </c:pt>
                <c:pt idx="1211">
                  <c:v>1.7207193028110003E-2</c:v>
                </c:pt>
                <c:pt idx="1212">
                  <c:v>1.721930184975394E-2</c:v>
                </c:pt>
                <c:pt idx="1213">
                  <c:v>1.7231410744484608E-2</c:v>
                </c:pt>
                <c:pt idx="1214">
                  <c:v>1.7208759283885686E-2</c:v>
                </c:pt>
                <c:pt idx="1215">
                  <c:v>1.7186024935989294E-2</c:v>
                </c:pt>
                <c:pt idx="1216">
                  <c:v>1.716008601735243E-2</c:v>
                </c:pt>
                <c:pt idx="1217">
                  <c:v>1.7137365407313771E-2</c:v>
                </c:pt>
                <c:pt idx="1218">
                  <c:v>1.711456236883873E-2</c:v>
                </c:pt>
                <c:pt idx="1219">
                  <c:v>1.7088400824293071E-2</c:v>
                </c:pt>
                <c:pt idx="1220">
                  <c:v>1.7067796258141685E-2</c:v>
                </c:pt>
                <c:pt idx="1221">
                  <c:v>1.7044552807755183E-2</c:v>
                </c:pt>
                <c:pt idx="1222">
                  <c:v>1.7021226490467275E-2</c:v>
                </c:pt>
                <c:pt idx="1223">
                  <c:v>1.6997817309172884E-2</c:v>
                </c:pt>
                <c:pt idx="1224">
                  <c:v>1.6974325266780617E-2</c:v>
                </c:pt>
                <c:pt idx="1225">
                  <c:v>1.6950750366208366E-2</c:v>
                </c:pt>
                <c:pt idx="1226">
                  <c:v>1.6927092610384175E-2</c:v>
                </c:pt>
                <c:pt idx="1227">
                  <c:v>1.6903352002244919E-2</c:v>
                </c:pt>
                <c:pt idx="1228">
                  <c:v>1.6878617012548575E-2</c:v>
                </c:pt>
                <c:pt idx="1229">
                  <c:v>1.6852834251522442E-2</c:v>
                </c:pt>
                <c:pt idx="1230">
                  <c:v>1.6829574790455638E-2</c:v>
                </c:pt>
                <c:pt idx="1231">
                  <c:v>1.6806234259993745E-2</c:v>
                </c:pt>
                <c:pt idx="1232">
                  <c:v>1.6782812663034767E-2</c:v>
                </c:pt>
                <c:pt idx="1233">
                  <c:v>1.6759310002488381E-2</c:v>
                </c:pt>
                <c:pt idx="1234">
                  <c:v>1.6721546576894689E-2</c:v>
                </c:pt>
                <c:pt idx="1235">
                  <c:v>1.6697469735808591E-2</c:v>
                </c:pt>
                <c:pt idx="1236">
                  <c:v>1.6673310965997269E-2</c:v>
                </c:pt>
                <c:pt idx="1237">
                  <c:v>1.6649952470235565E-2</c:v>
                </c:pt>
                <c:pt idx="1238">
                  <c:v>1.6625815036273996E-2</c:v>
                </c:pt>
                <c:pt idx="1239">
                  <c:v>1.6630895099995855E-2</c:v>
                </c:pt>
                <c:pt idx="1240">
                  <c:v>1.6640852553367266E-2</c:v>
                </c:pt>
                <c:pt idx="1241">
                  <c:v>1.6649714862742793E-2</c:v>
                </c:pt>
                <c:pt idx="1242">
                  <c:v>1.665967195430804E-2</c:v>
                </c:pt>
                <c:pt idx="1243">
                  <c:v>1.6669629095848616E-2</c:v>
                </c:pt>
                <c:pt idx="1244">
                  <c:v>1.6679586287364514E-2</c:v>
                </c:pt>
                <c:pt idx="1245">
                  <c:v>1.6691737696913844E-2</c:v>
                </c:pt>
                <c:pt idx="1246">
                  <c:v>1.6700598328853348E-2</c:v>
                </c:pt>
                <c:pt idx="1247">
                  <c:v>1.6710556133979905E-2</c:v>
                </c:pt>
                <c:pt idx="1248">
                  <c:v>1.6720513989358005E-2</c:v>
                </c:pt>
                <c:pt idx="1249">
                  <c:v>1.6730471894988514E-2</c:v>
                </c:pt>
                <c:pt idx="1250">
                  <c:v>1.6740429850871437E-2</c:v>
                </c:pt>
                <c:pt idx="1251">
                  <c:v>1.6750387857006332E-2</c:v>
                </c:pt>
                <c:pt idx="1252">
                  <c:v>1.6760345913394079E-2</c:v>
                </c:pt>
                <c:pt idx="1253">
                  <c:v>1.6770304020034665E-2</c:v>
                </c:pt>
                <c:pt idx="1254">
                  <c:v>1.6778059803859061E-2</c:v>
                </c:pt>
                <c:pt idx="1255">
                  <c:v>1.6788017079293571E-2</c:v>
                </c:pt>
                <c:pt idx="1256">
                  <c:v>1.679797440443118E-2</c:v>
                </c:pt>
                <c:pt idx="1257">
                  <c:v>1.6807931779271885E-2</c:v>
                </c:pt>
                <c:pt idx="1258">
                  <c:v>1.6818992216133748E-2</c:v>
                </c:pt>
                <c:pt idx="1259">
                  <c:v>1.6828950157308779E-2</c:v>
                </c:pt>
                <c:pt idx="1260">
                  <c:v>1.6838908148463939E-2</c:v>
                </c:pt>
                <c:pt idx="1261">
                  <c:v>1.6848866189598355E-2</c:v>
                </c:pt>
                <c:pt idx="1262">
                  <c:v>1.6858824280712899E-2</c:v>
                </c:pt>
                <c:pt idx="1263">
                  <c:v>1.6867677072096576E-2</c:v>
                </c:pt>
                <c:pt idx="1264">
                  <c:v>1.6877634794866442E-2</c:v>
                </c:pt>
                <c:pt idx="1265">
                  <c:v>1.68688664295065E-2</c:v>
                </c:pt>
                <c:pt idx="1266">
                  <c:v>1.6845995685354786E-2</c:v>
                </c:pt>
                <c:pt idx="1267">
                  <c:v>1.6819935420883898E-2</c:v>
                </c:pt>
                <c:pt idx="1268">
                  <c:v>1.6797086275319874E-2</c:v>
                </c:pt>
                <c:pt idx="1269">
                  <c:v>1.6774163988681451E-2</c:v>
                </c:pt>
                <c:pt idx="1270">
                  <c:v>1.6751168563509986E-2</c:v>
                </c:pt>
                <c:pt idx="1271">
                  <c:v>1.6728100002354692E-2</c:v>
                </c:pt>
                <c:pt idx="1272">
                  <c:v>1.6707226891421602E-2</c:v>
                </c:pt>
                <c:pt idx="1273">
                  <c:v>1.6683841394859525E-2</c:v>
                </c:pt>
                <c:pt idx="1274">
                  <c:v>1.6660382372544046E-2</c:v>
                </c:pt>
                <c:pt idx="1275">
                  <c:v>1.6636849827074411E-2</c:v>
                </c:pt>
                <c:pt idx="1276">
                  <c:v>1.6613243761060836E-2</c:v>
                </c:pt>
                <c:pt idx="1277">
                  <c:v>1.6589564177119692E-2</c:v>
                </c:pt>
                <c:pt idx="1278">
                  <c:v>1.6565811077876129E-2</c:v>
                </c:pt>
                <c:pt idx="1279">
                  <c:v>1.6541984465961893E-2</c:v>
                </c:pt>
                <c:pt idx="1280">
                  <c:v>1.6516320112509152E-2</c:v>
                </c:pt>
                <c:pt idx="1281">
                  <c:v>1.6492692297957735E-2</c:v>
                </c:pt>
                <c:pt idx="1282">
                  <c:v>1.6468991768994433E-2</c:v>
                </c:pt>
                <c:pt idx="1283">
                  <c:v>1.6445218528246711E-2</c:v>
                </c:pt>
                <c:pt idx="1284">
                  <c:v>1.6421372578348987E-2</c:v>
                </c:pt>
                <c:pt idx="1285">
                  <c:v>1.6397462314714034E-2</c:v>
                </c:pt>
                <c:pt idx="1286">
                  <c:v>1.6373297025213004E-2</c:v>
                </c:pt>
                <c:pt idx="1287">
                  <c:v>1.6349058641616829E-2</c:v>
                </c:pt>
                <c:pt idx="1288">
                  <c:v>1.6324747166611007E-2</c:v>
                </c:pt>
                <c:pt idx="1289">
                  <c:v>1.6301052284421687E-2</c:v>
                </c:pt>
                <c:pt idx="1290">
                  <c:v>1.6276770135419734E-2</c:v>
                </c:pt>
                <c:pt idx="1291">
                  <c:v>1.6270933823324819E-2</c:v>
                </c:pt>
                <c:pt idx="1292">
                  <c:v>1.6278970856238355E-2</c:v>
                </c:pt>
                <c:pt idx="1293">
                  <c:v>1.6286066468286651E-2</c:v>
                </c:pt>
                <c:pt idx="1294">
                  <c:v>1.6294103202171378E-2</c:v>
                </c:pt>
                <c:pt idx="1295">
                  <c:v>1.6302139968619341E-2</c:v>
                </c:pt>
                <c:pt idx="1296">
                  <c:v>1.6310176767630552E-2</c:v>
                </c:pt>
                <c:pt idx="1297">
                  <c:v>1.631821359920544E-2</c:v>
                </c:pt>
                <c:pt idx="1298">
                  <c:v>1.6327193741313032E-2</c:v>
                </c:pt>
                <c:pt idx="1299">
                  <c:v>1.6335231003425401E-2</c:v>
                </c:pt>
                <c:pt idx="1300">
                  <c:v>1.6343268298281581E-2</c:v>
                </c:pt>
                <c:pt idx="1301">
                  <c:v>1.6351305625881565E-2</c:v>
                </c:pt>
                <c:pt idx="1302">
                  <c:v>1.6359342986224053E-2</c:v>
                </c:pt>
                <c:pt idx="1303">
                  <c:v>1.6367380379311219E-2</c:v>
                </c:pt>
                <c:pt idx="1304">
                  <c:v>1.6375417805141325E-2</c:v>
                </c:pt>
                <c:pt idx="1305">
                  <c:v>1.6383455263716106E-2</c:v>
                </c:pt>
                <c:pt idx="1306">
                  <c:v>1.6388654326630041E-2</c:v>
                </c:pt>
                <c:pt idx="1307">
                  <c:v>1.6396690750280787E-2</c:v>
                </c:pt>
                <c:pt idx="1308">
                  <c:v>1.6404727206137375E-2</c:v>
                </c:pt>
                <c:pt idx="1309">
                  <c:v>1.6412763694200687E-2</c:v>
                </c:pt>
                <c:pt idx="1310">
                  <c:v>1.6420800214469837E-2</c:v>
                </c:pt>
                <c:pt idx="1311">
                  <c:v>1.6429784681875864E-2</c:v>
                </c:pt>
                <c:pt idx="1312">
                  <c:v>1.6437821634217305E-2</c:v>
                </c:pt>
                <c:pt idx="1313">
                  <c:v>1.6445858618944709E-2</c:v>
                </c:pt>
                <c:pt idx="1314">
                  <c:v>1.6453895636058515E-2</c:v>
                </c:pt>
                <c:pt idx="1315">
                  <c:v>1.6460983298916442E-2</c:v>
                </c:pt>
                <c:pt idx="1316">
                  <c:v>1.6469020012426377E-2</c:v>
                </c:pt>
                <c:pt idx="1317">
                  <c:v>1.6477056758143472E-2</c:v>
                </c:pt>
                <c:pt idx="1318">
                  <c:v>1.6454574387217643E-2</c:v>
                </c:pt>
                <c:pt idx="1319">
                  <c:v>1.64289606761924E-2</c:v>
                </c:pt>
                <c:pt idx="1320">
                  <c:v>1.6406507261158321E-2</c:v>
                </c:pt>
                <c:pt idx="1321">
                  <c:v>1.6383989580006544E-2</c:v>
                </c:pt>
                <c:pt idx="1322">
                  <c:v>1.6361407634919493E-2</c:v>
                </c:pt>
                <c:pt idx="1323">
                  <c:v>1.6338761428086192E-2</c:v>
                </c:pt>
                <c:pt idx="1324">
                  <c:v>1.631832317771071E-2</c:v>
                </c:pt>
                <c:pt idx="1325">
                  <c:v>1.6295388499343432E-2</c:v>
                </c:pt>
                <c:pt idx="1326">
                  <c:v>1.6272389214468167E-2</c:v>
                </c:pt>
                <c:pt idx="1327">
                  <c:v>1.6249325325314732E-2</c:v>
                </c:pt>
                <c:pt idx="1328">
                  <c:v>1.6226196834117804E-2</c:v>
                </c:pt>
                <c:pt idx="1329">
                  <c:v>1.6203003743119566E-2</c:v>
                </c:pt>
                <c:pt idx="1330">
                  <c:v>1.6179746054567502E-2</c:v>
                </c:pt>
                <c:pt idx="1331">
                  <c:v>1.6156423770715279E-2</c:v>
                </c:pt>
                <c:pt idx="1332">
                  <c:v>1.6130146961564413E-2</c:v>
                </c:pt>
                <c:pt idx="1333">
                  <c:v>1.6107178490485423E-2</c:v>
                </c:pt>
                <c:pt idx="1334">
                  <c:v>1.6084146473172505E-2</c:v>
                </c:pt>
                <c:pt idx="1335">
                  <c:v>1.6061050911858658E-2</c:v>
                </c:pt>
                <c:pt idx="1336">
                  <c:v>1.6037891808781221E-2</c:v>
                </c:pt>
                <c:pt idx="1337">
                  <c:v>1.6014813504548905E-2</c:v>
                </c:pt>
                <c:pt idx="1338">
                  <c:v>1.5991366364444436E-2</c:v>
                </c:pt>
                <c:pt idx="1339">
                  <c:v>1.5967855345779824E-2</c:v>
                </c:pt>
                <c:pt idx="1340">
                  <c:v>1.5944280450833462E-2</c:v>
                </c:pt>
                <c:pt idx="1341">
                  <c:v>1.5921143245718472E-2</c:v>
                </c:pt>
                <c:pt idx="1342">
                  <c:v>1.5897602939409446E-2</c:v>
                </c:pt>
                <c:pt idx="1343">
                  <c:v>1.5878283287144943E-2</c:v>
                </c:pt>
                <c:pt idx="1344">
                  <c:v>1.588464150160292E-2</c:v>
                </c:pt>
                <c:pt idx="1345">
                  <c:v>1.5890195819438815E-2</c:v>
                </c:pt>
                <c:pt idx="1346">
                  <c:v>1.5896553793853744E-2</c:v>
                </c:pt>
                <c:pt idx="1347">
                  <c:v>1.5902911788652364E-2</c:v>
                </c:pt>
                <c:pt idx="1348">
                  <c:v>1.5909269803835557E-2</c:v>
                </c:pt>
                <c:pt idx="1349">
                  <c:v>1.5915627839402879E-2</c:v>
                </c:pt>
                <c:pt idx="1350">
                  <c:v>1.5922791218775621E-2</c:v>
                </c:pt>
                <c:pt idx="1351">
                  <c:v>1.592914957670883E-2</c:v>
                </c:pt>
                <c:pt idx="1352">
                  <c:v>1.5935507955139126E-2</c:v>
                </c:pt>
                <c:pt idx="1353">
                  <c:v>1.5941866354066064E-2</c:v>
                </c:pt>
                <c:pt idx="1354">
                  <c:v>1.5948224773490522E-2</c:v>
                </c:pt>
                <c:pt idx="1355">
                  <c:v>1.5954583213411627E-2</c:v>
                </c:pt>
                <c:pt idx="1356">
                  <c:v>1.5960941673829381E-2</c:v>
                </c:pt>
                <c:pt idx="1357">
                  <c:v>1.5967300154744218E-2</c:v>
                </c:pt>
                <c:pt idx="1358">
                  <c:v>1.5972043548128565E-2</c:v>
                </c:pt>
                <c:pt idx="1359">
                  <c:v>1.5977593744607645E-2</c:v>
                </c:pt>
                <c:pt idx="1360">
                  <c:v>1.5983951439275827E-2</c:v>
                </c:pt>
                <c:pt idx="1361">
                  <c:v>1.5990309154103797E-2</c:v>
                </c:pt>
                <c:pt idx="1362">
                  <c:v>1.5996666889092875E-2</c:v>
                </c:pt>
                <c:pt idx="1363">
                  <c:v>1.6003833535587722E-2</c:v>
                </c:pt>
                <c:pt idx="1364">
                  <c:v>1.6010191593897893E-2</c:v>
                </c:pt>
                <c:pt idx="1365">
                  <c:v>1.6016549672481076E-2</c:v>
                </c:pt>
                <c:pt idx="1366">
                  <c:v>1.6022907771337715E-2</c:v>
                </c:pt>
                <c:pt idx="1367">
                  <c:v>1.6029265890466927E-2</c:v>
                </c:pt>
                <c:pt idx="1368">
                  <c:v>1.6034813722400506E-2</c:v>
                </c:pt>
                <c:pt idx="1369">
                  <c:v>1.6041171598514706E-2</c:v>
                </c:pt>
                <c:pt idx="1370">
                  <c:v>1.6019927733476776E-2</c:v>
                </c:pt>
                <c:pt idx="1371">
                  <c:v>1.5998628493830082E-2</c:v>
                </c:pt>
                <c:pt idx="1372">
                  <c:v>1.597459570865983E-2</c:v>
                </c:pt>
                <c:pt idx="1373">
                  <c:v>1.5953329487633908E-2</c:v>
                </c:pt>
                <c:pt idx="1374">
                  <c:v>1.5932008198620017E-2</c:v>
                </c:pt>
                <c:pt idx="1375">
                  <c:v>1.5910631843389044E-2</c:v>
                </c:pt>
                <c:pt idx="1376">
                  <c:v>1.5891301738564394E-2</c:v>
                </c:pt>
                <c:pt idx="1377">
                  <c:v>1.5869670288587736E-2</c:v>
                </c:pt>
                <c:pt idx="1378">
                  <c:v>1.5847983476486027E-2</c:v>
                </c:pt>
                <c:pt idx="1379">
                  <c:v>1.5826241304060698E-2</c:v>
                </c:pt>
                <c:pt idx="1380">
                  <c:v>1.5804443773118043E-2</c:v>
                </c:pt>
                <c:pt idx="1381">
                  <c:v>1.5782590885468767E-2</c:v>
                </c:pt>
                <c:pt idx="1382">
                  <c:v>1.576068264292799E-2</c:v>
                </c:pt>
                <c:pt idx="1383">
                  <c:v>1.573871904731702E-2</c:v>
                </c:pt>
                <c:pt idx="1384">
                  <c:v>1.5713953431652182E-2</c:v>
                </c:pt>
                <c:pt idx="1385">
                  <c:v>1.5692316468138703E-2</c:v>
                </c:pt>
                <c:pt idx="1386">
                  <c:v>1.5670625050680825E-2</c:v>
                </c:pt>
                <c:pt idx="1387">
                  <c:v>1.5648879181080586E-2</c:v>
                </c:pt>
                <c:pt idx="1388">
                  <c:v>1.5627078861144804E-2</c:v>
                </c:pt>
                <c:pt idx="1389">
                  <c:v>1.560539828253223E-2</c:v>
                </c:pt>
                <c:pt idx="1390">
                  <c:v>1.5583343407747629E-2</c:v>
                </c:pt>
                <c:pt idx="1391">
                  <c:v>1.5561233793508962E-2</c:v>
                </c:pt>
                <c:pt idx="1392">
                  <c:v>1.5539069441653017E-2</c:v>
                </c:pt>
                <c:pt idx="1393">
                  <c:v>1.5517260569972763E-2</c:v>
                </c:pt>
                <c:pt idx="1394">
                  <c:v>1.5495133586210991E-2</c:v>
                </c:pt>
                <c:pt idx="1395">
                  <c:v>1.5476827050790816E-2</c:v>
                </c:pt>
                <c:pt idx="1396">
                  <c:v>1.5481746507920738E-2</c:v>
                </c:pt>
                <c:pt idx="1397">
                  <c:v>1.5486665977323014E-2</c:v>
                </c:pt>
                <c:pt idx="1398">
                  <c:v>1.549090164475788E-2</c:v>
                </c:pt>
                <c:pt idx="1399">
                  <c:v>1.5495820926941668E-2</c:v>
                </c:pt>
                <c:pt idx="1400">
                  <c:v>1.5500740221330338E-2</c:v>
                </c:pt>
                <c:pt idx="1401">
                  <c:v>1.5505659527924763E-2</c:v>
                </c:pt>
                <c:pt idx="1402">
                  <c:v>1.551126350842019E-2</c:v>
                </c:pt>
                <c:pt idx="1403">
                  <c:v>1.5516183051457045E-2</c:v>
                </c:pt>
                <c:pt idx="1404">
                  <c:v>1.5521102606766255E-2</c:v>
                </c:pt>
                <c:pt idx="1405">
                  <c:v>1.5526022174348692E-2</c:v>
                </c:pt>
                <c:pt idx="1406">
                  <c:v>1.5530941754203487E-2</c:v>
                </c:pt>
                <c:pt idx="1407">
                  <c:v>1.5535861346330204E-2</c:v>
                </c:pt>
                <c:pt idx="1408">
                  <c:v>1.554078095073058E-2</c:v>
                </c:pt>
                <c:pt idx="1409">
                  <c:v>1.5545700567403314E-2</c:v>
                </c:pt>
                <c:pt idx="1410">
                  <c:v>1.554993383651131E-2</c:v>
                </c:pt>
                <c:pt idx="1411">
                  <c:v>1.5553480240134055E-2</c:v>
                </c:pt>
                <c:pt idx="1412">
                  <c:v>1.5558399255768653E-2</c:v>
                </c:pt>
                <c:pt idx="1413">
                  <c:v>1.5563318283474478E-2</c:v>
                </c:pt>
                <c:pt idx="1414">
                  <c:v>1.5568924453802903E-2</c:v>
                </c:pt>
                <c:pt idx="1415">
                  <c:v>1.5573843718453035E-2</c:v>
                </c:pt>
                <c:pt idx="1416">
                  <c:v>1.557876299524159E-2</c:v>
                </c:pt>
                <c:pt idx="1417">
                  <c:v>1.5583682284169008E-2</c:v>
                </c:pt>
                <c:pt idx="1418">
                  <c:v>1.5588601585234846E-2</c:v>
                </c:pt>
                <c:pt idx="1419">
                  <c:v>1.5592832703208314E-2</c:v>
                </c:pt>
                <c:pt idx="1420">
                  <c:v>1.5597751815413178E-2</c:v>
                </c:pt>
                <c:pt idx="1421">
                  <c:v>1.5602670939690153E-2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3947008"/>
        <c:axId val="563948544"/>
      </c:lineChart>
      <c:dateAx>
        <c:axId val="56394700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563948544"/>
        <c:crosses val="autoZero"/>
        <c:auto val="1"/>
        <c:lblOffset val="100"/>
        <c:baseTimeUnit val="days"/>
      </c:dateAx>
      <c:valAx>
        <c:axId val="563948544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563947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Euribor 3M (0Y-1Y)</a:t>
            </a:r>
          </a:p>
        </c:rich>
      </c:tx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Fwd 6M</c:v>
          </c:tx>
          <c:spPr>
            <a:ln w="28575">
              <a:noFill/>
            </a:ln>
          </c:spPr>
          <c:marker>
            <c:symbol val="diamond"/>
            <c:size val="3"/>
          </c:marker>
          <c:xVal>
            <c:numRef>
              <c:f>EUR3M!$BA$2:$BA$2366</c:f>
              <c:numCache>
                <c:formatCode>ddd\,\ dd\-mmm\-yyyy</c:formatCode>
                <c:ptCount val="2365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42149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  <c:pt idx="63">
                  <c:v>42227</c:v>
                </c:pt>
                <c:pt idx="64">
                  <c:v>42228</c:v>
                </c:pt>
                <c:pt idx="65">
                  <c:v>42229</c:v>
                </c:pt>
                <c:pt idx="66">
                  <c:v>42230</c:v>
                </c:pt>
                <c:pt idx="67">
                  <c:v>42233</c:v>
                </c:pt>
                <c:pt idx="68">
                  <c:v>42234</c:v>
                </c:pt>
                <c:pt idx="69">
                  <c:v>42235</c:v>
                </c:pt>
                <c:pt idx="70">
                  <c:v>42236</c:v>
                </c:pt>
                <c:pt idx="71">
                  <c:v>42237</c:v>
                </c:pt>
                <c:pt idx="72">
                  <c:v>42240</c:v>
                </c:pt>
                <c:pt idx="73">
                  <c:v>42241</c:v>
                </c:pt>
                <c:pt idx="74">
                  <c:v>42242</c:v>
                </c:pt>
                <c:pt idx="75">
                  <c:v>42243</c:v>
                </c:pt>
                <c:pt idx="76">
                  <c:v>42244</c:v>
                </c:pt>
                <c:pt idx="77">
                  <c:v>42247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  <c:pt idx="130">
                  <c:v>42320</c:v>
                </c:pt>
                <c:pt idx="131">
                  <c:v>42321</c:v>
                </c:pt>
                <c:pt idx="132">
                  <c:v>42324</c:v>
                </c:pt>
                <c:pt idx="133">
                  <c:v>42325</c:v>
                </c:pt>
                <c:pt idx="134">
                  <c:v>42326</c:v>
                </c:pt>
                <c:pt idx="135">
                  <c:v>42327</c:v>
                </c:pt>
                <c:pt idx="136">
                  <c:v>42328</c:v>
                </c:pt>
                <c:pt idx="137">
                  <c:v>42331</c:v>
                </c:pt>
                <c:pt idx="138">
                  <c:v>42332</c:v>
                </c:pt>
                <c:pt idx="139">
                  <c:v>42333</c:v>
                </c:pt>
                <c:pt idx="140">
                  <c:v>42334</c:v>
                </c:pt>
                <c:pt idx="141">
                  <c:v>42335</c:v>
                </c:pt>
                <c:pt idx="142">
                  <c:v>42338</c:v>
                </c:pt>
                <c:pt idx="143">
                  <c:v>42339</c:v>
                </c:pt>
                <c:pt idx="144">
                  <c:v>42340</c:v>
                </c:pt>
                <c:pt idx="145">
                  <c:v>42341</c:v>
                </c:pt>
                <c:pt idx="146">
                  <c:v>42342</c:v>
                </c:pt>
                <c:pt idx="147">
                  <c:v>42345</c:v>
                </c:pt>
                <c:pt idx="148">
                  <c:v>42346</c:v>
                </c:pt>
                <c:pt idx="149">
                  <c:v>42347</c:v>
                </c:pt>
                <c:pt idx="150">
                  <c:v>42348</c:v>
                </c:pt>
                <c:pt idx="151">
                  <c:v>42349</c:v>
                </c:pt>
                <c:pt idx="152">
                  <c:v>42352</c:v>
                </c:pt>
                <c:pt idx="153">
                  <c:v>42353</c:v>
                </c:pt>
                <c:pt idx="154">
                  <c:v>42354</c:v>
                </c:pt>
                <c:pt idx="155">
                  <c:v>42355</c:v>
                </c:pt>
                <c:pt idx="156">
                  <c:v>42356</c:v>
                </c:pt>
                <c:pt idx="157">
                  <c:v>42359</c:v>
                </c:pt>
                <c:pt idx="158">
                  <c:v>42360</c:v>
                </c:pt>
                <c:pt idx="159">
                  <c:v>42361</c:v>
                </c:pt>
                <c:pt idx="160">
                  <c:v>42362</c:v>
                </c:pt>
                <c:pt idx="161">
                  <c:v>42366</c:v>
                </c:pt>
                <c:pt idx="162">
                  <c:v>42367</c:v>
                </c:pt>
                <c:pt idx="163">
                  <c:v>42368</c:v>
                </c:pt>
                <c:pt idx="164">
                  <c:v>42369</c:v>
                </c:pt>
                <c:pt idx="165">
                  <c:v>42373</c:v>
                </c:pt>
                <c:pt idx="166">
                  <c:v>42374</c:v>
                </c:pt>
                <c:pt idx="167">
                  <c:v>42375</c:v>
                </c:pt>
                <c:pt idx="168">
                  <c:v>42376</c:v>
                </c:pt>
                <c:pt idx="169">
                  <c:v>42377</c:v>
                </c:pt>
                <c:pt idx="170">
                  <c:v>42380</c:v>
                </c:pt>
                <c:pt idx="171">
                  <c:v>42381</c:v>
                </c:pt>
                <c:pt idx="172">
                  <c:v>42382</c:v>
                </c:pt>
                <c:pt idx="173">
                  <c:v>42383</c:v>
                </c:pt>
                <c:pt idx="174">
                  <c:v>42384</c:v>
                </c:pt>
                <c:pt idx="175">
                  <c:v>42387</c:v>
                </c:pt>
                <c:pt idx="176">
                  <c:v>42388</c:v>
                </c:pt>
                <c:pt idx="177">
                  <c:v>42389</c:v>
                </c:pt>
                <c:pt idx="178">
                  <c:v>42390</c:v>
                </c:pt>
                <c:pt idx="179">
                  <c:v>42391</c:v>
                </c:pt>
                <c:pt idx="180">
                  <c:v>42394</c:v>
                </c:pt>
                <c:pt idx="181">
                  <c:v>42395</c:v>
                </c:pt>
                <c:pt idx="182">
                  <c:v>42396</c:v>
                </c:pt>
                <c:pt idx="183">
                  <c:v>42397</c:v>
                </c:pt>
                <c:pt idx="184">
                  <c:v>42398</c:v>
                </c:pt>
                <c:pt idx="185">
                  <c:v>42401</c:v>
                </c:pt>
                <c:pt idx="186">
                  <c:v>42402</c:v>
                </c:pt>
                <c:pt idx="187">
                  <c:v>42403</c:v>
                </c:pt>
                <c:pt idx="188">
                  <c:v>42404</c:v>
                </c:pt>
                <c:pt idx="189">
                  <c:v>42405</c:v>
                </c:pt>
                <c:pt idx="190">
                  <c:v>42408</c:v>
                </c:pt>
                <c:pt idx="191">
                  <c:v>42409</c:v>
                </c:pt>
                <c:pt idx="192">
                  <c:v>42410</c:v>
                </c:pt>
                <c:pt idx="193">
                  <c:v>42411</c:v>
                </c:pt>
                <c:pt idx="194">
                  <c:v>42412</c:v>
                </c:pt>
                <c:pt idx="195">
                  <c:v>42415</c:v>
                </c:pt>
                <c:pt idx="196">
                  <c:v>42416</c:v>
                </c:pt>
                <c:pt idx="197">
                  <c:v>42417</c:v>
                </c:pt>
                <c:pt idx="198">
                  <c:v>42418</c:v>
                </c:pt>
                <c:pt idx="199">
                  <c:v>42419</c:v>
                </c:pt>
                <c:pt idx="200">
                  <c:v>42422</c:v>
                </c:pt>
                <c:pt idx="201">
                  <c:v>42423</c:v>
                </c:pt>
                <c:pt idx="202">
                  <c:v>42424</c:v>
                </c:pt>
                <c:pt idx="203">
                  <c:v>42425</c:v>
                </c:pt>
                <c:pt idx="204">
                  <c:v>42426</c:v>
                </c:pt>
                <c:pt idx="205">
                  <c:v>42429</c:v>
                </c:pt>
                <c:pt idx="206">
                  <c:v>42430</c:v>
                </c:pt>
                <c:pt idx="207">
                  <c:v>42431</c:v>
                </c:pt>
                <c:pt idx="208">
                  <c:v>42432</c:v>
                </c:pt>
                <c:pt idx="209">
                  <c:v>42433</c:v>
                </c:pt>
                <c:pt idx="210">
                  <c:v>42436</c:v>
                </c:pt>
                <c:pt idx="211">
                  <c:v>42437</c:v>
                </c:pt>
                <c:pt idx="212">
                  <c:v>42438</c:v>
                </c:pt>
                <c:pt idx="213">
                  <c:v>42439</c:v>
                </c:pt>
                <c:pt idx="214">
                  <c:v>42440</c:v>
                </c:pt>
                <c:pt idx="215">
                  <c:v>42443</c:v>
                </c:pt>
                <c:pt idx="216">
                  <c:v>42444</c:v>
                </c:pt>
                <c:pt idx="217">
                  <c:v>42445</c:v>
                </c:pt>
                <c:pt idx="218">
                  <c:v>42446</c:v>
                </c:pt>
                <c:pt idx="219">
                  <c:v>42447</c:v>
                </c:pt>
                <c:pt idx="220">
                  <c:v>42450</c:v>
                </c:pt>
                <c:pt idx="221">
                  <c:v>42451</c:v>
                </c:pt>
                <c:pt idx="222">
                  <c:v>42452</c:v>
                </c:pt>
                <c:pt idx="223">
                  <c:v>42453</c:v>
                </c:pt>
                <c:pt idx="224">
                  <c:v>42458</c:v>
                </c:pt>
                <c:pt idx="225">
                  <c:v>42459</c:v>
                </c:pt>
                <c:pt idx="226">
                  <c:v>42460</c:v>
                </c:pt>
                <c:pt idx="227">
                  <c:v>42461</c:v>
                </c:pt>
                <c:pt idx="228">
                  <c:v>42464</c:v>
                </c:pt>
                <c:pt idx="229">
                  <c:v>42465</c:v>
                </c:pt>
                <c:pt idx="230">
                  <c:v>42466</c:v>
                </c:pt>
                <c:pt idx="231">
                  <c:v>42467</c:v>
                </c:pt>
                <c:pt idx="232">
                  <c:v>42468</c:v>
                </c:pt>
                <c:pt idx="233">
                  <c:v>42471</c:v>
                </c:pt>
                <c:pt idx="234">
                  <c:v>42472</c:v>
                </c:pt>
                <c:pt idx="235">
                  <c:v>42473</c:v>
                </c:pt>
                <c:pt idx="236">
                  <c:v>42474</c:v>
                </c:pt>
                <c:pt idx="237">
                  <c:v>42475</c:v>
                </c:pt>
                <c:pt idx="238">
                  <c:v>42478</c:v>
                </c:pt>
                <c:pt idx="239">
                  <c:v>42479</c:v>
                </c:pt>
                <c:pt idx="240">
                  <c:v>42480</c:v>
                </c:pt>
                <c:pt idx="241">
                  <c:v>42481</c:v>
                </c:pt>
                <c:pt idx="242">
                  <c:v>42482</c:v>
                </c:pt>
                <c:pt idx="243">
                  <c:v>42485</c:v>
                </c:pt>
                <c:pt idx="244">
                  <c:v>42486</c:v>
                </c:pt>
                <c:pt idx="245">
                  <c:v>42487</c:v>
                </c:pt>
                <c:pt idx="246">
                  <c:v>42488</c:v>
                </c:pt>
                <c:pt idx="247">
                  <c:v>42489</c:v>
                </c:pt>
                <c:pt idx="248">
                  <c:v>42492</c:v>
                </c:pt>
                <c:pt idx="249">
                  <c:v>42493</c:v>
                </c:pt>
                <c:pt idx="250">
                  <c:v>42494</c:v>
                </c:pt>
                <c:pt idx="251">
                  <c:v>42495</c:v>
                </c:pt>
                <c:pt idx="252">
                  <c:v>42496</c:v>
                </c:pt>
                <c:pt idx="253">
                  <c:v>42499</c:v>
                </c:pt>
                <c:pt idx="254">
                  <c:v>42500</c:v>
                </c:pt>
                <c:pt idx="255">
                  <c:v>42501</c:v>
                </c:pt>
                <c:pt idx="256">
                  <c:v>42502</c:v>
                </c:pt>
                <c:pt idx="257">
                  <c:v>42503</c:v>
                </c:pt>
                <c:pt idx="258">
                  <c:v>42506</c:v>
                </c:pt>
                <c:pt idx="259">
                  <c:v>42507</c:v>
                </c:pt>
                <c:pt idx="260">
                  <c:v>42508</c:v>
                </c:pt>
                <c:pt idx="261">
                  <c:v>42509</c:v>
                </c:pt>
                <c:pt idx="262">
                  <c:v>42510</c:v>
                </c:pt>
                <c:pt idx="263">
                  <c:v>42513</c:v>
                </c:pt>
                <c:pt idx="264">
                  <c:v>42514</c:v>
                </c:pt>
                <c:pt idx="265">
                  <c:v>42515</c:v>
                </c:pt>
                <c:pt idx="266">
                  <c:v>42516</c:v>
                </c:pt>
                <c:pt idx="267">
                  <c:v>42517</c:v>
                </c:pt>
                <c:pt idx="268">
                  <c:v>42520</c:v>
                </c:pt>
                <c:pt idx="269">
                  <c:v>42521</c:v>
                </c:pt>
                <c:pt idx="270">
                  <c:v>42522</c:v>
                </c:pt>
                <c:pt idx="271">
                  <c:v>42523</c:v>
                </c:pt>
                <c:pt idx="272">
                  <c:v>42524</c:v>
                </c:pt>
                <c:pt idx="273">
                  <c:v>42527</c:v>
                </c:pt>
                <c:pt idx="274">
                  <c:v>42528</c:v>
                </c:pt>
                <c:pt idx="275">
                  <c:v>42529</c:v>
                </c:pt>
                <c:pt idx="276">
                  <c:v>42530</c:v>
                </c:pt>
                <c:pt idx="277">
                  <c:v>42531</c:v>
                </c:pt>
                <c:pt idx="278">
                  <c:v>42534</c:v>
                </c:pt>
                <c:pt idx="279">
                  <c:v>42535</c:v>
                </c:pt>
                <c:pt idx="280">
                  <c:v>42536</c:v>
                </c:pt>
                <c:pt idx="281">
                  <c:v>42537</c:v>
                </c:pt>
                <c:pt idx="282">
                  <c:v>42538</c:v>
                </c:pt>
                <c:pt idx="283">
                  <c:v>42541</c:v>
                </c:pt>
                <c:pt idx="284">
                  <c:v>42542</c:v>
                </c:pt>
                <c:pt idx="285">
                  <c:v>42543</c:v>
                </c:pt>
                <c:pt idx="286">
                  <c:v>42544</c:v>
                </c:pt>
                <c:pt idx="287">
                  <c:v>42545</c:v>
                </c:pt>
                <c:pt idx="288">
                  <c:v>42548</c:v>
                </c:pt>
                <c:pt idx="289">
                  <c:v>42549</c:v>
                </c:pt>
                <c:pt idx="290">
                  <c:v>42550</c:v>
                </c:pt>
                <c:pt idx="291">
                  <c:v>42551</c:v>
                </c:pt>
                <c:pt idx="292">
                  <c:v>42552</c:v>
                </c:pt>
                <c:pt idx="293">
                  <c:v>42555</c:v>
                </c:pt>
                <c:pt idx="294">
                  <c:v>42556</c:v>
                </c:pt>
                <c:pt idx="295">
                  <c:v>42557</c:v>
                </c:pt>
                <c:pt idx="296">
                  <c:v>42558</c:v>
                </c:pt>
                <c:pt idx="297">
                  <c:v>42559</c:v>
                </c:pt>
                <c:pt idx="298">
                  <c:v>42562</c:v>
                </c:pt>
                <c:pt idx="299">
                  <c:v>42563</c:v>
                </c:pt>
                <c:pt idx="300">
                  <c:v>42564</c:v>
                </c:pt>
                <c:pt idx="301">
                  <c:v>42565</c:v>
                </c:pt>
                <c:pt idx="302">
                  <c:v>42566</c:v>
                </c:pt>
                <c:pt idx="303">
                  <c:v>42569</c:v>
                </c:pt>
                <c:pt idx="304">
                  <c:v>42570</c:v>
                </c:pt>
                <c:pt idx="305">
                  <c:v>42571</c:v>
                </c:pt>
                <c:pt idx="306">
                  <c:v>42572</c:v>
                </c:pt>
                <c:pt idx="307">
                  <c:v>42573</c:v>
                </c:pt>
                <c:pt idx="308">
                  <c:v>42576</c:v>
                </c:pt>
                <c:pt idx="309">
                  <c:v>42577</c:v>
                </c:pt>
                <c:pt idx="310">
                  <c:v>42578</c:v>
                </c:pt>
                <c:pt idx="311">
                  <c:v>42579</c:v>
                </c:pt>
                <c:pt idx="312">
                  <c:v>42580</c:v>
                </c:pt>
                <c:pt idx="313">
                  <c:v>42583</c:v>
                </c:pt>
                <c:pt idx="314">
                  <c:v>42584</c:v>
                </c:pt>
                <c:pt idx="315">
                  <c:v>42585</c:v>
                </c:pt>
                <c:pt idx="316">
                  <c:v>42586</c:v>
                </c:pt>
                <c:pt idx="317">
                  <c:v>42587</c:v>
                </c:pt>
                <c:pt idx="318">
                  <c:v>42590</c:v>
                </c:pt>
                <c:pt idx="319">
                  <c:v>42591</c:v>
                </c:pt>
                <c:pt idx="320">
                  <c:v>42592</c:v>
                </c:pt>
                <c:pt idx="321">
                  <c:v>42593</c:v>
                </c:pt>
                <c:pt idx="322">
                  <c:v>42594</c:v>
                </c:pt>
                <c:pt idx="323">
                  <c:v>42597</c:v>
                </c:pt>
                <c:pt idx="324">
                  <c:v>42598</c:v>
                </c:pt>
                <c:pt idx="325">
                  <c:v>42599</c:v>
                </c:pt>
                <c:pt idx="326">
                  <c:v>42600</c:v>
                </c:pt>
                <c:pt idx="327">
                  <c:v>42601</c:v>
                </c:pt>
                <c:pt idx="328">
                  <c:v>42604</c:v>
                </c:pt>
                <c:pt idx="329">
                  <c:v>42605</c:v>
                </c:pt>
                <c:pt idx="330">
                  <c:v>42606</c:v>
                </c:pt>
                <c:pt idx="331">
                  <c:v>42607</c:v>
                </c:pt>
                <c:pt idx="332">
                  <c:v>42608</c:v>
                </c:pt>
                <c:pt idx="333">
                  <c:v>42611</c:v>
                </c:pt>
                <c:pt idx="334">
                  <c:v>42612</c:v>
                </c:pt>
                <c:pt idx="335">
                  <c:v>42613</c:v>
                </c:pt>
                <c:pt idx="336">
                  <c:v>42614</c:v>
                </c:pt>
                <c:pt idx="337">
                  <c:v>42615</c:v>
                </c:pt>
                <c:pt idx="338">
                  <c:v>42618</c:v>
                </c:pt>
                <c:pt idx="339">
                  <c:v>42619</c:v>
                </c:pt>
                <c:pt idx="340">
                  <c:v>42620</c:v>
                </c:pt>
                <c:pt idx="341">
                  <c:v>42621</c:v>
                </c:pt>
                <c:pt idx="342">
                  <c:v>42622</c:v>
                </c:pt>
                <c:pt idx="343">
                  <c:v>42625</c:v>
                </c:pt>
                <c:pt idx="344">
                  <c:v>42626</c:v>
                </c:pt>
                <c:pt idx="345">
                  <c:v>42627</c:v>
                </c:pt>
                <c:pt idx="346">
                  <c:v>42628</c:v>
                </c:pt>
                <c:pt idx="347">
                  <c:v>42629</c:v>
                </c:pt>
                <c:pt idx="348">
                  <c:v>42632</c:v>
                </c:pt>
                <c:pt idx="349">
                  <c:v>42633</c:v>
                </c:pt>
                <c:pt idx="350">
                  <c:v>42634</c:v>
                </c:pt>
                <c:pt idx="351">
                  <c:v>42635</c:v>
                </c:pt>
                <c:pt idx="352">
                  <c:v>42636</c:v>
                </c:pt>
                <c:pt idx="353">
                  <c:v>42639</c:v>
                </c:pt>
                <c:pt idx="354">
                  <c:v>42640</c:v>
                </c:pt>
                <c:pt idx="355">
                  <c:v>42641</c:v>
                </c:pt>
                <c:pt idx="356">
                  <c:v>42642</c:v>
                </c:pt>
                <c:pt idx="357">
                  <c:v>42643</c:v>
                </c:pt>
                <c:pt idx="358">
                  <c:v>42646</c:v>
                </c:pt>
                <c:pt idx="359">
                  <c:v>42647</c:v>
                </c:pt>
                <c:pt idx="360">
                  <c:v>42648</c:v>
                </c:pt>
                <c:pt idx="361">
                  <c:v>42649</c:v>
                </c:pt>
                <c:pt idx="362">
                  <c:v>42650</c:v>
                </c:pt>
                <c:pt idx="363">
                  <c:v>42653</c:v>
                </c:pt>
                <c:pt idx="364">
                  <c:v>42654</c:v>
                </c:pt>
                <c:pt idx="365">
                  <c:v>42655</c:v>
                </c:pt>
                <c:pt idx="366">
                  <c:v>42656</c:v>
                </c:pt>
                <c:pt idx="367">
                  <c:v>42657</c:v>
                </c:pt>
                <c:pt idx="368">
                  <c:v>42660</c:v>
                </c:pt>
                <c:pt idx="369">
                  <c:v>42661</c:v>
                </c:pt>
                <c:pt idx="370">
                  <c:v>42662</c:v>
                </c:pt>
                <c:pt idx="371">
                  <c:v>42663</c:v>
                </c:pt>
                <c:pt idx="372">
                  <c:v>42664</c:v>
                </c:pt>
                <c:pt idx="373">
                  <c:v>42667</c:v>
                </c:pt>
                <c:pt idx="374">
                  <c:v>42668</c:v>
                </c:pt>
                <c:pt idx="375">
                  <c:v>42669</c:v>
                </c:pt>
                <c:pt idx="376">
                  <c:v>42670</c:v>
                </c:pt>
                <c:pt idx="377">
                  <c:v>42671</c:v>
                </c:pt>
                <c:pt idx="378">
                  <c:v>42674</c:v>
                </c:pt>
                <c:pt idx="379">
                  <c:v>42675</c:v>
                </c:pt>
                <c:pt idx="380">
                  <c:v>42676</c:v>
                </c:pt>
                <c:pt idx="381">
                  <c:v>42677</c:v>
                </c:pt>
                <c:pt idx="382">
                  <c:v>42678</c:v>
                </c:pt>
                <c:pt idx="383">
                  <c:v>42681</c:v>
                </c:pt>
                <c:pt idx="384">
                  <c:v>42682</c:v>
                </c:pt>
                <c:pt idx="385">
                  <c:v>42683</c:v>
                </c:pt>
                <c:pt idx="386">
                  <c:v>42684</c:v>
                </c:pt>
                <c:pt idx="387">
                  <c:v>42685</c:v>
                </c:pt>
                <c:pt idx="388">
                  <c:v>42688</c:v>
                </c:pt>
                <c:pt idx="389">
                  <c:v>42689</c:v>
                </c:pt>
                <c:pt idx="390">
                  <c:v>42690</c:v>
                </c:pt>
                <c:pt idx="391">
                  <c:v>42691</c:v>
                </c:pt>
                <c:pt idx="392">
                  <c:v>42692</c:v>
                </c:pt>
                <c:pt idx="393">
                  <c:v>42695</c:v>
                </c:pt>
                <c:pt idx="394">
                  <c:v>42696</c:v>
                </c:pt>
                <c:pt idx="395">
                  <c:v>42697</c:v>
                </c:pt>
                <c:pt idx="396">
                  <c:v>42698</c:v>
                </c:pt>
                <c:pt idx="397">
                  <c:v>42699</c:v>
                </c:pt>
                <c:pt idx="398">
                  <c:v>42702</c:v>
                </c:pt>
                <c:pt idx="399">
                  <c:v>42703</c:v>
                </c:pt>
                <c:pt idx="400">
                  <c:v>42704</c:v>
                </c:pt>
                <c:pt idx="401">
                  <c:v>42705</c:v>
                </c:pt>
                <c:pt idx="402">
                  <c:v>42706</c:v>
                </c:pt>
                <c:pt idx="403">
                  <c:v>42709</c:v>
                </c:pt>
                <c:pt idx="404">
                  <c:v>42710</c:v>
                </c:pt>
                <c:pt idx="405">
                  <c:v>42711</c:v>
                </c:pt>
                <c:pt idx="406">
                  <c:v>42712</c:v>
                </c:pt>
                <c:pt idx="407">
                  <c:v>42713</c:v>
                </c:pt>
                <c:pt idx="408">
                  <c:v>42716</c:v>
                </c:pt>
                <c:pt idx="409">
                  <c:v>42717</c:v>
                </c:pt>
                <c:pt idx="410">
                  <c:v>42718</c:v>
                </c:pt>
                <c:pt idx="411">
                  <c:v>42719</c:v>
                </c:pt>
                <c:pt idx="412">
                  <c:v>42720</c:v>
                </c:pt>
                <c:pt idx="413">
                  <c:v>42723</c:v>
                </c:pt>
                <c:pt idx="414">
                  <c:v>42724</c:v>
                </c:pt>
                <c:pt idx="415">
                  <c:v>42725</c:v>
                </c:pt>
                <c:pt idx="416">
                  <c:v>42726</c:v>
                </c:pt>
                <c:pt idx="417">
                  <c:v>42727</c:v>
                </c:pt>
                <c:pt idx="418">
                  <c:v>42731</c:v>
                </c:pt>
                <c:pt idx="419">
                  <c:v>42732</c:v>
                </c:pt>
                <c:pt idx="420">
                  <c:v>42733</c:v>
                </c:pt>
                <c:pt idx="421">
                  <c:v>42734</c:v>
                </c:pt>
                <c:pt idx="422">
                  <c:v>42737</c:v>
                </c:pt>
                <c:pt idx="423">
                  <c:v>42738</c:v>
                </c:pt>
                <c:pt idx="424">
                  <c:v>42739</c:v>
                </c:pt>
                <c:pt idx="425">
                  <c:v>42740</c:v>
                </c:pt>
                <c:pt idx="426">
                  <c:v>42741</c:v>
                </c:pt>
                <c:pt idx="427">
                  <c:v>42744</c:v>
                </c:pt>
                <c:pt idx="428">
                  <c:v>42745</c:v>
                </c:pt>
                <c:pt idx="429">
                  <c:v>42746</c:v>
                </c:pt>
                <c:pt idx="430">
                  <c:v>42747</c:v>
                </c:pt>
                <c:pt idx="431">
                  <c:v>42748</c:v>
                </c:pt>
                <c:pt idx="432">
                  <c:v>42751</c:v>
                </c:pt>
                <c:pt idx="433">
                  <c:v>42752</c:v>
                </c:pt>
                <c:pt idx="434">
                  <c:v>42753</c:v>
                </c:pt>
                <c:pt idx="435">
                  <c:v>42754</c:v>
                </c:pt>
                <c:pt idx="436">
                  <c:v>42755</c:v>
                </c:pt>
                <c:pt idx="437">
                  <c:v>42758</c:v>
                </c:pt>
                <c:pt idx="438">
                  <c:v>42759</c:v>
                </c:pt>
                <c:pt idx="439">
                  <c:v>42760</c:v>
                </c:pt>
                <c:pt idx="440">
                  <c:v>42761</c:v>
                </c:pt>
                <c:pt idx="441">
                  <c:v>42762</c:v>
                </c:pt>
                <c:pt idx="442">
                  <c:v>42765</c:v>
                </c:pt>
                <c:pt idx="443">
                  <c:v>42766</c:v>
                </c:pt>
                <c:pt idx="444">
                  <c:v>42767</c:v>
                </c:pt>
                <c:pt idx="445">
                  <c:v>42768</c:v>
                </c:pt>
                <c:pt idx="446">
                  <c:v>42769</c:v>
                </c:pt>
                <c:pt idx="447">
                  <c:v>42772</c:v>
                </c:pt>
                <c:pt idx="448">
                  <c:v>42773</c:v>
                </c:pt>
                <c:pt idx="449">
                  <c:v>42774</c:v>
                </c:pt>
                <c:pt idx="450">
                  <c:v>42775</c:v>
                </c:pt>
                <c:pt idx="451">
                  <c:v>42776</c:v>
                </c:pt>
                <c:pt idx="452">
                  <c:v>42779</c:v>
                </c:pt>
                <c:pt idx="453">
                  <c:v>42780</c:v>
                </c:pt>
                <c:pt idx="454">
                  <c:v>42781</c:v>
                </c:pt>
                <c:pt idx="455">
                  <c:v>42782</c:v>
                </c:pt>
                <c:pt idx="456">
                  <c:v>42783</c:v>
                </c:pt>
                <c:pt idx="457">
                  <c:v>42786</c:v>
                </c:pt>
                <c:pt idx="458">
                  <c:v>42787</c:v>
                </c:pt>
                <c:pt idx="459">
                  <c:v>42788</c:v>
                </c:pt>
                <c:pt idx="460">
                  <c:v>42789</c:v>
                </c:pt>
                <c:pt idx="461">
                  <c:v>42790</c:v>
                </c:pt>
                <c:pt idx="462">
                  <c:v>42793</c:v>
                </c:pt>
                <c:pt idx="463">
                  <c:v>42794</c:v>
                </c:pt>
                <c:pt idx="464">
                  <c:v>42795</c:v>
                </c:pt>
                <c:pt idx="465">
                  <c:v>42796</c:v>
                </c:pt>
                <c:pt idx="466">
                  <c:v>42797</c:v>
                </c:pt>
                <c:pt idx="467">
                  <c:v>42800</c:v>
                </c:pt>
                <c:pt idx="468">
                  <c:v>42801</c:v>
                </c:pt>
                <c:pt idx="469">
                  <c:v>42802</c:v>
                </c:pt>
                <c:pt idx="470">
                  <c:v>42803</c:v>
                </c:pt>
                <c:pt idx="471">
                  <c:v>42804</c:v>
                </c:pt>
                <c:pt idx="472">
                  <c:v>42807</c:v>
                </c:pt>
                <c:pt idx="473">
                  <c:v>42808</c:v>
                </c:pt>
                <c:pt idx="474">
                  <c:v>42809</c:v>
                </c:pt>
                <c:pt idx="475">
                  <c:v>42810</c:v>
                </c:pt>
                <c:pt idx="476">
                  <c:v>42811</c:v>
                </c:pt>
                <c:pt idx="477">
                  <c:v>42814</c:v>
                </c:pt>
                <c:pt idx="478">
                  <c:v>42815</c:v>
                </c:pt>
                <c:pt idx="479">
                  <c:v>42816</c:v>
                </c:pt>
                <c:pt idx="480">
                  <c:v>42817</c:v>
                </c:pt>
                <c:pt idx="481">
                  <c:v>42818</c:v>
                </c:pt>
                <c:pt idx="482">
                  <c:v>42821</c:v>
                </c:pt>
                <c:pt idx="483">
                  <c:v>42822</c:v>
                </c:pt>
                <c:pt idx="484">
                  <c:v>42823</c:v>
                </c:pt>
                <c:pt idx="485">
                  <c:v>42824</c:v>
                </c:pt>
                <c:pt idx="486">
                  <c:v>42825</c:v>
                </c:pt>
                <c:pt idx="487">
                  <c:v>42828</c:v>
                </c:pt>
                <c:pt idx="488">
                  <c:v>42829</c:v>
                </c:pt>
                <c:pt idx="489">
                  <c:v>42830</c:v>
                </c:pt>
                <c:pt idx="490">
                  <c:v>42831</c:v>
                </c:pt>
                <c:pt idx="491">
                  <c:v>42832</c:v>
                </c:pt>
                <c:pt idx="492">
                  <c:v>42835</c:v>
                </c:pt>
                <c:pt idx="493">
                  <c:v>42836</c:v>
                </c:pt>
                <c:pt idx="494">
                  <c:v>42837</c:v>
                </c:pt>
                <c:pt idx="495">
                  <c:v>42838</c:v>
                </c:pt>
                <c:pt idx="496">
                  <c:v>42843</c:v>
                </c:pt>
                <c:pt idx="497">
                  <c:v>42844</c:v>
                </c:pt>
                <c:pt idx="498">
                  <c:v>42845</c:v>
                </c:pt>
                <c:pt idx="499">
                  <c:v>42846</c:v>
                </c:pt>
                <c:pt idx="500">
                  <c:v>42849</c:v>
                </c:pt>
                <c:pt idx="501">
                  <c:v>42850</c:v>
                </c:pt>
                <c:pt idx="502">
                  <c:v>42851</c:v>
                </c:pt>
                <c:pt idx="503">
                  <c:v>42852</c:v>
                </c:pt>
                <c:pt idx="504">
                  <c:v>42853</c:v>
                </c:pt>
                <c:pt idx="505">
                  <c:v>42857</c:v>
                </c:pt>
                <c:pt idx="506">
                  <c:v>42858</c:v>
                </c:pt>
                <c:pt idx="507">
                  <c:v>42859</c:v>
                </c:pt>
                <c:pt idx="508">
                  <c:v>42860</c:v>
                </c:pt>
                <c:pt idx="509">
                  <c:v>42863</c:v>
                </c:pt>
                <c:pt idx="510">
                  <c:v>42864</c:v>
                </c:pt>
                <c:pt idx="511">
                  <c:v>42871</c:v>
                </c:pt>
                <c:pt idx="512">
                  <c:v>42878</c:v>
                </c:pt>
                <c:pt idx="513">
                  <c:v>42885</c:v>
                </c:pt>
                <c:pt idx="514">
                  <c:v>42892</c:v>
                </c:pt>
                <c:pt idx="515">
                  <c:v>42899</c:v>
                </c:pt>
                <c:pt idx="516">
                  <c:v>42906</c:v>
                </c:pt>
                <c:pt idx="517">
                  <c:v>42913</c:v>
                </c:pt>
                <c:pt idx="518">
                  <c:v>42920</c:v>
                </c:pt>
                <c:pt idx="519">
                  <c:v>42927</c:v>
                </c:pt>
                <c:pt idx="520">
                  <c:v>42934</c:v>
                </c:pt>
                <c:pt idx="521">
                  <c:v>42941</c:v>
                </c:pt>
                <c:pt idx="522">
                  <c:v>42948</c:v>
                </c:pt>
                <c:pt idx="523">
                  <c:v>42955</c:v>
                </c:pt>
                <c:pt idx="524">
                  <c:v>42962</c:v>
                </c:pt>
                <c:pt idx="525">
                  <c:v>42969</c:v>
                </c:pt>
                <c:pt idx="526">
                  <c:v>42976</c:v>
                </c:pt>
                <c:pt idx="527">
                  <c:v>42983</c:v>
                </c:pt>
                <c:pt idx="528">
                  <c:v>42990</c:v>
                </c:pt>
                <c:pt idx="529">
                  <c:v>42997</c:v>
                </c:pt>
                <c:pt idx="530">
                  <c:v>43004</c:v>
                </c:pt>
                <c:pt idx="531">
                  <c:v>43011</c:v>
                </c:pt>
                <c:pt idx="532">
                  <c:v>43018</c:v>
                </c:pt>
                <c:pt idx="533">
                  <c:v>43025</c:v>
                </c:pt>
                <c:pt idx="534">
                  <c:v>43032</c:v>
                </c:pt>
                <c:pt idx="535">
                  <c:v>43039</c:v>
                </c:pt>
                <c:pt idx="536">
                  <c:v>43046</c:v>
                </c:pt>
                <c:pt idx="537">
                  <c:v>43053</c:v>
                </c:pt>
                <c:pt idx="538">
                  <c:v>43060</c:v>
                </c:pt>
                <c:pt idx="539">
                  <c:v>43067</c:v>
                </c:pt>
                <c:pt idx="540">
                  <c:v>43074</c:v>
                </c:pt>
                <c:pt idx="541">
                  <c:v>43081</c:v>
                </c:pt>
                <c:pt idx="542">
                  <c:v>43088</c:v>
                </c:pt>
                <c:pt idx="543">
                  <c:v>43096</c:v>
                </c:pt>
                <c:pt idx="544">
                  <c:v>43103</c:v>
                </c:pt>
                <c:pt idx="545">
                  <c:v>43110</c:v>
                </c:pt>
                <c:pt idx="546">
                  <c:v>43117</c:v>
                </c:pt>
                <c:pt idx="547">
                  <c:v>43124</c:v>
                </c:pt>
                <c:pt idx="548">
                  <c:v>43131</c:v>
                </c:pt>
                <c:pt idx="549">
                  <c:v>43138</c:v>
                </c:pt>
                <c:pt idx="550">
                  <c:v>43145</c:v>
                </c:pt>
                <c:pt idx="551">
                  <c:v>43152</c:v>
                </c:pt>
                <c:pt idx="552">
                  <c:v>43159</c:v>
                </c:pt>
                <c:pt idx="553">
                  <c:v>43166</c:v>
                </c:pt>
                <c:pt idx="554">
                  <c:v>43173</c:v>
                </c:pt>
                <c:pt idx="555">
                  <c:v>43180</c:v>
                </c:pt>
                <c:pt idx="556">
                  <c:v>43187</c:v>
                </c:pt>
                <c:pt idx="557">
                  <c:v>43194</c:v>
                </c:pt>
                <c:pt idx="558">
                  <c:v>43201</c:v>
                </c:pt>
                <c:pt idx="559">
                  <c:v>43208</c:v>
                </c:pt>
                <c:pt idx="560">
                  <c:v>43215</c:v>
                </c:pt>
                <c:pt idx="561">
                  <c:v>43222</c:v>
                </c:pt>
                <c:pt idx="562">
                  <c:v>43229</c:v>
                </c:pt>
                <c:pt idx="563">
                  <c:v>43236</c:v>
                </c:pt>
                <c:pt idx="564">
                  <c:v>43243</c:v>
                </c:pt>
                <c:pt idx="565">
                  <c:v>43250</c:v>
                </c:pt>
                <c:pt idx="566">
                  <c:v>43257</c:v>
                </c:pt>
                <c:pt idx="567">
                  <c:v>43264</c:v>
                </c:pt>
                <c:pt idx="568">
                  <c:v>43271</c:v>
                </c:pt>
                <c:pt idx="569">
                  <c:v>43278</c:v>
                </c:pt>
                <c:pt idx="570">
                  <c:v>43285</c:v>
                </c:pt>
                <c:pt idx="571">
                  <c:v>43292</c:v>
                </c:pt>
                <c:pt idx="572">
                  <c:v>43299</c:v>
                </c:pt>
                <c:pt idx="573">
                  <c:v>43306</c:v>
                </c:pt>
                <c:pt idx="574">
                  <c:v>43313</c:v>
                </c:pt>
                <c:pt idx="575">
                  <c:v>43320</c:v>
                </c:pt>
                <c:pt idx="576">
                  <c:v>43327</c:v>
                </c:pt>
                <c:pt idx="577">
                  <c:v>43334</c:v>
                </c:pt>
                <c:pt idx="578">
                  <c:v>43341</c:v>
                </c:pt>
                <c:pt idx="579">
                  <c:v>43348</c:v>
                </c:pt>
                <c:pt idx="580">
                  <c:v>43355</c:v>
                </c:pt>
                <c:pt idx="581">
                  <c:v>43362</c:v>
                </c:pt>
                <c:pt idx="582">
                  <c:v>43369</c:v>
                </c:pt>
                <c:pt idx="583">
                  <c:v>43376</c:v>
                </c:pt>
                <c:pt idx="584">
                  <c:v>43383</c:v>
                </c:pt>
                <c:pt idx="585">
                  <c:v>43390</c:v>
                </c:pt>
                <c:pt idx="586">
                  <c:v>43397</c:v>
                </c:pt>
                <c:pt idx="587">
                  <c:v>43404</c:v>
                </c:pt>
                <c:pt idx="588">
                  <c:v>43411</c:v>
                </c:pt>
                <c:pt idx="589">
                  <c:v>43418</c:v>
                </c:pt>
                <c:pt idx="590">
                  <c:v>43425</c:v>
                </c:pt>
                <c:pt idx="591">
                  <c:v>43432</c:v>
                </c:pt>
                <c:pt idx="592">
                  <c:v>43439</c:v>
                </c:pt>
                <c:pt idx="593">
                  <c:v>43446</c:v>
                </c:pt>
                <c:pt idx="594">
                  <c:v>43453</c:v>
                </c:pt>
                <c:pt idx="595">
                  <c:v>43461</c:v>
                </c:pt>
                <c:pt idx="596">
                  <c:v>43468</c:v>
                </c:pt>
                <c:pt idx="597">
                  <c:v>43475</c:v>
                </c:pt>
                <c:pt idx="598">
                  <c:v>43482</c:v>
                </c:pt>
                <c:pt idx="599">
                  <c:v>43489</c:v>
                </c:pt>
                <c:pt idx="600">
                  <c:v>43496</c:v>
                </c:pt>
                <c:pt idx="601">
                  <c:v>43503</c:v>
                </c:pt>
                <c:pt idx="602">
                  <c:v>43510</c:v>
                </c:pt>
                <c:pt idx="603">
                  <c:v>43517</c:v>
                </c:pt>
                <c:pt idx="604">
                  <c:v>43524</c:v>
                </c:pt>
                <c:pt idx="605">
                  <c:v>43531</c:v>
                </c:pt>
                <c:pt idx="606">
                  <c:v>43538</c:v>
                </c:pt>
                <c:pt idx="607">
                  <c:v>43545</c:v>
                </c:pt>
                <c:pt idx="608">
                  <c:v>43552</c:v>
                </c:pt>
                <c:pt idx="609">
                  <c:v>43559</c:v>
                </c:pt>
                <c:pt idx="610">
                  <c:v>43566</c:v>
                </c:pt>
                <c:pt idx="611">
                  <c:v>43573</c:v>
                </c:pt>
                <c:pt idx="612">
                  <c:v>43580</c:v>
                </c:pt>
                <c:pt idx="613">
                  <c:v>43587</c:v>
                </c:pt>
                <c:pt idx="614">
                  <c:v>43594</c:v>
                </c:pt>
                <c:pt idx="615">
                  <c:v>43601</c:v>
                </c:pt>
                <c:pt idx="616">
                  <c:v>43608</c:v>
                </c:pt>
                <c:pt idx="617">
                  <c:v>43615</c:v>
                </c:pt>
                <c:pt idx="618">
                  <c:v>43622</c:v>
                </c:pt>
                <c:pt idx="619">
                  <c:v>43629</c:v>
                </c:pt>
                <c:pt idx="620">
                  <c:v>43636</c:v>
                </c:pt>
                <c:pt idx="621">
                  <c:v>43643</c:v>
                </c:pt>
                <c:pt idx="622">
                  <c:v>43650</c:v>
                </c:pt>
                <c:pt idx="623">
                  <c:v>43657</c:v>
                </c:pt>
                <c:pt idx="624">
                  <c:v>43664</c:v>
                </c:pt>
                <c:pt idx="625">
                  <c:v>43671</c:v>
                </c:pt>
                <c:pt idx="626">
                  <c:v>43678</c:v>
                </c:pt>
                <c:pt idx="627">
                  <c:v>43685</c:v>
                </c:pt>
                <c:pt idx="628">
                  <c:v>43692</c:v>
                </c:pt>
                <c:pt idx="629">
                  <c:v>43699</c:v>
                </c:pt>
                <c:pt idx="630">
                  <c:v>43706</c:v>
                </c:pt>
                <c:pt idx="631">
                  <c:v>43713</c:v>
                </c:pt>
                <c:pt idx="632">
                  <c:v>43720</c:v>
                </c:pt>
                <c:pt idx="633">
                  <c:v>43727</c:v>
                </c:pt>
                <c:pt idx="634">
                  <c:v>43734</c:v>
                </c:pt>
                <c:pt idx="635">
                  <c:v>43741</c:v>
                </c:pt>
                <c:pt idx="636">
                  <c:v>43748</c:v>
                </c:pt>
                <c:pt idx="637">
                  <c:v>43755</c:v>
                </c:pt>
                <c:pt idx="638">
                  <c:v>43762</c:v>
                </c:pt>
                <c:pt idx="639">
                  <c:v>43769</c:v>
                </c:pt>
                <c:pt idx="640">
                  <c:v>43776</c:v>
                </c:pt>
                <c:pt idx="641">
                  <c:v>43783</c:v>
                </c:pt>
                <c:pt idx="642">
                  <c:v>43790</c:v>
                </c:pt>
                <c:pt idx="643">
                  <c:v>43797</c:v>
                </c:pt>
                <c:pt idx="644">
                  <c:v>43804</c:v>
                </c:pt>
                <c:pt idx="645">
                  <c:v>43811</c:v>
                </c:pt>
                <c:pt idx="646">
                  <c:v>43818</c:v>
                </c:pt>
                <c:pt idx="647">
                  <c:v>43826</c:v>
                </c:pt>
                <c:pt idx="648">
                  <c:v>43833</c:v>
                </c:pt>
                <c:pt idx="649">
                  <c:v>43840</c:v>
                </c:pt>
                <c:pt idx="650">
                  <c:v>43847</c:v>
                </c:pt>
                <c:pt idx="651">
                  <c:v>43854</c:v>
                </c:pt>
                <c:pt idx="652">
                  <c:v>43861</c:v>
                </c:pt>
                <c:pt idx="653">
                  <c:v>43868</c:v>
                </c:pt>
                <c:pt idx="654">
                  <c:v>43875</c:v>
                </c:pt>
                <c:pt idx="655">
                  <c:v>43882</c:v>
                </c:pt>
                <c:pt idx="656">
                  <c:v>43889</c:v>
                </c:pt>
                <c:pt idx="657">
                  <c:v>43896</c:v>
                </c:pt>
                <c:pt idx="658">
                  <c:v>43903</c:v>
                </c:pt>
                <c:pt idx="659">
                  <c:v>43910</c:v>
                </c:pt>
                <c:pt idx="660">
                  <c:v>43917</c:v>
                </c:pt>
                <c:pt idx="661">
                  <c:v>43924</c:v>
                </c:pt>
                <c:pt idx="662">
                  <c:v>43935</c:v>
                </c:pt>
                <c:pt idx="663">
                  <c:v>43942</c:v>
                </c:pt>
                <c:pt idx="664">
                  <c:v>43949</c:v>
                </c:pt>
                <c:pt idx="665">
                  <c:v>43956</c:v>
                </c:pt>
                <c:pt idx="666">
                  <c:v>43963</c:v>
                </c:pt>
                <c:pt idx="667">
                  <c:v>43970</c:v>
                </c:pt>
                <c:pt idx="668">
                  <c:v>43977</c:v>
                </c:pt>
                <c:pt idx="669">
                  <c:v>43984</c:v>
                </c:pt>
                <c:pt idx="670">
                  <c:v>43991</c:v>
                </c:pt>
                <c:pt idx="671">
                  <c:v>43998</c:v>
                </c:pt>
                <c:pt idx="672">
                  <c:v>44005</c:v>
                </c:pt>
                <c:pt idx="673">
                  <c:v>44012</c:v>
                </c:pt>
                <c:pt idx="674">
                  <c:v>44019</c:v>
                </c:pt>
                <c:pt idx="675">
                  <c:v>44026</c:v>
                </c:pt>
                <c:pt idx="676">
                  <c:v>44033</c:v>
                </c:pt>
                <c:pt idx="677">
                  <c:v>44040</c:v>
                </c:pt>
                <c:pt idx="678">
                  <c:v>44047</c:v>
                </c:pt>
                <c:pt idx="679">
                  <c:v>44054</c:v>
                </c:pt>
                <c:pt idx="680">
                  <c:v>44061</c:v>
                </c:pt>
                <c:pt idx="681">
                  <c:v>44068</c:v>
                </c:pt>
                <c:pt idx="682">
                  <c:v>44075</c:v>
                </c:pt>
                <c:pt idx="683">
                  <c:v>44082</c:v>
                </c:pt>
                <c:pt idx="684">
                  <c:v>44089</c:v>
                </c:pt>
                <c:pt idx="685">
                  <c:v>44096</c:v>
                </c:pt>
                <c:pt idx="686">
                  <c:v>44103</c:v>
                </c:pt>
                <c:pt idx="687">
                  <c:v>44110</c:v>
                </c:pt>
                <c:pt idx="688">
                  <c:v>44117</c:v>
                </c:pt>
                <c:pt idx="689">
                  <c:v>44124</c:v>
                </c:pt>
                <c:pt idx="690">
                  <c:v>44131</c:v>
                </c:pt>
                <c:pt idx="691">
                  <c:v>44138</c:v>
                </c:pt>
                <c:pt idx="692">
                  <c:v>44145</c:v>
                </c:pt>
                <c:pt idx="693">
                  <c:v>44152</c:v>
                </c:pt>
                <c:pt idx="694">
                  <c:v>44159</c:v>
                </c:pt>
                <c:pt idx="695">
                  <c:v>44166</c:v>
                </c:pt>
                <c:pt idx="696">
                  <c:v>44173</c:v>
                </c:pt>
                <c:pt idx="697">
                  <c:v>44180</c:v>
                </c:pt>
                <c:pt idx="698">
                  <c:v>44187</c:v>
                </c:pt>
                <c:pt idx="699">
                  <c:v>44194</c:v>
                </c:pt>
                <c:pt idx="700">
                  <c:v>44201</c:v>
                </c:pt>
                <c:pt idx="701">
                  <c:v>44208</c:v>
                </c:pt>
                <c:pt idx="702">
                  <c:v>44215</c:v>
                </c:pt>
                <c:pt idx="703">
                  <c:v>44222</c:v>
                </c:pt>
                <c:pt idx="704">
                  <c:v>44229</c:v>
                </c:pt>
                <c:pt idx="705">
                  <c:v>44236</c:v>
                </c:pt>
                <c:pt idx="706">
                  <c:v>44243</c:v>
                </c:pt>
                <c:pt idx="707">
                  <c:v>44250</c:v>
                </c:pt>
                <c:pt idx="708">
                  <c:v>44257</c:v>
                </c:pt>
                <c:pt idx="709">
                  <c:v>44264</c:v>
                </c:pt>
                <c:pt idx="710">
                  <c:v>44271</c:v>
                </c:pt>
                <c:pt idx="711">
                  <c:v>44278</c:v>
                </c:pt>
                <c:pt idx="712">
                  <c:v>44285</c:v>
                </c:pt>
                <c:pt idx="713">
                  <c:v>44292</c:v>
                </c:pt>
                <c:pt idx="714">
                  <c:v>44299</c:v>
                </c:pt>
                <c:pt idx="715">
                  <c:v>44306</c:v>
                </c:pt>
                <c:pt idx="716">
                  <c:v>44313</c:v>
                </c:pt>
                <c:pt idx="717">
                  <c:v>44320</c:v>
                </c:pt>
                <c:pt idx="718">
                  <c:v>44327</c:v>
                </c:pt>
                <c:pt idx="719">
                  <c:v>44334</c:v>
                </c:pt>
                <c:pt idx="720">
                  <c:v>44341</c:v>
                </c:pt>
                <c:pt idx="721">
                  <c:v>44348</c:v>
                </c:pt>
                <c:pt idx="722">
                  <c:v>44355</c:v>
                </c:pt>
                <c:pt idx="723">
                  <c:v>44362</c:v>
                </c:pt>
                <c:pt idx="724">
                  <c:v>44369</c:v>
                </c:pt>
                <c:pt idx="725">
                  <c:v>44376</c:v>
                </c:pt>
                <c:pt idx="726">
                  <c:v>44383</c:v>
                </c:pt>
                <c:pt idx="727">
                  <c:v>44390</c:v>
                </c:pt>
                <c:pt idx="728">
                  <c:v>44397</c:v>
                </c:pt>
                <c:pt idx="729">
                  <c:v>44404</c:v>
                </c:pt>
                <c:pt idx="730">
                  <c:v>44411</c:v>
                </c:pt>
                <c:pt idx="731">
                  <c:v>44418</c:v>
                </c:pt>
                <c:pt idx="732">
                  <c:v>44425</c:v>
                </c:pt>
                <c:pt idx="733">
                  <c:v>44432</c:v>
                </c:pt>
                <c:pt idx="734">
                  <c:v>44439</c:v>
                </c:pt>
                <c:pt idx="735">
                  <c:v>44446</c:v>
                </c:pt>
                <c:pt idx="736">
                  <c:v>44453</c:v>
                </c:pt>
                <c:pt idx="737">
                  <c:v>44460</c:v>
                </c:pt>
                <c:pt idx="738">
                  <c:v>44467</c:v>
                </c:pt>
                <c:pt idx="739">
                  <c:v>44474</c:v>
                </c:pt>
                <c:pt idx="740">
                  <c:v>44481</c:v>
                </c:pt>
                <c:pt idx="741">
                  <c:v>44488</c:v>
                </c:pt>
                <c:pt idx="742">
                  <c:v>44495</c:v>
                </c:pt>
                <c:pt idx="743">
                  <c:v>44502</c:v>
                </c:pt>
                <c:pt idx="744">
                  <c:v>44509</c:v>
                </c:pt>
                <c:pt idx="745">
                  <c:v>44516</c:v>
                </c:pt>
                <c:pt idx="746">
                  <c:v>44523</c:v>
                </c:pt>
                <c:pt idx="747">
                  <c:v>44530</c:v>
                </c:pt>
                <c:pt idx="748">
                  <c:v>44537</c:v>
                </c:pt>
                <c:pt idx="749">
                  <c:v>44544</c:v>
                </c:pt>
                <c:pt idx="750">
                  <c:v>44551</c:v>
                </c:pt>
                <c:pt idx="751">
                  <c:v>44558</c:v>
                </c:pt>
                <c:pt idx="752">
                  <c:v>44565</c:v>
                </c:pt>
                <c:pt idx="753">
                  <c:v>44572</c:v>
                </c:pt>
                <c:pt idx="754">
                  <c:v>44579</c:v>
                </c:pt>
                <c:pt idx="755">
                  <c:v>44586</c:v>
                </c:pt>
                <c:pt idx="756">
                  <c:v>44593</c:v>
                </c:pt>
                <c:pt idx="757">
                  <c:v>44600</c:v>
                </c:pt>
                <c:pt idx="758">
                  <c:v>44607</c:v>
                </c:pt>
                <c:pt idx="759">
                  <c:v>44614</c:v>
                </c:pt>
                <c:pt idx="760">
                  <c:v>44621</c:v>
                </c:pt>
                <c:pt idx="761">
                  <c:v>44628</c:v>
                </c:pt>
                <c:pt idx="762">
                  <c:v>44635</c:v>
                </c:pt>
                <c:pt idx="763">
                  <c:v>44642</c:v>
                </c:pt>
                <c:pt idx="764">
                  <c:v>44649</c:v>
                </c:pt>
                <c:pt idx="765">
                  <c:v>44656</c:v>
                </c:pt>
                <c:pt idx="766">
                  <c:v>44663</c:v>
                </c:pt>
                <c:pt idx="767">
                  <c:v>44670</c:v>
                </c:pt>
                <c:pt idx="768">
                  <c:v>44677</c:v>
                </c:pt>
                <c:pt idx="769">
                  <c:v>44684</c:v>
                </c:pt>
                <c:pt idx="770">
                  <c:v>44691</c:v>
                </c:pt>
                <c:pt idx="771">
                  <c:v>44698</c:v>
                </c:pt>
                <c:pt idx="772">
                  <c:v>44705</c:v>
                </c:pt>
                <c:pt idx="773">
                  <c:v>44712</c:v>
                </c:pt>
                <c:pt idx="774">
                  <c:v>44719</c:v>
                </c:pt>
                <c:pt idx="775">
                  <c:v>44726</c:v>
                </c:pt>
                <c:pt idx="776">
                  <c:v>44733</c:v>
                </c:pt>
                <c:pt idx="777">
                  <c:v>44740</c:v>
                </c:pt>
                <c:pt idx="778">
                  <c:v>44747</c:v>
                </c:pt>
                <c:pt idx="779">
                  <c:v>44754</c:v>
                </c:pt>
                <c:pt idx="780">
                  <c:v>44761</c:v>
                </c:pt>
                <c:pt idx="781">
                  <c:v>44768</c:v>
                </c:pt>
                <c:pt idx="782">
                  <c:v>44775</c:v>
                </c:pt>
                <c:pt idx="783">
                  <c:v>44782</c:v>
                </c:pt>
                <c:pt idx="784">
                  <c:v>44789</c:v>
                </c:pt>
                <c:pt idx="785">
                  <c:v>44796</c:v>
                </c:pt>
                <c:pt idx="786">
                  <c:v>44803</c:v>
                </c:pt>
                <c:pt idx="787">
                  <c:v>44810</c:v>
                </c:pt>
                <c:pt idx="788">
                  <c:v>44817</c:v>
                </c:pt>
                <c:pt idx="789">
                  <c:v>44824</c:v>
                </c:pt>
                <c:pt idx="790">
                  <c:v>44831</c:v>
                </c:pt>
                <c:pt idx="791">
                  <c:v>44838</c:v>
                </c:pt>
                <c:pt idx="792">
                  <c:v>44845</c:v>
                </c:pt>
                <c:pt idx="793">
                  <c:v>44852</c:v>
                </c:pt>
                <c:pt idx="794">
                  <c:v>44859</c:v>
                </c:pt>
                <c:pt idx="795">
                  <c:v>44866</c:v>
                </c:pt>
                <c:pt idx="796">
                  <c:v>44873</c:v>
                </c:pt>
                <c:pt idx="797">
                  <c:v>44880</c:v>
                </c:pt>
                <c:pt idx="798">
                  <c:v>44887</c:v>
                </c:pt>
                <c:pt idx="799">
                  <c:v>44894</c:v>
                </c:pt>
                <c:pt idx="800">
                  <c:v>44901</c:v>
                </c:pt>
                <c:pt idx="801">
                  <c:v>44908</c:v>
                </c:pt>
                <c:pt idx="802">
                  <c:v>44915</c:v>
                </c:pt>
                <c:pt idx="803">
                  <c:v>44922</c:v>
                </c:pt>
                <c:pt idx="804">
                  <c:v>44929</c:v>
                </c:pt>
                <c:pt idx="805">
                  <c:v>44936</c:v>
                </c:pt>
                <c:pt idx="806">
                  <c:v>44943</c:v>
                </c:pt>
                <c:pt idx="807">
                  <c:v>44950</c:v>
                </c:pt>
                <c:pt idx="808">
                  <c:v>44957</c:v>
                </c:pt>
                <c:pt idx="809">
                  <c:v>44964</c:v>
                </c:pt>
                <c:pt idx="810">
                  <c:v>44971</c:v>
                </c:pt>
                <c:pt idx="811">
                  <c:v>44978</c:v>
                </c:pt>
                <c:pt idx="812">
                  <c:v>44985</c:v>
                </c:pt>
                <c:pt idx="813">
                  <c:v>44992</c:v>
                </c:pt>
                <c:pt idx="814">
                  <c:v>44999</c:v>
                </c:pt>
                <c:pt idx="815">
                  <c:v>45006</c:v>
                </c:pt>
                <c:pt idx="816">
                  <c:v>45013</c:v>
                </c:pt>
                <c:pt idx="817">
                  <c:v>45020</c:v>
                </c:pt>
                <c:pt idx="818">
                  <c:v>45027</c:v>
                </c:pt>
                <c:pt idx="819">
                  <c:v>45034</c:v>
                </c:pt>
                <c:pt idx="820">
                  <c:v>45041</c:v>
                </c:pt>
                <c:pt idx="821">
                  <c:v>45048</c:v>
                </c:pt>
                <c:pt idx="822">
                  <c:v>45055</c:v>
                </c:pt>
                <c:pt idx="823">
                  <c:v>45062</c:v>
                </c:pt>
                <c:pt idx="824">
                  <c:v>45069</c:v>
                </c:pt>
                <c:pt idx="825">
                  <c:v>45076</c:v>
                </c:pt>
                <c:pt idx="826">
                  <c:v>45083</c:v>
                </c:pt>
                <c:pt idx="827">
                  <c:v>45090</c:v>
                </c:pt>
                <c:pt idx="828">
                  <c:v>45097</c:v>
                </c:pt>
                <c:pt idx="829">
                  <c:v>45104</c:v>
                </c:pt>
                <c:pt idx="830">
                  <c:v>45111</c:v>
                </c:pt>
                <c:pt idx="831">
                  <c:v>45118</c:v>
                </c:pt>
                <c:pt idx="832">
                  <c:v>45125</c:v>
                </c:pt>
                <c:pt idx="833">
                  <c:v>45132</c:v>
                </c:pt>
                <c:pt idx="834">
                  <c:v>45139</c:v>
                </c:pt>
                <c:pt idx="835">
                  <c:v>45146</c:v>
                </c:pt>
                <c:pt idx="836">
                  <c:v>45153</c:v>
                </c:pt>
                <c:pt idx="837">
                  <c:v>45160</c:v>
                </c:pt>
                <c:pt idx="838">
                  <c:v>45167</c:v>
                </c:pt>
                <c:pt idx="839">
                  <c:v>45174</c:v>
                </c:pt>
                <c:pt idx="840">
                  <c:v>45181</c:v>
                </c:pt>
                <c:pt idx="841">
                  <c:v>45188</c:v>
                </c:pt>
                <c:pt idx="842">
                  <c:v>45195</c:v>
                </c:pt>
                <c:pt idx="843">
                  <c:v>45202</c:v>
                </c:pt>
                <c:pt idx="844">
                  <c:v>45209</c:v>
                </c:pt>
                <c:pt idx="845">
                  <c:v>45216</c:v>
                </c:pt>
                <c:pt idx="846">
                  <c:v>45223</c:v>
                </c:pt>
                <c:pt idx="847">
                  <c:v>45230</c:v>
                </c:pt>
                <c:pt idx="848">
                  <c:v>45237</c:v>
                </c:pt>
                <c:pt idx="849">
                  <c:v>45244</c:v>
                </c:pt>
                <c:pt idx="850">
                  <c:v>45251</c:v>
                </c:pt>
                <c:pt idx="851">
                  <c:v>45258</c:v>
                </c:pt>
                <c:pt idx="852">
                  <c:v>45265</c:v>
                </c:pt>
                <c:pt idx="853">
                  <c:v>45272</c:v>
                </c:pt>
                <c:pt idx="854">
                  <c:v>45279</c:v>
                </c:pt>
                <c:pt idx="855">
                  <c:v>45287</c:v>
                </c:pt>
                <c:pt idx="856">
                  <c:v>45294</c:v>
                </c:pt>
                <c:pt idx="857">
                  <c:v>45301</c:v>
                </c:pt>
                <c:pt idx="858">
                  <c:v>45308</c:v>
                </c:pt>
                <c:pt idx="859">
                  <c:v>45315</c:v>
                </c:pt>
                <c:pt idx="860">
                  <c:v>45322</c:v>
                </c:pt>
                <c:pt idx="861">
                  <c:v>45329</c:v>
                </c:pt>
                <c:pt idx="862">
                  <c:v>45336</c:v>
                </c:pt>
                <c:pt idx="863">
                  <c:v>45343</c:v>
                </c:pt>
                <c:pt idx="864">
                  <c:v>45350</c:v>
                </c:pt>
                <c:pt idx="865">
                  <c:v>45357</c:v>
                </c:pt>
                <c:pt idx="866">
                  <c:v>45364</c:v>
                </c:pt>
                <c:pt idx="867">
                  <c:v>45371</c:v>
                </c:pt>
                <c:pt idx="868">
                  <c:v>45378</c:v>
                </c:pt>
                <c:pt idx="869">
                  <c:v>45385</c:v>
                </c:pt>
                <c:pt idx="870">
                  <c:v>45392</c:v>
                </c:pt>
                <c:pt idx="871">
                  <c:v>45399</c:v>
                </c:pt>
                <c:pt idx="872">
                  <c:v>45406</c:v>
                </c:pt>
                <c:pt idx="873">
                  <c:v>45414</c:v>
                </c:pt>
                <c:pt idx="874">
                  <c:v>45421</c:v>
                </c:pt>
                <c:pt idx="875">
                  <c:v>45428</c:v>
                </c:pt>
                <c:pt idx="876">
                  <c:v>45435</c:v>
                </c:pt>
                <c:pt idx="877">
                  <c:v>45442</c:v>
                </c:pt>
                <c:pt idx="878">
                  <c:v>45449</c:v>
                </c:pt>
                <c:pt idx="879">
                  <c:v>45456</c:v>
                </c:pt>
                <c:pt idx="880">
                  <c:v>45463</c:v>
                </c:pt>
                <c:pt idx="881">
                  <c:v>45470</c:v>
                </c:pt>
                <c:pt idx="882">
                  <c:v>45477</c:v>
                </c:pt>
                <c:pt idx="883">
                  <c:v>45484</c:v>
                </c:pt>
                <c:pt idx="884">
                  <c:v>45491</c:v>
                </c:pt>
                <c:pt idx="885">
                  <c:v>45498</c:v>
                </c:pt>
                <c:pt idx="886">
                  <c:v>45505</c:v>
                </c:pt>
                <c:pt idx="887">
                  <c:v>45512</c:v>
                </c:pt>
                <c:pt idx="888">
                  <c:v>45519</c:v>
                </c:pt>
                <c:pt idx="889">
                  <c:v>45526</c:v>
                </c:pt>
                <c:pt idx="890">
                  <c:v>45533</c:v>
                </c:pt>
                <c:pt idx="891">
                  <c:v>45540</c:v>
                </c:pt>
                <c:pt idx="892">
                  <c:v>45547</c:v>
                </c:pt>
                <c:pt idx="893">
                  <c:v>45554</c:v>
                </c:pt>
                <c:pt idx="894">
                  <c:v>45561</c:v>
                </c:pt>
                <c:pt idx="895">
                  <c:v>45568</c:v>
                </c:pt>
                <c:pt idx="896">
                  <c:v>45575</c:v>
                </c:pt>
                <c:pt idx="897">
                  <c:v>45582</c:v>
                </c:pt>
                <c:pt idx="898">
                  <c:v>45589</c:v>
                </c:pt>
                <c:pt idx="899">
                  <c:v>45596</c:v>
                </c:pt>
                <c:pt idx="900">
                  <c:v>45603</c:v>
                </c:pt>
                <c:pt idx="901">
                  <c:v>45610</c:v>
                </c:pt>
                <c:pt idx="902">
                  <c:v>45617</c:v>
                </c:pt>
                <c:pt idx="903">
                  <c:v>45624</c:v>
                </c:pt>
                <c:pt idx="904">
                  <c:v>45631</c:v>
                </c:pt>
                <c:pt idx="905">
                  <c:v>45638</c:v>
                </c:pt>
                <c:pt idx="906">
                  <c:v>45645</c:v>
                </c:pt>
                <c:pt idx="907">
                  <c:v>45653</c:v>
                </c:pt>
                <c:pt idx="908">
                  <c:v>45660</c:v>
                </c:pt>
                <c:pt idx="909">
                  <c:v>45667</c:v>
                </c:pt>
                <c:pt idx="910">
                  <c:v>45674</c:v>
                </c:pt>
                <c:pt idx="911">
                  <c:v>45681</c:v>
                </c:pt>
                <c:pt idx="912">
                  <c:v>45688</c:v>
                </c:pt>
                <c:pt idx="913">
                  <c:v>45695</c:v>
                </c:pt>
                <c:pt idx="914">
                  <c:v>45702</c:v>
                </c:pt>
                <c:pt idx="915">
                  <c:v>45709</c:v>
                </c:pt>
                <c:pt idx="916">
                  <c:v>45716</c:v>
                </c:pt>
                <c:pt idx="917">
                  <c:v>45723</c:v>
                </c:pt>
                <c:pt idx="918">
                  <c:v>45730</c:v>
                </c:pt>
                <c:pt idx="919">
                  <c:v>45737</c:v>
                </c:pt>
                <c:pt idx="920">
                  <c:v>45744</c:v>
                </c:pt>
                <c:pt idx="921">
                  <c:v>45751</c:v>
                </c:pt>
                <c:pt idx="922">
                  <c:v>45758</c:v>
                </c:pt>
                <c:pt idx="923">
                  <c:v>45769</c:v>
                </c:pt>
                <c:pt idx="924">
                  <c:v>45776</c:v>
                </c:pt>
                <c:pt idx="925">
                  <c:v>45783</c:v>
                </c:pt>
                <c:pt idx="926">
                  <c:v>45790</c:v>
                </c:pt>
                <c:pt idx="927">
                  <c:v>45797</c:v>
                </c:pt>
                <c:pt idx="928">
                  <c:v>45804</c:v>
                </c:pt>
                <c:pt idx="929">
                  <c:v>45811</c:v>
                </c:pt>
                <c:pt idx="930">
                  <c:v>45818</c:v>
                </c:pt>
                <c:pt idx="931">
                  <c:v>45825</c:v>
                </c:pt>
                <c:pt idx="932">
                  <c:v>45832</c:v>
                </c:pt>
                <c:pt idx="933">
                  <c:v>45839</c:v>
                </c:pt>
                <c:pt idx="934">
                  <c:v>45846</c:v>
                </c:pt>
                <c:pt idx="935">
                  <c:v>45853</c:v>
                </c:pt>
                <c:pt idx="936">
                  <c:v>45860</c:v>
                </c:pt>
                <c:pt idx="937">
                  <c:v>45867</c:v>
                </c:pt>
                <c:pt idx="938">
                  <c:v>45874</c:v>
                </c:pt>
                <c:pt idx="939">
                  <c:v>45881</c:v>
                </c:pt>
                <c:pt idx="940">
                  <c:v>45888</c:v>
                </c:pt>
                <c:pt idx="941">
                  <c:v>45895</c:v>
                </c:pt>
                <c:pt idx="942">
                  <c:v>45902</c:v>
                </c:pt>
                <c:pt idx="943">
                  <c:v>45909</c:v>
                </c:pt>
                <c:pt idx="944">
                  <c:v>45916</c:v>
                </c:pt>
                <c:pt idx="945">
                  <c:v>45923</c:v>
                </c:pt>
                <c:pt idx="946">
                  <c:v>45930</c:v>
                </c:pt>
                <c:pt idx="947">
                  <c:v>45937</c:v>
                </c:pt>
                <c:pt idx="948">
                  <c:v>45944</c:v>
                </c:pt>
                <c:pt idx="949">
                  <c:v>45951</c:v>
                </c:pt>
                <c:pt idx="950">
                  <c:v>45958</c:v>
                </c:pt>
                <c:pt idx="951">
                  <c:v>45965</c:v>
                </c:pt>
                <c:pt idx="952">
                  <c:v>45972</c:v>
                </c:pt>
                <c:pt idx="953">
                  <c:v>45979</c:v>
                </c:pt>
                <c:pt idx="954">
                  <c:v>45986</c:v>
                </c:pt>
                <c:pt idx="955">
                  <c:v>45993</c:v>
                </c:pt>
                <c:pt idx="956">
                  <c:v>46000</c:v>
                </c:pt>
                <c:pt idx="957">
                  <c:v>46007</c:v>
                </c:pt>
                <c:pt idx="958">
                  <c:v>46014</c:v>
                </c:pt>
                <c:pt idx="959">
                  <c:v>46021</c:v>
                </c:pt>
                <c:pt idx="960">
                  <c:v>46028</c:v>
                </c:pt>
                <c:pt idx="961">
                  <c:v>46035</c:v>
                </c:pt>
                <c:pt idx="962">
                  <c:v>46042</c:v>
                </c:pt>
                <c:pt idx="963">
                  <c:v>46049</c:v>
                </c:pt>
                <c:pt idx="964">
                  <c:v>46056</c:v>
                </c:pt>
                <c:pt idx="965">
                  <c:v>46063</c:v>
                </c:pt>
                <c:pt idx="966">
                  <c:v>46070</c:v>
                </c:pt>
                <c:pt idx="967">
                  <c:v>46077</c:v>
                </c:pt>
                <c:pt idx="968">
                  <c:v>46084</c:v>
                </c:pt>
                <c:pt idx="969">
                  <c:v>46091</c:v>
                </c:pt>
                <c:pt idx="970">
                  <c:v>46098</c:v>
                </c:pt>
                <c:pt idx="971">
                  <c:v>46105</c:v>
                </c:pt>
                <c:pt idx="972">
                  <c:v>46112</c:v>
                </c:pt>
                <c:pt idx="973">
                  <c:v>46119</c:v>
                </c:pt>
                <c:pt idx="974">
                  <c:v>46126</c:v>
                </c:pt>
                <c:pt idx="975">
                  <c:v>46133</c:v>
                </c:pt>
                <c:pt idx="976">
                  <c:v>46140</c:v>
                </c:pt>
                <c:pt idx="977">
                  <c:v>46147</c:v>
                </c:pt>
                <c:pt idx="978">
                  <c:v>46154</c:v>
                </c:pt>
                <c:pt idx="979">
                  <c:v>46161</c:v>
                </c:pt>
                <c:pt idx="980">
                  <c:v>46168</c:v>
                </c:pt>
                <c:pt idx="981">
                  <c:v>46175</c:v>
                </c:pt>
                <c:pt idx="982">
                  <c:v>46182</c:v>
                </c:pt>
                <c:pt idx="983">
                  <c:v>46189</c:v>
                </c:pt>
                <c:pt idx="984">
                  <c:v>46196</c:v>
                </c:pt>
                <c:pt idx="985">
                  <c:v>46203</c:v>
                </c:pt>
                <c:pt idx="986">
                  <c:v>46210</c:v>
                </c:pt>
                <c:pt idx="987">
                  <c:v>46217</c:v>
                </c:pt>
                <c:pt idx="988">
                  <c:v>46224</c:v>
                </c:pt>
                <c:pt idx="989">
                  <c:v>46231</c:v>
                </c:pt>
                <c:pt idx="990">
                  <c:v>46238</c:v>
                </c:pt>
                <c:pt idx="991">
                  <c:v>46245</c:v>
                </c:pt>
                <c:pt idx="992">
                  <c:v>46252</c:v>
                </c:pt>
                <c:pt idx="993">
                  <c:v>46259</c:v>
                </c:pt>
                <c:pt idx="994">
                  <c:v>46266</c:v>
                </c:pt>
                <c:pt idx="995">
                  <c:v>46273</c:v>
                </c:pt>
                <c:pt idx="996">
                  <c:v>46280</c:v>
                </c:pt>
                <c:pt idx="997">
                  <c:v>46287</c:v>
                </c:pt>
                <c:pt idx="998">
                  <c:v>46294</c:v>
                </c:pt>
                <c:pt idx="999">
                  <c:v>46301</c:v>
                </c:pt>
                <c:pt idx="1000">
                  <c:v>46308</c:v>
                </c:pt>
                <c:pt idx="1001">
                  <c:v>46315</c:v>
                </c:pt>
                <c:pt idx="1002">
                  <c:v>46322</c:v>
                </c:pt>
                <c:pt idx="1003">
                  <c:v>46329</c:v>
                </c:pt>
                <c:pt idx="1004">
                  <c:v>46336</c:v>
                </c:pt>
                <c:pt idx="1005">
                  <c:v>46343</c:v>
                </c:pt>
                <c:pt idx="1006">
                  <c:v>46350</c:v>
                </c:pt>
                <c:pt idx="1007">
                  <c:v>46357</c:v>
                </c:pt>
                <c:pt idx="1008">
                  <c:v>46364</c:v>
                </c:pt>
                <c:pt idx="1009">
                  <c:v>46371</c:v>
                </c:pt>
                <c:pt idx="1010">
                  <c:v>46378</c:v>
                </c:pt>
                <c:pt idx="1011">
                  <c:v>46385</c:v>
                </c:pt>
                <c:pt idx="1012">
                  <c:v>46392</c:v>
                </c:pt>
                <c:pt idx="1013">
                  <c:v>46399</c:v>
                </c:pt>
                <c:pt idx="1014">
                  <c:v>46406</c:v>
                </c:pt>
                <c:pt idx="1015">
                  <c:v>46413</c:v>
                </c:pt>
                <c:pt idx="1016">
                  <c:v>46420</c:v>
                </c:pt>
                <c:pt idx="1017">
                  <c:v>46427</c:v>
                </c:pt>
                <c:pt idx="1018">
                  <c:v>46434</c:v>
                </c:pt>
                <c:pt idx="1019">
                  <c:v>46441</c:v>
                </c:pt>
                <c:pt idx="1020">
                  <c:v>46448</c:v>
                </c:pt>
                <c:pt idx="1021">
                  <c:v>46455</c:v>
                </c:pt>
                <c:pt idx="1022">
                  <c:v>46462</c:v>
                </c:pt>
                <c:pt idx="1023">
                  <c:v>46469</c:v>
                </c:pt>
                <c:pt idx="1024">
                  <c:v>46476</c:v>
                </c:pt>
                <c:pt idx="1025">
                  <c:v>46483</c:v>
                </c:pt>
                <c:pt idx="1026">
                  <c:v>46490</c:v>
                </c:pt>
                <c:pt idx="1027">
                  <c:v>46497</c:v>
                </c:pt>
                <c:pt idx="1028">
                  <c:v>46504</c:v>
                </c:pt>
                <c:pt idx="1029">
                  <c:v>46511</c:v>
                </c:pt>
                <c:pt idx="1030">
                  <c:v>46518</c:v>
                </c:pt>
                <c:pt idx="1031">
                  <c:v>46525</c:v>
                </c:pt>
                <c:pt idx="1032">
                  <c:v>46532</c:v>
                </c:pt>
                <c:pt idx="1033">
                  <c:v>46539</c:v>
                </c:pt>
                <c:pt idx="1034">
                  <c:v>46546</c:v>
                </c:pt>
                <c:pt idx="1035">
                  <c:v>46553</c:v>
                </c:pt>
                <c:pt idx="1036">
                  <c:v>46560</c:v>
                </c:pt>
                <c:pt idx="1037">
                  <c:v>46567</c:v>
                </c:pt>
                <c:pt idx="1038">
                  <c:v>46574</c:v>
                </c:pt>
                <c:pt idx="1039">
                  <c:v>46581</c:v>
                </c:pt>
                <c:pt idx="1040">
                  <c:v>46588</c:v>
                </c:pt>
                <c:pt idx="1041">
                  <c:v>46595</c:v>
                </c:pt>
                <c:pt idx="1042">
                  <c:v>46602</c:v>
                </c:pt>
                <c:pt idx="1043">
                  <c:v>46609</c:v>
                </c:pt>
                <c:pt idx="1044">
                  <c:v>46616</c:v>
                </c:pt>
                <c:pt idx="1045">
                  <c:v>46623</c:v>
                </c:pt>
                <c:pt idx="1046">
                  <c:v>46630</c:v>
                </c:pt>
                <c:pt idx="1047">
                  <c:v>46637</c:v>
                </c:pt>
                <c:pt idx="1048">
                  <c:v>46644</c:v>
                </c:pt>
                <c:pt idx="1049">
                  <c:v>46651</c:v>
                </c:pt>
                <c:pt idx="1050">
                  <c:v>46658</c:v>
                </c:pt>
                <c:pt idx="1051">
                  <c:v>46665</c:v>
                </c:pt>
                <c:pt idx="1052">
                  <c:v>46672</c:v>
                </c:pt>
                <c:pt idx="1053">
                  <c:v>46679</c:v>
                </c:pt>
                <c:pt idx="1054">
                  <c:v>46686</c:v>
                </c:pt>
                <c:pt idx="1055">
                  <c:v>46693</c:v>
                </c:pt>
                <c:pt idx="1056">
                  <c:v>46700</c:v>
                </c:pt>
                <c:pt idx="1057">
                  <c:v>46707</c:v>
                </c:pt>
                <c:pt idx="1058">
                  <c:v>46714</c:v>
                </c:pt>
                <c:pt idx="1059">
                  <c:v>46721</c:v>
                </c:pt>
                <c:pt idx="1060">
                  <c:v>46728</c:v>
                </c:pt>
                <c:pt idx="1061">
                  <c:v>46735</c:v>
                </c:pt>
                <c:pt idx="1062">
                  <c:v>46742</c:v>
                </c:pt>
                <c:pt idx="1063">
                  <c:v>46749</c:v>
                </c:pt>
                <c:pt idx="1064">
                  <c:v>46756</c:v>
                </c:pt>
                <c:pt idx="1065">
                  <c:v>46763</c:v>
                </c:pt>
                <c:pt idx="1066">
                  <c:v>46770</c:v>
                </c:pt>
                <c:pt idx="1067">
                  <c:v>46777</c:v>
                </c:pt>
                <c:pt idx="1068">
                  <c:v>46784</c:v>
                </c:pt>
                <c:pt idx="1069">
                  <c:v>46791</c:v>
                </c:pt>
                <c:pt idx="1070">
                  <c:v>46798</c:v>
                </c:pt>
                <c:pt idx="1071">
                  <c:v>46805</c:v>
                </c:pt>
                <c:pt idx="1072">
                  <c:v>46812</c:v>
                </c:pt>
                <c:pt idx="1073">
                  <c:v>46819</c:v>
                </c:pt>
                <c:pt idx="1074">
                  <c:v>46826</c:v>
                </c:pt>
                <c:pt idx="1075">
                  <c:v>46833</c:v>
                </c:pt>
                <c:pt idx="1076">
                  <c:v>46840</c:v>
                </c:pt>
                <c:pt idx="1077">
                  <c:v>46847</c:v>
                </c:pt>
                <c:pt idx="1078">
                  <c:v>46854</c:v>
                </c:pt>
                <c:pt idx="1079">
                  <c:v>46861</c:v>
                </c:pt>
                <c:pt idx="1080">
                  <c:v>46868</c:v>
                </c:pt>
                <c:pt idx="1081">
                  <c:v>46875</c:v>
                </c:pt>
                <c:pt idx="1082">
                  <c:v>46882</c:v>
                </c:pt>
                <c:pt idx="1083">
                  <c:v>46889</c:v>
                </c:pt>
                <c:pt idx="1084">
                  <c:v>46896</c:v>
                </c:pt>
                <c:pt idx="1085">
                  <c:v>46903</c:v>
                </c:pt>
                <c:pt idx="1086">
                  <c:v>46910</c:v>
                </c:pt>
                <c:pt idx="1087">
                  <c:v>46917</c:v>
                </c:pt>
                <c:pt idx="1088">
                  <c:v>46924</c:v>
                </c:pt>
                <c:pt idx="1089">
                  <c:v>46931</c:v>
                </c:pt>
                <c:pt idx="1090">
                  <c:v>46938</c:v>
                </c:pt>
                <c:pt idx="1091">
                  <c:v>46945</c:v>
                </c:pt>
                <c:pt idx="1092">
                  <c:v>46952</c:v>
                </c:pt>
                <c:pt idx="1093">
                  <c:v>46959</c:v>
                </c:pt>
                <c:pt idx="1094">
                  <c:v>46966</c:v>
                </c:pt>
                <c:pt idx="1095">
                  <c:v>46973</c:v>
                </c:pt>
                <c:pt idx="1096">
                  <c:v>46980</c:v>
                </c:pt>
                <c:pt idx="1097">
                  <c:v>46987</c:v>
                </c:pt>
                <c:pt idx="1098">
                  <c:v>46994</c:v>
                </c:pt>
                <c:pt idx="1099">
                  <c:v>47001</c:v>
                </c:pt>
                <c:pt idx="1100">
                  <c:v>47008</c:v>
                </c:pt>
                <c:pt idx="1101">
                  <c:v>47015</c:v>
                </c:pt>
                <c:pt idx="1102">
                  <c:v>47022</c:v>
                </c:pt>
                <c:pt idx="1103">
                  <c:v>47029</c:v>
                </c:pt>
                <c:pt idx="1104">
                  <c:v>47036</c:v>
                </c:pt>
                <c:pt idx="1105">
                  <c:v>47043</c:v>
                </c:pt>
                <c:pt idx="1106">
                  <c:v>47050</c:v>
                </c:pt>
                <c:pt idx="1107">
                  <c:v>47057</c:v>
                </c:pt>
                <c:pt idx="1108">
                  <c:v>47064</c:v>
                </c:pt>
                <c:pt idx="1109">
                  <c:v>47071</c:v>
                </c:pt>
                <c:pt idx="1110">
                  <c:v>47078</c:v>
                </c:pt>
                <c:pt idx="1111">
                  <c:v>47085</c:v>
                </c:pt>
                <c:pt idx="1112">
                  <c:v>47092</c:v>
                </c:pt>
                <c:pt idx="1113">
                  <c:v>47099</c:v>
                </c:pt>
                <c:pt idx="1114">
                  <c:v>47106</c:v>
                </c:pt>
                <c:pt idx="1115">
                  <c:v>47114</c:v>
                </c:pt>
                <c:pt idx="1116">
                  <c:v>47121</c:v>
                </c:pt>
                <c:pt idx="1117">
                  <c:v>47128</c:v>
                </c:pt>
                <c:pt idx="1118">
                  <c:v>47135</c:v>
                </c:pt>
                <c:pt idx="1119">
                  <c:v>47142</c:v>
                </c:pt>
                <c:pt idx="1120">
                  <c:v>47149</c:v>
                </c:pt>
                <c:pt idx="1121">
                  <c:v>47156</c:v>
                </c:pt>
                <c:pt idx="1122">
                  <c:v>47163</c:v>
                </c:pt>
                <c:pt idx="1123">
                  <c:v>47170</c:v>
                </c:pt>
                <c:pt idx="1124">
                  <c:v>47177</c:v>
                </c:pt>
                <c:pt idx="1125">
                  <c:v>47184</c:v>
                </c:pt>
                <c:pt idx="1126">
                  <c:v>47191</c:v>
                </c:pt>
                <c:pt idx="1127">
                  <c:v>47198</c:v>
                </c:pt>
                <c:pt idx="1128">
                  <c:v>47205</c:v>
                </c:pt>
                <c:pt idx="1129">
                  <c:v>47212</c:v>
                </c:pt>
                <c:pt idx="1130">
                  <c:v>47219</c:v>
                </c:pt>
                <c:pt idx="1131">
                  <c:v>47226</c:v>
                </c:pt>
                <c:pt idx="1132">
                  <c:v>47233</c:v>
                </c:pt>
                <c:pt idx="1133">
                  <c:v>47240</c:v>
                </c:pt>
                <c:pt idx="1134">
                  <c:v>47247</c:v>
                </c:pt>
                <c:pt idx="1135">
                  <c:v>47254</c:v>
                </c:pt>
                <c:pt idx="1136">
                  <c:v>47261</c:v>
                </c:pt>
                <c:pt idx="1137">
                  <c:v>47268</c:v>
                </c:pt>
                <c:pt idx="1138">
                  <c:v>47275</c:v>
                </c:pt>
                <c:pt idx="1139">
                  <c:v>47282</c:v>
                </c:pt>
                <c:pt idx="1140">
                  <c:v>47289</c:v>
                </c:pt>
                <c:pt idx="1141">
                  <c:v>47296</c:v>
                </c:pt>
                <c:pt idx="1142">
                  <c:v>47303</c:v>
                </c:pt>
                <c:pt idx="1143">
                  <c:v>47310</c:v>
                </c:pt>
                <c:pt idx="1144">
                  <c:v>47317</c:v>
                </c:pt>
                <c:pt idx="1145">
                  <c:v>47324</c:v>
                </c:pt>
                <c:pt idx="1146">
                  <c:v>47331</c:v>
                </c:pt>
                <c:pt idx="1147">
                  <c:v>47338</c:v>
                </c:pt>
                <c:pt idx="1148">
                  <c:v>47345</c:v>
                </c:pt>
                <c:pt idx="1149">
                  <c:v>47352</c:v>
                </c:pt>
                <c:pt idx="1150">
                  <c:v>47359</c:v>
                </c:pt>
                <c:pt idx="1151">
                  <c:v>47366</c:v>
                </c:pt>
                <c:pt idx="1152">
                  <c:v>47373</c:v>
                </c:pt>
                <c:pt idx="1153">
                  <c:v>47380</c:v>
                </c:pt>
                <c:pt idx="1154">
                  <c:v>47387</c:v>
                </c:pt>
                <c:pt idx="1155">
                  <c:v>47394</c:v>
                </c:pt>
                <c:pt idx="1156">
                  <c:v>47401</c:v>
                </c:pt>
                <c:pt idx="1157">
                  <c:v>47408</c:v>
                </c:pt>
                <c:pt idx="1158">
                  <c:v>47415</c:v>
                </c:pt>
                <c:pt idx="1159">
                  <c:v>47422</c:v>
                </c:pt>
                <c:pt idx="1160">
                  <c:v>47429</c:v>
                </c:pt>
                <c:pt idx="1161">
                  <c:v>47436</c:v>
                </c:pt>
                <c:pt idx="1162">
                  <c:v>47443</c:v>
                </c:pt>
                <c:pt idx="1163">
                  <c:v>47450</c:v>
                </c:pt>
                <c:pt idx="1164">
                  <c:v>47457</c:v>
                </c:pt>
                <c:pt idx="1165">
                  <c:v>47464</c:v>
                </c:pt>
                <c:pt idx="1166">
                  <c:v>47471</c:v>
                </c:pt>
                <c:pt idx="1167">
                  <c:v>47479</c:v>
                </c:pt>
                <c:pt idx="1168">
                  <c:v>47486</c:v>
                </c:pt>
                <c:pt idx="1169">
                  <c:v>47493</c:v>
                </c:pt>
                <c:pt idx="1170">
                  <c:v>47500</c:v>
                </c:pt>
                <c:pt idx="1171">
                  <c:v>47507</c:v>
                </c:pt>
                <c:pt idx="1172">
                  <c:v>47514</c:v>
                </c:pt>
                <c:pt idx="1173">
                  <c:v>47521</c:v>
                </c:pt>
                <c:pt idx="1174">
                  <c:v>47528</c:v>
                </c:pt>
                <c:pt idx="1175">
                  <c:v>47535</c:v>
                </c:pt>
                <c:pt idx="1176">
                  <c:v>47542</c:v>
                </c:pt>
                <c:pt idx="1177">
                  <c:v>47549</c:v>
                </c:pt>
                <c:pt idx="1178">
                  <c:v>47556</c:v>
                </c:pt>
                <c:pt idx="1179">
                  <c:v>47563</c:v>
                </c:pt>
                <c:pt idx="1180">
                  <c:v>47570</c:v>
                </c:pt>
                <c:pt idx="1181">
                  <c:v>47577</c:v>
                </c:pt>
                <c:pt idx="1182">
                  <c:v>47584</c:v>
                </c:pt>
                <c:pt idx="1183">
                  <c:v>47591</c:v>
                </c:pt>
                <c:pt idx="1184">
                  <c:v>47598</c:v>
                </c:pt>
                <c:pt idx="1185">
                  <c:v>47605</c:v>
                </c:pt>
                <c:pt idx="1186">
                  <c:v>47612</c:v>
                </c:pt>
                <c:pt idx="1187">
                  <c:v>47619</c:v>
                </c:pt>
                <c:pt idx="1188">
                  <c:v>47626</c:v>
                </c:pt>
                <c:pt idx="1189">
                  <c:v>47633</c:v>
                </c:pt>
                <c:pt idx="1190">
                  <c:v>47640</c:v>
                </c:pt>
                <c:pt idx="1191">
                  <c:v>47647</c:v>
                </c:pt>
                <c:pt idx="1192">
                  <c:v>47654</c:v>
                </c:pt>
                <c:pt idx="1193">
                  <c:v>47661</c:v>
                </c:pt>
                <c:pt idx="1194">
                  <c:v>47668</c:v>
                </c:pt>
                <c:pt idx="1195">
                  <c:v>47675</c:v>
                </c:pt>
                <c:pt idx="1196">
                  <c:v>47682</c:v>
                </c:pt>
                <c:pt idx="1197">
                  <c:v>47689</c:v>
                </c:pt>
                <c:pt idx="1198">
                  <c:v>47696</c:v>
                </c:pt>
                <c:pt idx="1199">
                  <c:v>47703</c:v>
                </c:pt>
                <c:pt idx="1200">
                  <c:v>47710</c:v>
                </c:pt>
                <c:pt idx="1201">
                  <c:v>47717</c:v>
                </c:pt>
                <c:pt idx="1202">
                  <c:v>47724</c:v>
                </c:pt>
                <c:pt idx="1203">
                  <c:v>47731</c:v>
                </c:pt>
                <c:pt idx="1204">
                  <c:v>47738</c:v>
                </c:pt>
                <c:pt idx="1205">
                  <c:v>47745</c:v>
                </c:pt>
                <c:pt idx="1206">
                  <c:v>47752</c:v>
                </c:pt>
                <c:pt idx="1207">
                  <c:v>47759</c:v>
                </c:pt>
                <c:pt idx="1208">
                  <c:v>47766</c:v>
                </c:pt>
                <c:pt idx="1209">
                  <c:v>47773</c:v>
                </c:pt>
                <c:pt idx="1210">
                  <c:v>47780</c:v>
                </c:pt>
                <c:pt idx="1211">
                  <c:v>47787</c:v>
                </c:pt>
                <c:pt idx="1212">
                  <c:v>47794</c:v>
                </c:pt>
                <c:pt idx="1213">
                  <c:v>47801</c:v>
                </c:pt>
                <c:pt idx="1214">
                  <c:v>47808</c:v>
                </c:pt>
                <c:pt idx="1215">
                  <c:v>47815</c:v>
                </c:pt>
                <c:pt idx="1216">
                  <c:v>47822</c:v>
                </c:pt>
                <c:pt idx="1217">
                  <c:v>47829</c:v>
                </c:pt>
                <c:pt idx="1218">
                  <c:v>47836</c:v>
                </c:pt>
                <c:pt idx="1219">
                  <c:v>47844</c:v>
                </c:pt>
                <c:pt idx="1220">
                  <c:v>47851</c:v>
                </c:pt>
                <c:pt idx="1221">
                  <c:v>47858</c:v>
                </c:pt>
                <c:pt idx="1222">
                  <c:v>47865</c:v>
                </c:pt>
                <c:pt idx="1223">
                  <c:v>47872</c:v>
                </c:pt>
                <c:pt idx="1224">
                  <c:v>47879</c:v>
                </c:pt>
                <c:pt idx="1225">
                  <c:v>47886</c:v>
                </c:pt>
                <c:pt idx="1226">
                  <c:v>47893</c:v>
                </c:pt>
                <c:pt idx="1227">
                  <c:v>47900</c:v>
                </c:pt>
                <c:pt idx="1228">
                  <c:v>47907</c:v>
                </c:pt>
                <c:pt idx="1229">
                  <c:v>47914</c:v>
                </c:pt>
                <c:pt idx="1230">
                  <c:v>47921</c:v>
                </c:pt>
                <c:pt idx="1231">
                  <c:v>47928</c:v>
                </c:pt>
                <c:pt idx="1232">
                  <c:v>47935</c:v>
                </c:pt>
                <c:pt idx="1233">
                  <c:v>47942</c:v>
                </c:pt>
                <c:pt idx="1234">
                  <c:v>47953</c:v>
                </c:pt>
                <c:pt idx="1235">
                  <c:v>47960</c:v>
                </c:pt>
                <c:pt idx="1236">
                  <c:v>47967</c:v>
                </c:pt>
                <c:pt idx="1237">
                  <c:v>47974</c:v>
                </c:pt>
                <c:pt idx="1238">
                  <c:v>47981</c:v>
                </c:pt>
                <c:pt idx="1239">
                  <c:v>47988</c:v>
                </c:pt>
                <c:pt idx="1240">
                  <c:v>47995</c:v>
                </c:pt>
                <c:pt idx="1241">
                  <c:v>48002</c:v>
                </c:pt>
                <c:pt idx="1242">
                  <c:v>48009</c:v>
                </c:pt>
                <c:pt idx="1243">
                  <c:v>48016</c:v>
                </c:pt>
                <c:pt idx="1244">
                  <c:v>48023</c:v>
                </c:pt>
                <c:pt idx="1245">
                  <c:v>48030</c:v>
                </c:pt>
                <c:pt idx="1246">
                  <c:v>48037</c:v>
                </c:pt>
                <c:pt idx="1247">
                  <c:v>48044</c:v>
                </c:pt>
                <c:pt idx="1248">
                  <c:v>48051</c:v>
                </c:pt>
                <c:pt idx="1249">
                  <c:v>48058</c:v>
                </c:pt>
                <c:pt idx="1250">
                  <c:v>48065</c:v>
                </c:pt>
                <c:pt idx="1251">
                  <c:v>48072</c:v>
                </c:pt>
                <c:pt idx="1252">
                  <c:v>48079</c:v>
                </c:pt>
                <c:pt idx="1253">
                  <c:v>48086</c:v>
                </c:pt>
                <c:pt idx="1254">
                  <c:v>48093</c:v>
                </c:pt>
                <c:pt idx="1255">
                  <c:v>48100</c:v>
                </c:pt>
                <c:pt idx="1256">
                  <c:v>48107</c:v>
                </c:pt>
                <c:pt idx="1257">
                  <c:v>48114</c:v>
                </c:pt>
                <c:pt idx="1258">
                  <c:v>48121</c:v>
                </c:pt>
                <c:pt idx="1259">
                  <c:v>48128</c:v>
                </c:pt>
                <c:pt idx="1260">
                  <c:v>48135</c:v>
                </c:pt>
                <c:pt idx="1261">
                  <c:v>48142</c:v>
                </c:pt>
                <c:pt idx="1262">
                  <c:v>48149</c:v>
                </c:pt>
                <c:pt idx="1263">
                  <c:v>48156</c:v>
                </c:pt>
                <c:pt idx="1264">
                  <c:v>48163</c:v>
                </c:pt>
                <c:pt idx="1265">
                  <c:v>48170</c:v>
                </c:pt>
                <c:pt idx="1266">
                  <c:v>48177</c:v>
                </c:pt>
                <c:pt idx="1267">
                  <c:v>48184</c:v>
                </c:pt>
                <c:pt idx="1268">
                  <c:v>48191</c:v>
                </c:pt>
                <c:pt idx="1269">
                  <c:v>48198</c:v>
                </c:pt>
                <c:pt idx="1270">
                  <c:v>48205</c:v>
                </c:pt>
                <c:pt idx="1271">
                  <c:v>48212</c:v>
                </c:pt>
                <c:pt idx="1272">
                  <c:v>48219</c:v>
                </c:pt>
                <c:pt idx="1273">
                  <c:v>48226</c:v>
                </c:pt>
                <c:pt idx="1274">
                  <c:v>48233</c:v>
                </c:pt>
                <c:pt idx="1275">
                  <c:v>48240</c:v>
                </c:pt>
                <c:pt idx="1276">
                  <c:v>48247</c:v>
                </c:pt>
                <c:pt idx="1277">
                  <c:v>48254</c:v>
                </c:pt>
                <c:pt idx="1278">
                  <c:v>48261</c:v>
                </c:pt>
                <c:pt idx="1279">
                  <c:v>48268</c:v>
                </c:pt>
                <c:pt idx="1280">
                  <c:v>48275</c:v>
                </c:pt>
                <c:pt idx="1281">
                  <c:v>48282</c:v>
                </c:pt>
                <c:pt idx="1282">
                  <c:v>48289</c:v>
                </c:pt>
                <c:pt idx="1283">
                  <c:v>48296</c:v>
                </c:pt>
                <c:pt idx="1284">
                  <c:v>48303</c:v>
                </c:pt>
                <c:pt idx="1285">
                  <c:v>48310</c:v>
                </c:pt>
                <c:pt idx="1286">
                  <c:v>48317</c:v>
                </c:pt>
                <c:pt idx="1287">
                  <c:v>48324</c:v>
                </c:pt>
                <c:pt idx="1288">
                  <c:v>48331</c:v>
                </c:pt>
                <c:pt idx="1289">
                  <c:v>48338</c:v>
                </c:pt>
                <c:pt idx="1290">
                  <c:v>48345</c:v>
                </c:pt>
                <c:pt idx="1291">
                  <c:v>48352</c:v>
                </c:pt>
                <c:pt idx="1292">
                  <c:v>48359</c:v>
                </c:pt>
                <c:pt idx="1293">
                  <c:v>48366</c:v>
                </c:pt>
                <c:pt idx="1294">
                  <c:v>48373</c:v>
                </c:pt>
                <c:pt idx="1295">
                  <c:v>48380</c:v>
                </c:pt>
                <c:pt idx="1296">
                  <c:v>48387</c:v>
                </c:pt>
                <c:pt idx="1297">
                  <c:v>48394</c:v>
                </c:pt>
                <c:pt idx="1298">
                  <c:v>48401</c:v>
                </c:pt>
                <c:pt idx="1299">
                  <c:v>48408</c:v>
                </c:pt>
                <c:pt idx="1300">
                  <c:v>48415</c:v>
                </c:pt>
                <c:pt idx="1301">
                  <c:v>48422</c:v>
                </c:pt>
                <c:pt idx="1302">
                  <c:v>48429</c:v>
                </c:pt>
                <c:pt idx="1303">
                  <c:v>48436</c:v>
                </c:pt>
                <c:pt idx="1304">
                  <c:v>48443</c:v>
                </c:pt>
                <c:pt idx="1305">
                  <c:v>48450</c:v>
                </c:pt>
                <c:pt idx="1306">
                  <c:v>48457</c:v>
                </c:pt>
                <c:pt idx="1307">
                  <c:v>48464</c:v>
                </c:pt>
                <c:pt idx="1308">
                  <c:v>48471</c:v>
                </c:pt>
                <c:pt idx="1309">
                  <c:v>48478</c:v>
                </c:pt>
                <c:pt idx="1310">
                  <c:v>48485</c:v>
                </c:pt>
                <c:pt idx="1311">
                  <c:v>48492</c:v>
                </c:pt>
                <c:pt idx="1312">
                  <c:v>48499</c:v>
                </c:pt>
                <c:pt idx="1313">
                  <c:v>48506</c:v>
                </c:pt>
                <c:pt idx="1314">
                  <c:v>48513</c:v>
                </c:pt>
                <c:pt idx="1315">
                  <c:v>48520</c:v>
                </c:pt>
                <c:pt idx="1316">
                  <c:v>48527</c:v>
                </c:pt>
                <c:pt idx="1317">
                  <c:v>48534</c:v>
                </c:pt>
                <c:pt idx="1318">
                  <c:v>48541</c:v>
                </c:pt>
                <c:pt idx="1319">
                  <c:v>48548</c:v>
                </c:pt>
                <c:pt idx="1320">
                  <c:v>48555</c:v>
                </c:pt>
                <c:pt idx="1321">
                  <c:v>48562</c:v>
                </c:pt>
                <c:pt idx="1322">
                  <c:v>48569</c:v>
                </c:pt>
                <c:pt idx="1323">
                  <c:v>48576</c:v>
                </c:pt>
                <c:pt idx="1324">
                  <c:v>48583</c:v>
                </c:pt>
                <c:pt idx="1325">
                  <c:v>48590</c:v>
                </c:pt>
                <c:pt idx="1326">
                  <c:v>48597</c:v>
                </c:pt>
                <c:pt idx="1327">
                  <c:v>48604</c:v>
                </c:pt>
                <c:pt idx="1328">
                  <c:v>48611</c:v>
                </c:pt>
                <c:pt idx="1329">
                  <c:v>48618</c:v>
                </c:pt>
                <c:pt idx="1330">
                  <c:v>48625</c:v>
                </c:pt>
                <c:pt idx="1331">
                  <c:v>48632</c:v>
                </c:pt>
                <c:pt idx="1332">
                  <c:v>48639</c:v>
                </c:pt>
                <c:pt idx="1333">
                  <c:v>48646</c:v>
                </c:pt>
                <c:pt idx="1334">
                  <c:v>48653</c:v>
                </c:pt>
                <c:pt idx="1335">
                  <c:v>48660</c:v>
                </c:pt>
                <c:pt idx="1336">
                  <c:v>48667</c:v>
                </c:pt>
                <c:pt idx="1337">
                  <c:v>48674</c:v>
                </c:pt>
                <c:pt idx="1338">
                  <c:v>48681</c:v>
                </c:pt>
                <c:pt idx="1339">
                  <c:v>48688</c:v>
                </c:pt>
                <c:pt idx="1340">
                  <c:v>48695</c:v>
                </c:pt>
                <c:pt idx="1341">
                  <c:v>48702</c:v>
                </c:pt>
                <c:pt idx="1342">
                  <c:v>48709</c:v>
                </c:pt>
                <c:pt idx="1343">
                  <c:v>48716</c:v>
                </c:pt>
                <c:pt idx="1344">
                  <c:v>48723</c:v>
                </c:pt>
                <c:pt idx="1345">
                  <c:v>48730</c:v>
                </c:pt>
                <c:pt idx="1346">
                  <c:v>48737</c:v>
                </c:pt>
                <c:pt idx="1347">
                  <c:v>48744</c:v>
                </c:pt>
                <c:pt idx="1348">
                  <c:v>48751</c:v>
                </c:pt>
                <c:pt idx="1349">
                  <c:v>48758</c:v>
                </c:pt>
                <c:pt idx="1350">
                  <c:v>48765</c:v>
                </c:pt>
                <c:pt idx="1351">
                  <c:v>48772</c:v>
                </c:pt>
                <c:pt idx="1352">
                  <c:v>48779</c:v>
                </c:pt>
                <c:pt idx="1353">
                  <c:v>48786</c:v>
                </c:pt>
                <c:pt idx="1354">
                  <c:v>48793</c:v>
                </c:pt>
                <c:pt idx="1355">
                  <c:v>48800</c:v>
                </c:pt>
                <c:pt idx="1356">
                  <c:v>48807</c:v>
                </c:pt>
                <c:pt idx="1357">
                  <c:v>48814</c:v>
                </c:pt>
                <c:pt idx="1358">
                  <c:v>48821</c:v>
                </c:pt>
                <c:pt idx="1359">
                  <c:v>48828</c:v>
                </c:pt>
                <c:pt idx="1360">
                  <c:v>48835</c:v>
                </c:pt>
                <c:pt idx="1361">
                  <c:v>48842</c:v>
                </c:pt>
                <c:pt idx="1362">
                  <c:v>48849</c:v>
                </c:pt>
                <c:pt idx="1363">
                  <c:v>48856</c:v>
                </c:pt>
                <c:pt idx="1364">
                  <c:v>48863</c:v>
                </c:pt>
                <c:pt idx="1365">
                  <c:v>48870</c:v>
                </c:pt>
                <c:pt idx="1366">
                  <c:v>48877</c:v>
                </c:pt>
                <c:pt idx="1367">
                  <c:v>48884</c:v>
                </c:pt>
                <c:pt idx="1368">
                  <c:v>48891</c:v>
                </c:pt>
                <c:pt idx="1369">
                  <c:v>48898</c:v>
                </c:pt>
                <c:pt idx="1370">
                  <c:v>48905</c:v>
                </c:pt>
                <c:pt idx="1371">
                  <c:v>48912</c:v>
                </c:pt>
                <c:pt idx="1372">
                  <c:v>48919</c:v>
                </c:pt>
                <c:pt idx="1373">
                  <c:v>48926</c:v>
                </c:pt>
                <c:pt idx="1374">
                  <c:v>48933</c:v>
                </c:pt>
                <c:pt idx="1375">
                  <c:v>48940</c:v>
                </c:pt>
                <c:pt idx="1376">
                  <c:v>48947</c:v>
                </c:pt>
                <c:pt idx="1377">
                  <c:v>48954</c:v>
                </c:pt>
                <c:pt idx="1378">
                  <c:v>48961</c:v>
                </c:pt>
                <c:pt idx="1379">
                  <c:v>48968</c:v>
                </c:pt>
                <c:pt idx="1380">
                  <c:v>48975</c:v>
                </c:pt>
                <c:pt idx="1381">
                  <c:v>48982</c:v>
                </c:pt>
                <c:pt idx="1382">
                  <c:v>48989</c:v>
                </c:pt>
                <c:pt idx="1383">
                  <c:v>48996</c:v>
                </c:pt>
                <c:pt idx="1384">
                  <c:v>49003</c:v>
                </c:pt>
                <c:pt idx="1385">
                  <c:v>49010</c:v>
                </c:pt>
                <c:pt idx="1386">
                  <c:v>49017</c:v>
                </c:pt>
                <c:pt idx="1387">
                  <c:v>49024</c:v>
                </c:pt>
                <c:pt idx="1388">
                  <c:v>49031</c:v>
                </c:pt>
                <c:pt idx="1389">
                  <c:v>49038</c:v>
                </c:pt>
                <c:pt idx="1390">
                  <c:v>49045</c:v>
                </c:pt>
                <c:pt idx="1391">
                  <c:v>49052</c:v>
                </c:pt>
                <c:pt idx="1392">
                  <c:v>49059</c:v>
                </c:pt>
                <c:pt idx="1393">
                  <c:v>49066</c:v>
                </c:pt>
                <c:pt idx="1394">
                  <c:v>49073</c:v>
                </c:pt>
                <c:pt idx="1395">
                  <c:v>49080</c:v>
                </c:pt>
                <c:pt idx="1396">
                  <c:v>49087</c:v>
                </c:pt>
                <c:pt idx="1397">
                  <c:v>49094</c:v>
                </c:pt>
                <c:pt idx="1398">
                  <c:v>49101</c:v>
                </c:pt>
                <c:pt idx="1399">
                  <c:v>49108</c:v>
                </c:pt>
                <c:pt idx="1400">
                  <c:v>49115</c:v>
                </c:pt>
                <c:pt idx="1401">
                  <c:v>49122</c:v>
                </c:pt>
                <c:pt idx="1402">
                  <c:v>49129</c:v>
                </c:pt>
                <c:pt idx="1403">
                  <c:v>49136</c:v>
                </c:pt>
                <c:pt idx="1404">
                  <c:v>49143</c:v>
                </c:pt>
                <c:pt idx="1405">
                  <c:v>49150</c:v>
                </c:pt>
                <c:pt idx="1406">
                  <c:v>49157</c:v>
                </c:pt>
                <c:pt idx="1407">
                  <c:v>49164</c:v>
                </c:pt>
                <c:pt idx="1408">
                  <c:v>49171</c:v>
                </c:pt>
                <c:pt idx="1409">
                  <c:v>49178</c:v>
                </c:pt>
                <c:pt idx="1410">
                  <c:v>49185</c:v>
                </c:pt>
                <c:pt idx="1411">
                  <c:v>49192</c:v>
                </c:pt>
                <c:pt idx="1412">
                  <c:v>49199</c:v>
                </c:pt>
                <c:pt idx="1413">
                  <c:v>49206</c:v>
                </c:pt>
                <c:pt idx="1414">
                  <c:v>49213</c:v>
                </c:pt>
                <c:pt idx="1415">
                  <c:v>49220</c:v>
                </c:pt>
                <c:pt idx="1416">
                  <c:v>49227</c:v>
                </c:pt>
                <c:pt idx="1417">
                  <c:v>49234</c:v>
                </c:pt>
                <c:pt idx="1418">
                  <c:v>49241</c:v>
                </c:pt>
                <c:pt idx="1419">
                  <c:v>49248</c:v>
                </c:pt>
                <c:pt idx="1420">
                  <c:v>49255</c:v>
                </c:pt>
                <c:pt idx="1421">
                  <c:v>49262</c:v>
                </c:pt>
                <c:pt idx="1422">
                  <c:v>49269</c:v>
                </c:pt>
                <c:pt idx="1423">
                  <c:v>49276</c:v>
                </c:pt>
                <c:pt idx="1424">
                  <c:v>49283</c:v>
                </c:pt>
                <c:pt idx="1425">
                  <c:v>49290</c:v>
                </c:pt>
                <c:pt idx="1426">
                  <c:v>49297</c:v>
                </c:pt>
                <c:pt idx="1427">
                  <c:v>49305</c:v>
                </c:pt>
                <c:pt idx="1428">
                  <c:v>49312</c:v>
                </c:pt>
                <c:pt idx="1429">
                  <c:v>49319</c:v>
                </c:pt>
                <c:pt idx="1430">
                  <c:v>49326</c:v>
                </c:pt>
                <c:pt idx="1431">
                  <c:v>49333</c:v>
                </c:pt>
                <c:pt idx="1432">
                  <c:v>49340</c:v>
                </c:pt>
                <c:pt idx="1433">
                  <c:v>49347</c:v>
                </c:pt>
                <c:pt idx="1434">
                  <c:v>49354</c:v>
                </c:pt>
                <c:pt idx="1435">
                  <c:v>49361</c:v>
                </c:pt>
                <c:pt idx="1436">
                  <c:v>49368</c:v>
                </c:pt>
                <c:pt idx="1437">
                  <c:v>49375</c:v>
                </c:pt>
                <c:pt idx="1438">
                  <c:v>49382</c:v>
                </c:pt>
                <c:pt idx="1439">
                  <c:v>49389</c:v>
                </c:pt>
                <c:pt idx="1440">
                  <c:v>49396</c:v>
                </c:pt>
                <c:pt idx="1441">
                  <c:v>49403</c:v>
                </c:pt>
                <c:pt idx="1442">
                  <c:v>49410</c:v>
                </c:pt>
                <c:pt idx="1443">
                  <c:v>49417</c:v>
                </c:pt>
                <c:pt idx="1444">
                  <c:v>49424</c:v>
                </c:pt>
                <c:pt idx="1445">
                  <c:v>49431</c:v>
                </c:pt>
                <c:pt idx="1446">
                  <c:v>49438</c:v>
                </c:pt>
                <c:pt idx="1447">
                  <c:v>49445</c:v>
                </c:pt>
                <c:pt idx="1448">
                  <c:v>49452</c:v>
                </c:pt>
                <c:pt idx="1449">
                  <c:v>49459</c:v>
                </c:pt>
                <c:pt idx="1450">
                  <c:v>49466</c:v>
                </c:pt>
                <c:pt idx="1451">
                  <c:v>49473</c:v>
                </c:pt>
                <c:pt idx="1452">
                  <c:v>49480</c:v>
                </c:pt>
                <c:pt idx="1453">
                  <c:v>49487</c:v>
                </c:pt>
                <c:pt idx="1454">
                  <c:v>49494</c:v>
                </c:pt>
                <c:pt idx="1455">
                  <c:v>49501</c:v>
                </c:pt>
                <c:pt idx="1456">
                  <c:v>49508</c:v>
                </c:pt>
                <c:pt idx="1457">
                  <c:v>49515</c:v>
                </c:pt>
                <c:pt idx="1458">
                  <c:v>49522</c:v>
                </c:pt>
                <c:pt idx="1459">
                  <c:v>49529</c:v>
                </c:pt>
                <c:pt idx="1460">
                  <c:v>49536</c:v>
                </c:pt>
                <c:pt idx="1461">
                  <c:v>49543</c:v>
                </c:pt>
                <c:pt idx="1462">
                  <c:v>49550</c:v>
                </c:pt>
                <c:pt idx="1463">
                  <c:v>49557</c:v>
                </c:pt>
                <c:pt idx="1464">
                  <c:v>49564</c:v>
                </c:pt>
                <c:pt idx="1465">
                  <c:v>49571</c:v>
                </c:pt>
                <c:pt idx="1466">
                  <c:v>49578</c:v>
                </c:pt>
                <c:pt idx="1467">
                  <c:v>49585</c:v>
                </c:pt>
                <c:pt idx="1468">
                  <c:v>49592</c:v>
                </c:pt>
                <c:pt idx="1469">
                  <c:v>49599</c:v>
                </c:pt>
                <c:pt idx="1470">
                  <c:v>49606</c:v>
                </c:pt>
                <c:pt idx="1471">
                  <c:v>49613</c:v>
                </c:pt>
                <c:pt idx="1472">
                  <c:v>49620</c:v>
                </c:pt>
                <c:pt idx="1473">
                  <c:v>49627</c:v>
                </c:pt>
                <c:pt idx="1474">
                  <c:v>49634</c:v>
                </c:pt>
                <c:pt idx="1475">
                  <c:v>49641</c:v>
                </c:pt>
                <c:pt idx="1476">
                  <c:v>49648</c:v>
                </c:pt>
                <c:pt idx="1477">
                  <c:v>49655</c:v>
                </c:pt>
                <c:pt idx="1478">
                  <c:v>49662</c:v>
                </c:pt>
                <c:pt idx="1479">
                  <c:v>49670</c:v>
                </c:pt>
                <c:pt idx="1480">
                  <c:v>49677</c:v>
                </c:pt>
                <c:pt idx="1481">
                  <c:v>49684</c:v>
                </c:pt>
                <c:pt idx="1482">
                  <c:v>49691</c:v>
                </c:pt>
                <c:pt idx="1483">
                  <c:v>49698</c:v>
                </c:pt>
                <c:pt idx="1484">
                  <c:v>49705</c:v>
                </c:pt>
                <c:pt idx="1485">
                  <c:v>49712</c:v>
                </c:pt>
                <c:pt idx="1486">
                  <c:v>49719</c:v>
                </c:pt>
                <c:pt idx="1487">
                  <c:v>49726</c:v>
                </c:pt>
                <c:pt idx="1488">
                  <c:v>49733</c:v>
                </c:pt>
                <c:pt idx="1489">
                  <c:v>49740</c:v>
                </c:pt>
                <c:pt idx="1490">
                  <c:v>49747</c:v>
                </c:pt>
                <c:pt idx="1491">
                  <c:v>49754</c:v>
                </c:pt>
                <c:pt idx="1492">
                  <c:v>49761</c:v>
                </c:pt>
                <c:pt idx="1493">
                  <c:v>49768</c:v>
                </c:pt>
                <c:pt idx="1494">
                  <c:v>49775</c:v>
                </c:pt>
                <c:pt idx="1495">
                  <c:v>49782</c:v>
                </c:pt>
                <c:pt idx="1496">
                  <c:v>49789</c:v>
                </c:pt>
                <c:pt idx="1497">
                  <c:v>49797</c:v>
                </c:pt>
                <c:pt idx="1498">
                  <c:v>49804</c:v>
                </c:pt>
                <c:pt idx="1499">
                  <c:v>49811</c:v>
                </c:pt>
                <c:pt idx="1500">
                  <c:v>49818</c:v>
                </c:pt>
                <c:pt idx="1501">
                  <c:v>49825</c:v>
                </c:pt>
                <c:pt idx="1502">
                  <c:v>49832</c:v>
                </c:pt>
                <c:pt idx="1503">
                  <c:v>49839</c:v>
                </c:pt>
                <c:pt idx="1504">
                  <c:v>49846</c:v>
                </c:pt>
                <c:pt idx="1505">
                  <c:v>49853</c:v>
                </c:pt>
                <c:pt idx="1506">
                  <c:v>49860</c:v>
                </c:pt>
                <c:pt idx="1507">
                  <c:v>49867</c:v>
                </c:pt>
                <c:pt idx="1508">
                  <c:v>49874</c:v>
                </c:pt>
                <c:pt idx="1509">
                  <c:v>49881</c:v>
                </c:pt>
                <c:pt idx="1510">
                  <c:v>49888</c:v>
                </c:pt>
                <c:pt idx="1511">
                  <c:v>49895</c:v>
                </c:pt>
                <c:pt idx="1512">
                  <c:v>49902</c:v>
                </c:pt>
                <c:pt idx="1513">
                  <c:v>49909</c:v>
                </c:pt>
                <c:pt idx="1514">
                  <c:v>49916</c:v>
                </c:pt>
                <c:pt idx="1515">
                  <c:v>49923</c:v>
                </c:pt>
                <c:pt idx="1516">
                  <c:v>49930</c:v>
                </c:pt>
                <c:pt idx="1517">
                  <c:v>49937</c:v>
                </c:pt>
                <c:pt idx="1518">
                  <c:v>49944</c:v>
                </c:pt>
                <c:pt idx="1519">
                  <c:v>49951</c:v>
                </c:pt>
                <c:pt idx="1520">
                  <c:v>49958</c:v>
                </c:pt>
                <c:pt idx="1521">
                  <c:v>49965</c:v>
                </c:pt>
                <c:pt idx="1522">
                  <c:v>49972</c:v>
                </c:pt>
                <c:pt idx="1523">
                  <c:v>49979</c:v>
                </c:pt>
                <c:pt idx="1524">
                  <c:v>49986</c:v>
                </c:pt>
                <c:pt idx="1525">
                  <c:v>49993</c:v>
                </c:pt>
                <c:pt idx="1526">
                  <c:v>50000</c:v>
                </c:pt>
                <c:pt idx="1527">
                  <c:v>50007</c:v>
                </c:pt>
                <c:pt idx="1528">
                  <c:v>50014</c:v>
                </c:pt>
                <c:pt idx="1529">
                  <c:v>50021</c:v>
                </c:pt>
                <c:pt idx="1530">
                  <c:v>50028</c:v>
                </c:pt>
                <c:pt idx="1531">
                  <c:v>50038</c:v>
                </c:pt>
                <c:pt idx="1532">
                  <c:v>50045</c:v>
                </c:pt>
                <c:pt idx="1533">
                  <c:v>50052</c:v>
                </c:pt>
                <c:pt idx="1534">
                  <c:v>50059</c:v>
                </c:pt>
                <c:pt idx="1535">
                  <c:v>50066</c:v>
                </c:pt>
                <c:pt idx="1536">
                  <c:v>50073</c:v>
                </c:pt>
                <c:pt idx="1537">
                  <c:v>50080</c:v>
                </c:pt>
                <c:pt idx="1538">
                  <c:v>50087</c:v>
                </c:pt>
                <c:pt idx="1539">
                  <c:v>50094</c:v>
                </c:pt>
                <c:pt idx="1540">
                  <c:v>50101</c:v>
                </c:pt>
                <c:pt idx="1541">
                  <c:v>50108</c:v>
                </c:pt>
                <c:pt idx="1542">
                  <c:v>50115</c:v>
                </c:pt>
                <c:pt idx="1543">
                  <c:v>50122</c:v>
                </c:pt>
                <c:pt idx="1544">
                  <c:v>50129</c:v>
                </c:pt>
                <c:pt idx="1545">
                  <c:v>50137</c:v>
                </c:pt>
                <c:pt idx="1546">
                  <c:v>50144</c:v>
                </c:pt>
                <c:pt idx="1547">
                  <c:v>50151</c:v>
                </c:pt>
                <c:pt idx="1548">
                  <c:v>50158</c:v>
                </c:pt>
                <c:pt idx="1549">
                  <c:v>50165</c:v>
                </c:pt>
                <c:pt idx="1550">
                  <c:v>50172</c:v>
                </c:pt>
                <c:pt idx="1551">
                  <c:v>50179</c:v>
                </c:pt>
                <c:pt idx="1552">
                  <c:v>50186</c:v>
                </c:pt>
                <c:pt idx="1553">
                  <c:v>50193</c:v>
                </c:pt>
                <c:pt idx="1554">
                  <c:v>50200</c:v>
                </c:pt>
                <c:pt idx="1555">
                  <c:v>50207</c:v>
                </c:pt>
                <c:pt idx="1556">
                  <c:v>50214</c:v>
                </c:pt>
                <c:pt idx="1557">
                  <c:v>50221</c:v>
                </c:pt>
                <c:pt idx="1558">
                  <c:v>50228</c:v>
                </c:pt>
                <c:pt idx="1559">
                  <c:v>50235</c:v>
                </c:pt>
                <c:pt idx="1560">
                  <c:v>50242</c:v>
                </c:pt>
                <c:pt idx="1561">
                  <c:v>50249</c:v>
                </c:pt>
                <c:pt idx="1562">
                  <c:v>50256</c:v>
                </c:pt>
                <c:pt idx="1563">
                  <c:v>50263</c:v>
                </c:pt>
                <c:pt idx="1564">
                  <c:v>50270</c:v>
                </c:pt>
                <c:pt idx="1565">
                  <c:v>50277</c:v>
                </c:pt>
                <c:pt idx="1566">
                  <c:v>50284</c:v>
                </c:pt>
                <c:pt idx="1567">
                  <c:v>50291</c:v>
                </c:pt>
                <c:pt idx="1568">
                  <c:v>50298</c:v>
                </c:pt>
                <c:pt idx="1569">
                  <c:v>50305</c:v>
                </c:pt>
                <c:pt idx="1570">
                  <c:v>50312</c:v>
                </c:pt>
                <c:pt idx="1571">
                  <c:v>50319</c:v>
                </c:pt>
                <c:pt idx="1572">
                  <c:v>50326</c:v>
                </c:pt>
                <c:pt idx="1573">
                  <c:v>50333</c:v>
                </c:pt>
                <c:pt idx="1574">
                  <c:v>50340</c:v>
                </c:pt>
                <c:pt idx="1575">
                  <c:v>50347</c:v>
                </c:pt>
                <c:pt idx="1576">
                  <c:v>50354</c:v>
                </c:pt>
                <c:pt idx="1577">
                  <c:v>50361</c:v>
                </c:pt>
                <c:pt idx="1578">
                  <c:v>50368</c:v>
                </c:pt>
                <c:pt idx="1579">
                  <c:v>50375</c:v>
                </c:pt>
                <c:pt idx="1580">
                  <c:v>50382</c:v>
                </c:pt>
                <c:pt idx="1581">
                  <c:v>50389</c:v>
                </c:pt>
                <c:pt idx="1582">
                  <c:v>50396</c:v>
                </c:pt>
                <c:pt idx="1583">
                  <c:v>50403</c:v>
                </c:pt>
                <c:pt idx="1584">
                  <c:v>50410</c:v>
                </c:pt>
                <c:pt idx="1585">
                  <c:v>50417</c:v>
                </c:pt>
                <c:pt idx="1586">
                  <c:v>50424</c:v>
                </c:pt>
                <c:pt idx="1587">
                  <c:v>50431</c:v>
                </c:pt>
                <c:pt idx="1588">
                  <c:v>50438</c:v>
                </c:pt>
                <c:pt idx="1589">
                  <c:v>50445</c:v>
                </c:pt>
                <c:pt idx="1590">
                  <c:v>50452</c:v>
                </c:pt>
                <c:pt idx="1591">
                  <c:v>50459</c:v>
                </c:pt>
                <c:pt idx="1592">
                  <c:v>50466</c:v>
                </c:pt>
                <c:pt idx="1593">
                  <c:v>50473</c:v>
                </c:pt>
                <c:pt idx="1594">
                  <c:v>50480</c:v>
                </c:pt>
                <c:pt idx="1595">
                  <c:v>50487</c:v>
                </c:pt>
                <c:pt idx="1596">
                  <c:v>50494</c:v>
                </c:pt>
                <c:pt idx="1597">
                  <c:v>50501</c:v>
                </c:pt>
                <c:pt idx="1598">
                  <c:v>50508</c:v>
                </c:pt>
                <c:pt idx="1599">
                  <c:v>50515</c:v>
                </c:pt>
                <c:pt idx="1600">
                  <c:v>50522</c:v>
                </c:pt>
                <c:pt idx="1601">
                  <c:v>50529</c:v>
                </c:pt>
                <c:pt idx="1602">
                  <c:v>50536</c:v>
                </c:pt>
                <c:pt idx="1603">
                  <c:v>50543</c:v>
                </c:pt>
                <c:pt idx="1604">
                  <c:v>50550</c:v>
                </c:pt>
                <c:pt idx="1605">
                  <c:v>50557</c:v>
                </c:pt>
                <c:pt idx="1606">
                  <c:v>50564</c:v>
                </c:pt>
                <c:pt idx="1607">
                  <c:v>50571</c:v>
                </c:pt>
                <c:pt idx="1608">
                  <c:v>50578</c:v>
                </c:pt>
                <c:pt idx="1609">
                  <c:v>50585</c:v>
                </c:pt>
                <c:pt idx="1610">
                  <c:v>50592</c:v>
                </c:pt>
                <c:pt idx="1611">
                  <c:v>50599</c:v>
                </c:pt>
                <c:pt idx="1612">
                  <c:v>50606</c:v>
                </c:pt>
                <c:pt idx="1613">
                  <c:v>50613</c:v>
                </c:pt>
                <c:pt idx="1614">
                  <c:v>50620</c:v>
                </c:pt>
                <c:pt idx="1615">
                  <c:v>50627</c:v>
                </c:pt>
                <c:pt idx="1616">
                  <c:v>50634</c:v>
                </c:pt>
                <c:pt idx="1617">
                  <c:v>50641</c:v>
                </c:pt>
                <c:pt idx="1618">
                  <c:v>50648</c:v>
                </c:pt>
                <c:pt idx="1619">
                  <c:v>50655</c:v>
                </c:pt>
                <c:pt idx="1620">
                  <c:v>50662</c:v>
                </c:pt>
                <c:pt idx="1621">
                  <c:v>50669</c:v>
                </c:pt>
                <c:pt idx="1622">
                  <c:v>50676</c:v>
                </c:pt>
                <c:pt idx="1623">
                  <c:v>50683</c:v>
                </c:pt>
                <c:pt idx="1624">
                  <c:v>50690</c:v>
                </c:pt>
                <c:pt idx="1625">
                  <c:v>50697</c:v>
                </c:pt>
                <c:pt idx="1626">
                  <c:v>50704</c:v>
                </c:pt>
                <c:pt idx="1627">
                  <c:v>50711</c:v>
                </c:pt>
                <c:pt idx="1628">
                  <c:v>50718</c:v>
                </c:pt>
                <c:pt idx="1629">
                  <c:v>50725</c:v>
                </c:pt>
                <c:pt idx="1630">
                  <c:v>50732</c:v>
                </c:pt>
                <c:pt idx="1631">
                  <c:v>50739</c:v>
                </c:pt>
                <c:pt idx="1632">
                  <c:v>50746</c:v>
                </c:pt>
                <c:pt idx="1633">
                  <c:v>50753</c:v>
                </c:pt>
                <c:pt idx="1634">
                  <c:v>50760</c:v>
                </c:pt>
                <c:pt idx="1635">
                  <c:v>50767</c:v>
                </c:pt>
                <c:pt idx="1636">
                  <c:v>50774</c:v>
                </c:pt>
                <c:pt idx="1637">
                  <c:v>50781</c:v>
                </c:pt>
                <c:pt idx="1638">
                  <c:v>50788</c:v>
                </c:pt>
                <c:pt idx="1639">
                  <c:v>50795</c:v>
                </c:pt>
                <c:pt idx="1640">
                  <c:v>50802</c:v>
                </c:pt>
                <c:pt idx="1641">
                  <c:v>50809</c:v>
                </c:pt>
                <c:pt idx="1642">
                  <c:v>50816</c:v>
                </c:pt>
                <c:pt idx="1643">
                  <c:v>50823</c:v>
                </c:pt>
                <c:pt idx="1644">
                  <c:v>50830</c:v>
                </c:pt>
                <c:pt idx="1645">
                  <c:v>50837</c:v>
                </c:pt>
                <c:pt idx="1646">
                  <c:v>50844</c:v>
                </c:pt>
                <c:pt idx="1647">
                  <c:v>50851</c:v>
                </c:pt>
                <c:pt idx="1648">
                  <c:v>50858</c:v>
                </c:pt>
                <c:pt idx="1649">
                  <c:v>50865</c:v>
                </c:pt>
                <c:pt idx="1650">
                  <c:v>50872</c:v>
                </c:pt>
                <c:pt idx="1651">
                  <c:v>50879</c:v>
                </c:pt>
                <c:pt idx="1652">
                  <c:v>50886</c:v>
                </c:pt>
                <c:pt idx="1653">
                  <c:v>50893</c:v>
                </c:pt>
                <c:pt idx="1654">
                  <c:v>50900</c:v>
                </c:pt>
                <c:pt idx="1655">
                  <c:v>50907</c:v>
                </c:pt>
                <c:pt idx="1656">
                  <c:v>50914</c:v>
                </c:pt>
                <c:pt idx="1657">
                  <c:v>50921</c:v>
                </c:pt>
                <c:pt idx="1658">
                  <c:v>50928</c:v>
                </c:pt>
                <c:pt idx="1659">
                  <c:v>50935</c:v>
                </c:pt>
                <c:pt idx="1660">
                  <c:v>50942</c:v>
                </c:pt>
                <c:pt idx="1661">
                  <c:v>50949</c:v>
                </c:pt>
                <c:pt idx="1662">
                  <c:v>50956</c:v>
                </c:pt>
                <c:pt idx="1663">
                  <c:v>50963</c:v>
                </c:pt>
                <c:pt idx="1664">
                  <c:v>50970</c:v>
                </c:pt>
                <c:pt idx="1665">
                  <c:v>50977</c:v>
                </c:pt>
                <c:pt idx="1666">
                  <c:v>50984</c:v>
                </c:pt>
                <c:pt idx="1667">
                  <c:v>50991</c:v>
                </c:pt>
                <c:pt idx="1668">
                  <c:v>50998</c:v>
                </c:pt>
                <c:pt idx="1669">
                  <c:v>51005</c:v>
                </c:pt>
                <c:pt idx="1670">
                  <c:v>51012</c:v>
                </c:pt>
                <c:pt idx="1671">
                  <c:v>51019</c:v>
                </c:pt>
                <c:pt idx="1672">
                  <c:v>51026</c:v>
                </c:pt>
                <c:pt idx="1673">
                  <c:v>51033</c:v>
                </c:pt>
                <c:pt idx="1674">
                  <c:v>51040</c:v>
                </c:pt>
                <c:pt idx="1675">
                  <c:v>51047</c:v>
                </c:pt>
                <c:pt idx="1676">
                  <c:v>51054</c:v>
                </c:pt>
                <c:pt idx="1677">
                  <c:v>51061</c:v>
                </c:pt>
                <c:pt idx="1678">
                  <c:v>51068</c:v>
                </c:pt>
                <c:pt idx="1679">
                  <c:v>51075</c:v>
                </c:pt>
                <c:pt idx="1680">
                  <c:v>51082</c:v>
                </c:pt>
                <c:pt idx="1681">
                  <c:v>51089</c:v>
                </c:pt>
                <c:pt idx="1682">
                  <c:v>51096</c:v>
                </c:pt>
                <c:pt idx="1683">
                  <c:v>51103</c:v>
                </c:pt>
                <c:pt idx="1684">
                  <c:v>51110</c:v>
                </c:pt>
                <c:pt idx="1685">
                  <c:v>51117</c:v>
                </c:pt>
                <c:pt idx="1686">
                  <c:v>51124</c:v>
                </c:pt>
                <c:pt idx="1687">
                  <c:v>51131</c:v>
                </c:pt>
                <c:pt idx="1688">
                  <c:v>51138</c:v>
                </c:pt>
                <c:pt idx="1689">
                  <c:v>51145</c:v>
                </c:pt>
                <c:pt idx="1690">
                  <c:v>51152</c:v>
                </c:pt>
                <c:pt idx="1691">
                  <c:v>51159</c:v>
                </c:pt>
                <c:pt idx="1692">
                  <c:v>51166</c:v>
                </c:pt>
                <c:pt idx="1693">
                  <c:v>51173</c:v>
                </c:pt>
                <c:pt idx="1694">
                  <c:v>51180</c:v>
                </c:pt>
                <c:pt idx="1695">
                  <c:v>51187</c:v>
                </c:pt>
                <c:pt idx="1696">
                  <c:v>51194</c:v>
                </c:pt>
                <c:pt idx="1697">
                  <c:v>51201</c:v>
                </c:pt>
                <c:pt idx="1698">
                  <c:v>51208</c:v>
                </c:pt>
                <c:pt idx="1699">
                  <c:v>51215</c:v>
                </c:pt>
                <c:pt idx="1700">
                  <c:v>51222</c:v>
                </c:pt>
                <c:pt idx="1701">
                  <c:v>51229</c:v>
                </c:pt>
                <c:pt idx="1702">
                  <c:v>51236</c:v>
                </c:pt>
                <c:pt idx="1703">
                  <c:v>51243</c:v>
                </c:pt>
                <c:pt idx="1704">
                  <c:v>51250</c:v>
                </c:pt>
                <c:pt idx="1705">
                  <c:v>51258</c:v>
                </c:pt>
                <c:pt idx="1706">
                  <c:v>51265</c:v>
                </c:pt>
                <c:pt idx="1707">
                  <c:v>51272</c:v>
                </c:pt>
                <c:pt idx="1708">
                  <c:v>51279</c:v>
                </c:pt>
                <c:pt idx="1709">
                  <c:v>51286</c:v>
                </c:pt>
                <c:pt idx="1710">
                  <c:v>51293</c:v>
                </c:pt>
                <c:pt idx="1711">
                  <c:v>51300</c:v>
                </c:pt>
                <c:pt idx="1712">
                  <c:v>51307</c:v>
                </c:pt>
                <c:pt idx="1713">
                  <c:v>51314</c:v>
                </c:pt>
                <c:pt idx="1714">
                  <c:v>51321</c:v>
                </c:pt>
                <c:pt idx="1715">
                  <c:v>51328</c:v>
                </c:pt>
                <c:pt idx="1716">
                  <c:v>51335</c:v>
                </c:pt>
                <c:pt idx="1717">
                  <c:v>51342</c:v>
                </c:pt>
                <c:pt idx="1718">
                  <c:v>51349</c:v>
                </c:pt>
                <c:pt idx="1719">
                  <c:v>51356</c:v>
                </c:pt>
                <c:pt idx="1720">
                  <c:v>51363</c:v>
                </c:pt>
                <c:pt idx="1721">
                  <c:v>51370</c:v>
                </c:pt>
                <c:pt idx="1722">
                  <c:v>51377</c:v>
                </c:pt>
                <c:pt idx="1723">
                  <c:v>51384</c:v>
                </c:pt>
                <c:pt idx="1724">
                  <c:v>51391</c:v>
                </c:pt>
                <c:pt idx="1725">
                  <c:v>51398</c:v>
                </c:pt>
                <c:pt idx="1726">
                  <c:v>51405</c:v>
                </c:pt>
                <c:pt idx="1727">
                  <c:v>51412</c:v>
                </c:pt>
                <c:pt idx="1728">
                  <c:v>51419</c:v>
                </c:pt>
                <c:pt idx="1729">
                  <c:v>51426</c:v>
                </c:pt>
                <c:pt idx="1730">
                  <c:v>51433</c:v>
                </c:pt>
                <c:pt idx="1731">
                  <c:v>51440</c:v>
                </c:pt>
                <c:pt idx="1732">
                  <c:v>51447</c:v>
                </c:pt>
                <c:pt idx="1733">
                  <c:v>51454</c:v>
                </c:pt>
                <c:pt idx="1734">
                  <c:v>51461</c:v>
                </c:pt>
                <c:pt idx="1735">
                  <c:v>51468</c:v>
                </c:pt>
                <c:pt idx="1736">
                  <c:v>51475</c:v>
                </c:pt>
                <c:pt idx="1737">
                  <c:v>51482</c:v>
                </c:pt>
                <c:pt idx="1738">
                  <c:v>51489</c:v>
                </c:pt>
                <c:pt idx="1739">
                  <c:v>51497</c:v>
                </c:pt>
                <c:pt idx="1740">
                  <c:v>51504</c:v>
                </c:pt>
                <c:pt idx="1741">
                  <c:v>51511</c:v>
                </c:pt>
                <c:pt idx="1742">
                  <c:v>51518</c:v>
                </c:pt>
                <c:pt idx="1743">
                  <c:v>51525</c:v>
                </c:pt>
                <c:pt idx="1744">
                  <c:v>51532</c:v>
                </c:pt>
                <c:pt idx="1745">
                  <c:v>51539</c:v>
                </c:pt>
                <c:pt idx="1746">
                  <c:v>51546</c:v>
                </c:pt>
                <c:pt idx="1747">
                  <c:v>51553</c:v>
                </c:pt>
                <c:pt idx="1748">
                  <c:v>51560</c:v>
                </c:pt>
                <c:pt idx="1749">
                  <c:v>51567</c:v>
                </c:pt>
                <c:pt idx="1750">
                  <c:v>51574</c:v>
                </c:pt>
                <c:pt idx="1751">
                  <c:v>51581</c:v>
                </c:pt>
                <c:pt idx="1752">
                  <c:v>51588</c:v>
                </c:pt>
                <c:pt idx="1753">
                  <c:v>51595</c:v>
                </c:pt>
                <c:pt idx="1754">
                  <c:v>51602</c:v>
                </c:pt>
                <c:pt idx="1755">
                  <c:v>51609</c:v>
                </c:pt>
                <c:pt idx="1756">
                  <c:v>51616</c:v>
                </c:pt>
                <c:pt idx="1757">
                  <c:v>51623</c:v>
                </c:pt>
                <c:pt idx="1758">
                  <c:v>51630</c:v>
                </c:pt>
                <c:pt idx="1759">
                  <c:v>51637</c:v>
                </c:pt>
                <c:pt idx="1760">
                  <c:v>51644</c:v>
                </c:pt>
                <c:pt idx="1761">
                  <c:v>51651</c:v>
                </c:pt>
                <c:pt idx="1762">
                  <c:v>51658</c:v>
                </c:pt>
                <c:pt idx="1763">
                  <c:v>51665</c:v>
                </c:pt>
                <c:pt idx="1764">
                  <c:v>51672</c:v>
                </c:pt>
                <c:pt idx="1765">
                  <c:v>51679</c:v>
                </c:pt>
                <c:pt idx="1766">
                  <c:v>51686</c:v>
                </c:pt>
                <c:pt idx="1767">
                  <c:v>51693</c:v>
                </c:pt>
                <c:pt idx="1768">
                  <c:v>51700</c:v>
                </c:pt>
                <c:pt idx="1769">
                  <c:v>51707</c:v>
                </c:pt>
                <c:pt idx="1770">
                  <c:v>51714</c:v>
                </c:pt>
                <c:pt idx="1771">
                  <c:v>51721</c:v>
                </c:pt>
                <c:pt idx="1772">
                  <c:v>51728</c:v>
                </c:pt>
                <c:pt idx="1773">
                  <c:v>51735</c:v>
                </c:pt>
                <c:pt idx="1774">
                  <c:v>51742</c:v>
                </c:pt>
                <c:pt idx="1775">
                  <c:v>51749</c:v>
                </c:pt>
                <c:pt idx="1776">
                  <c:v>51756</c:v>
                </c:pt>
                <c:pt idx="1777">
                  <c:v>51763</c:v>
                </c:pt>
                <c:pt idx="1778">
                  <c:v>51770</c:v>
                </c:pt>
                <c:pt idx="1779">
                  <c:v>51777</c:v>
                </c:pt>
                <c:pt idx="1780">
                  <c:v>51784</c:v>
                </c:pt>
                <c:pt idx="1781">
                  <c:v>51791</c:v>
                </c:pt>
                <c:pt idx="1782">
                  <c:v>51798</c:v>
                </c:pt>
                <c:pt idx="1783">
                  <c:v>51805</c:v>
                </c:pt>
                <c:pt idx="1784">
                  <c:v>51812</c:v>
                </c:pt>
                <c:pt idx="1785">
                  <c:v>51819</c:v>
                </c:pt>
                <c:pt idx="1786">
                  <c:v>51826</c:v>
                </c:pt>
                <c:pt idx="1787">
                  <c:v>51833</c:v>
                </c:pt>
                <c:pt idx="1788">
                  <c:v>51840</c:v>
                </c:pt>
                <c:pt idx="1789">
                  <c:v>51847</c:v>
                </c:pt>
                <c:pt idx="1790">
                  <c:v>51854</c:v>
                </c:pt>
                <c:pt idx="1791">
                  <c:v>51862</c:v>
                </c:pt>
                <c:pt idx="1792">
                  <c:v>51869</c:v>
                </c:pt>
                <c:pt idx="1793">
                  <c:v>51876</c:v>
                </c:pt>
                <c:pt idx="1794">
                  <c:v>51883</c:v>
                </c:pt>
                <c:pt idx="1795">
                  <c:v>51890</c:v>
                </c:pt>
                <c:pt idx="1796">
                  <c:v>51897</c:v>
                </c:pt>
                <c:pt idx="1797">
                  <c:v>51904</c:v>
                </c:pt>
                <c:pt idx="1798">
                  <c:v>51911</c:v>
                </c:pt>
                <c:pt idx="1799">
                  <c:v>51918</c:v>
                </c:pt>
                <c:pt idx="1800">
                  <c:v>51925</c:v>
                </c:pt>
                <c:pt idx="1801">
                  <c:v>51932</c:v>
                </c:pt>
                <c:pt idx="1802">
                  <c:v>51939</c:v>
                </c:pt>
                <c:pt idx="1803">
                  <c:v>51946</c:v>
                </c:pt>
                <c:pt idx="1804">
                  <c:v>51953</c:v>
                </c:pt>
                <c:pt idx="1805">
                  <c:v>51964</c:v>
                </c:pt>
                <c:pt idx="1806">
                  <c:v>51971</c:v>
                </c:pt>
                <c:pt idx="1807">
                  <c:v>51978</c:v>
                </c:pt>
                <c:pt idx="1808">
                  <c:v>51985</c:v>
                </c:pt>
                <c:pt idx="1809">
                  <c:v>51992</c:v>
                </c:pt>
                <c:pt idx="1810">
                  <c:v>51999</c:v>
                </c:pt>
                <c:pt idx="1811">
                  <c:v>52006</c:v>
                </c:pt>
                <c:pt idx="1812">
                  <c:v>52013</c:v>
                </c:pt>
                <c:pt idx="1813">
                  <c:v>52020</c:v>
                </c:pt>
                <c:pt idx="1814">
                  <c:v>52027</c:v>
                </c:pt>
                <c:pt idx="1815">
                  <c:v>52034</c:v>
                </c:pt>
                <c:pt idx="1816">
                  <c:v>52041</c:v>
                </c:pt>
                <c:pt idx="1817">
                  <c:v>52048</c:v>
                </c:pt>
                <c:pt idx="1818">
                  <c:v>52055</c:v>
                </c:pt>
                <c:pt idx="1819">
                  <c:v>52062</c:v>
                </c:pt>
                <c:pt idx="1820">
                  <c:v>52069</c:v>
                </c:pt>
                <c:pt idx="1821">
                  <c:v>52076</c:v>
                </c:pt>
                <c:pt idx="1822">
                  <c:v>52083</c:v>
                </c:pt>
                <c:pt idx="1823">
                  <c:v>52090</c:v>
                </c:pt>
                <c:pt idx="1824">
                  <c:v>52097</c:v>
                </c:pt>
                <c:pt idx="1825">
                  <c:v>52104</c:v>
                </c:pt>
                <c:pt idx="1826">
                  <c:v>52111</c:v>
                </c:pt>
                <c:pt idx="1827">
                  <c:v>52118</c:v>
                </c:pt>
                <c:pt idx="1828">
                  <c:v>52125</c:v>
                </c:pt>
                <c:pt idx="1829">
                  <c:v>52132</c:v>
                </c:pt>
                <c:pt idx="1830">
                  <c:v>52139</c:v>
                </c:pt>
                <c:pt idx="1831">
                  <c:v>52146</c:v>
                </c:pt>
                <c:pt idx="1832">
                  <c:v>52153</c:v>
                </c:pt>
                <c:pt idx="1833">
                  <c:v>52160</c:v>
                </c:pt>
                <c:pt idx="1834">
                  <c:v>52167</c:v>
                </c:pt>
                <c:pt idx="1835">
                  <c:v>52174</c:v>
                </c:pt>
                <c:pt idx="1836">
                  <c:v>52181</c:v>
                </c:pt>
                <c:pt idx="1837">
                  <c:v>52188</c:v>
                </c:pt>
                <c:pt idx="1838">
                  <c:v>52195</c:v>
                </c:pt>
                <c:pt idx="1839">
                  <c:v>52202</c:v>
                </c:pt>
                <c:pt idx="1840">
                  <c:v>52209</c:v>
                </c:pt>
                <c:pt idx="1841">
                  <c:v>52216</c:v>
                </c:pt>
                <c:pt idx="1842">
                  <c:v>52223</c:v>
                </c:pt>
                <c:pt idx="1843">
                  <c:v>52230</c:v>
                </c:pt>
                <c:pt idx="1844">
                  <c:v>52237</c:v>
                </c:pt>
                <c:pt idx="1845">
                  <c:v>52244</c:v>
                </c:pt>
                <c:pt idx="1846">
                  <c:v>52251</c:v>
                </c:pt>
                <c:pt idx="1847">
                  <c:v>52258</c:v>
                </c:pt>
                <c:pt idx="1848">
                  <c:v>52265</c:v>
                </c:pt>
                <c:pt idx="1849">
                  <c:v>52272</c:v>
                </c:pt>
                <c:pt idx="1850">
                  <c:v>52279</c:v>
                </c:pt>
                <c:pt idx="1851">
                  <c:v>52286</c:v>
                </c:pt>
                <c:pt idx="1852">
                  <c:v>52293</c:v>
                </c:pt>
                <c:pt idx="1853">
                  <c:v>52300</c:v>
                </c:pt>
                <c:pt idx="1854">
                  <c:v>52307</c:v>
                </c:pt>
                <c:pt idx="1855">
                  <c:v>52314</c:v>
                </c:pt>
                <c:pt idx="1856">
                  <c:v>52321</c:v>
                </c:pt>
                <c:pt idx="1857">
                  <c:v>52328</c:v>
                </c:pt>
                <c:pt idx="1858">
                  <c:v>52335</c:v>
                </c:pt>
                <c:pt idx="1859">
                  <c:v>52342</c:v>
                </c:pt>
                <c:pt idx="1860">
                  <c:v>52349</c:v>
                </c:pt>
                <c:pt idx="1861">
                  <c:v>52356</c:v>
                </c:pt>
                <c:pt idx="1862">
                  <c:v>52363</c:v>
                </c:pt>
                <c:pt idx="1863">
                  <c:v>52370</c:v>
                </c:pt>
                <c:pt idx="1864">
                  <c:v>52377</c:v>
                </c:pt>
                <c:pt idx="1865">
                  <c:v>52384</c:v>
                </c:pt>
                <c:pt idx="1866">
                  <c:v>52391</c:v>
                </c:pt>
                <c:pt idx="1867">
                  <c:v>52398</c:v>
                </c:pt>
                <c:pt idx="1868">
                  <c:v>52405</c:v>
                </c:pt>
                <c:pt idx="1869">
                  <c:v>52412</c:v>
                </c:pt>
                <c:pt idx="1870">
                  <c:v>52419</c:v>
                </c:pt>
                <c:pt idx="1871">
                  <c:v>52426</c:v>
                </c:pt>
                <c:pt idx="1872">
                  <c:v>52433</c:v>
                </c:pt>
                <c:pt idx="1873">
                  <c:v>52440</c:v>
                </c:pt>
                <c:pt idx="1874">
                  <c:v>52447</c:v>
                </c:pt>
                <c:pt idx="1875">
                  <c:v>52454</c:v>
                </c:pt>
                <c:pt idx="1876">
                  <c:v>52461</c:v>
                </c:pt>
                <c:pt idx="1877">
                  <c:v>52468</c:v>
                </c:pt>
                <c:pt idx="1878">
                  <c:v>52475</c:v>
                </c:pt>
                <c:pt idx="1879">
                  <c:v>52482</c:v>
                </c:pt>
                <c:pt idx="1880">
                  <c:v>52489</c:v>
                </c:pt>
                <c:pt idx="1881">
                  <c:v>52496</c:v>
                </c:pt>
                <c:pt idx="1882">
                  <c:v>52503</c:v>
                </c:pt>
                <c:pt idx="1883">
                  <c:v>52510</c:v>
                </c:pt>
                <c:pt idx="1884">
                  <c:v>52517</c:v>
                </c:pt>
                <c:pt idx="1885">
                  <c:v>52524</c:v>
                </c:pt>
                <c:pt idx="1886">
                  <c:v>52531</c:v>
                </c:pt>
                <c:pt idx="1887">
                  <c:v>52538</c:v>
                </c:pt>
                <c:pt idx="1888">
                  <c:v>52545</c:v>
                </c:pt>
                <c:pt idx="1889">
                  <c:v>52552</c:v>
                </c:pt>
                <c:pt idx="1890">
                  <c:v>52559</c:v>
                </c:pt>
                <c:pt idx="1891">
                  <c:v>52566</c:v>
                </c:pt>
                <c:pt idx="1892">
                  <c:v>52573</c:v>
                </c:pt>
                <c:pt idx="1893">
                  <c:v>52580</c:v>
                </c:pt>
                <c:pt idx="1894">
                  <c:v>52587</c:v>
                </c:pt>
                <c:pt idx="1895">
                  <c:v>52594</c:v>
                </c:pt>
                <c:pt idx="1896">
                  <c:v>52601</c:v>
                </c:pt>
                <c:pt idx="1897">
                  <c:v>52608</c:v>
                </c:pt>
                <c:pt idx="1898">
                  <c:v>52615</c:v>
                </c:pt>
                <c:pt idx="1899">
                  <c:v>52622</c:v>
                </c:pt>
                <c:pt idx="1900">
                  <c:v>52629</c:v>
                </c:pt>
                <c:pt idx="1901">
                  <c:v>52636</c:v>
                </c:pt>
                <c:pt idx="1902">
                  <c:v>52643</c:v>
                </c:pt>
                <c:pt idx="1903">
                  <c:v>52650</c:v>
                </c:pt>
                <c:pt idx="1904">
                  <c:v>52657</c:v>
                </c:pt>
                <c:pt idx="1905">
                  <c:v>52664</c:v>
                </c:pt>
                <c:pt idx="1906">
                  <c:v>52671</c:v>
                </c:pt>
                <c:pt idx="1907">
                  <c:v>52678</c:v>
                </c:pt>
                <c:pt idx="1908">
                  <c:v>52685</c:v>
                </c:pt>
                <c:pt idx="1909">
                  <c:v>52692</c:v>
                </c:pt>
                <c:pt idx="1910">
                  <c:v>52699</c:v>
                </c:pt>
                <c:pt idx="1911">
                  <c:v>52706</c:v>
                </c:pt>
                <c:pt idx="1912">
                  <c:v>52713</c:v>
                </c:pt>
                <c:pt idx="1913">
                  <c:v>52720</c:v>
                </c:pt>
                <c:pt idx="1914">
                  <c:v>52727</c:v>
                </c:pt>
                <c:pt idx="1915">
                  <c:v>52734</c:v>
                </c:pt>
                <c:pt idx="1916">
                  <c:v>52741</c:v>
                </c:pt>
                <c:pt idx="1917">
                  <c:v>52748</c:v>
                </c:pt>
                <c:pt idx="1918">
                  <c:v>52755</c:v>
                </c:pt>
                <c:pt idx="1919">
                  <c:v>52762</c:v>
                </c:pt>
                <c:pt idx="1920">
                  <c:v>52769</c:v>
                </c:pt>
                <c:pt idx="1921">
                  <c:v>52776</c:v>
                </c:pt>
                <c:pt idx="1922">
                  <c:v>52783</c:v>
                </c:pt>
                <c:pt idx="1923">
                  <c:v>52790</c:v>
                </c:pt>
                <c:pt idx="1924">
                  <c:v>52797</c:v>
                </c:pt>
                <c:pt idx="1925">
                  <c:v>52804</c:v>
                </c:pt>
                <c:pt idx="1926">
                  <c:v>52811</c:v>
                </c:pt>
                <c:pt idx="1927">
                  <c:v>52818</c:v>
                </c:pt>
                <c:pt idx="1928">
                  <c:v>52825</c:v>
                </c:pt>
                <c:pt idx="1929">
                  <c:v>52832</c:v>
                </c:pt>
                <c:pt idx="1930">
                  <c:v>52839</c:v>
                </c:pt>
                <c:pt idx="1931">
                  <c:v>52846</c:v>
                </c:pt>
                <c:pt idx="1932">
                  <c:v>52853</c:v>
                </c:pt>
                <c:pt idx="1933">
                  <c:v>52860</c:v>
                </c:pt>
                <c:pt idx="1934">
                  <c:v>52867</c:v>
                </c:pt>
                <c:pt idx="1935">
                  <c:v>52874</c:v>
                </c:pt>
                <c:pt idx="1936">
                  <c:v>52881</c:v>
                </c:pt>
                <c:pt idx="1937">
                  <c:v>52888</c:v>
                </c:pt>
                <c:pt idx="1938">
                  <c:v>52895</c:v>
                </c:pt>
                <c:pt idx="1939">
                  <c:v>52902</c:v>
                </c:pt>
                <c:pt idx="1940">
                  <c:v>52909</c:v>
                </c:pt>
                <c:pt idx="1941">
                  <c:v>52916</c:v>
                </c:pt>
                <c:pt idx="1942">
                  <c:v>52923</c:v>
                </c:pt>
                <c:pt idx="1943">
                  <c:v>52930</c:v>
                </c:pt>
                <c:pt idx="1944">
                  <c:v>52937</c:v>
                </c:pt>
                <c:pt idx="1945">
                  <c:v>52944</c:v>
                </c:pt>
                <c:pt idx="1946">
                  <c:v>52951</c:v>
                </c:pt>
                <c:pt idx="1947">
                  <c:v>52958</c:v>
                </c:pt>
                <c:pt idx="1948">
                  <c:v>52965</c:v>
                </c:pt>
                <c:pt idx="1949">
                  <c:v>52972</c:v>
                </c:pt>
                <c:pt idx="1950">
                  <c:v>52979</c:v>
                </c:pt>
                <c:pt idx="1951">
                  <c:v>52986</c:v>
                </c:pt>
                <c:pt idx="1952">
                  <c:v>52993</c:v>
                </c:pt>
                <c:pt idx="1953">
                  <c:v>53000</c:v>
                </c:pt>
                <c:pt idx="1954">
                  <c:v>53007</c:v>
                </c:pt>
                <c:pt idx="1955">
                  <c:v>53014</c:v>
                </c:pt>
                <c:pt idx="1956">
                  <c:v>53021</c:v>
                </c:pt>
                <c:pt idx="1957">
                  <c:v>53028</c:v>
                </c:pt>
                <c:pt idx="1958">
                  <c:v>53035</c:v>
                </c:pt>
                <c:pt idx="1959">
                  <c:v>53042</c:v>
                </c:pt>
                <c:pt idx="1960">
                  <c:v>53049</c:v>
                </c:pt>
                <c:pt idx="1961">
                  <c:v>53056</c:v>
                </c:pt>
                <c:pt idx="1962">
                  <c:v>53063</c:v>
                </c:pt>
                <c:pt idx="1963">
                  <c:v>53070</c:v>
                </c:pt>
                <c:pt idx="1964">
                  <c:v>53077</c:v>
                </c:pt>
                <c:pt idx="1965">
                  <c:v>53084</c:v>
                </c:pt>
                <c:pt idx="1966">
                  <c:v>53091</c:v>
                </c:pt>
                <c:pt idx="1967">
                  <c:v>53098</c:v>
                </c:pt>
                <c:pt idx="1968">
                  <c:v>53105</c:v>
                </c:pt>
                <c:pt idx="1969">
                  <c:v>53112</c:v>
                </c:pt>
                <c:pt idx="1970">
                  <c:v>53119</c:v>
                </c:pt>
                <c:pt idx="1971">
                  <c:v>53126</c:v>
                </c:pt>
                <c:pt idx="1972">
                  <c:v>53133</c:v>
                </c:pt>
                <c:pt idx="1973">
                  <c:v>53140</c:v>
                </c:pt>
                <c:pt idx="1974">
                  <c:v>53147</c:v>
                </c:pt>
                <c:pt idx="1975">
                  <c:v>53154</c:v>
                </c:pt>
                <c:pt idx="1976">
                  <c:v>53161</c:v>
                </c:pt>
                <c:pt idx="1977">
                  <c:v>53168</c:v>
                </c:pt>
                <c:pt idx="1978">
                  <c:v>53175</c:v>
                </c:pt>
                <c:pt idx="1979">
                  <c:v>53182</c:v>
                </c:pt>
                <c:pt idx="1980">
                  <c:v>53189</c:v>
                </c:pt>
                <c:pt idx="1981">
                  <c:v>53196</c:v>
                </c:pt>
                <c:pt idx="1982">
                  <c:v>53203</c:v>
                </c:pt>
                <c:pt idx="1983">
                  <c:v>53210</c:v>
                </c:pt>
                <c:pt idx="1984">
                  <c:v>53217</c:v>
                </c:pt>
                <c:pt idx="1985">
                  <c:v>53224</c:v>
                </c:pt>
                <c:pt idx="1986">
                  <c:v>53231</c:v>
                </c:pt>
                <c:pt idx="1987">
                  <c:v>53238</c:v>
                </c:pt>
                <c:pt idx="1988">
                  <c:v>53245</c:v>
                </c:pt>
                <c:pt idx="1989">
                  <c:v>53252</c:v>
                </c:pt>
                <c:pt idx="1990">
                  <c:v>53259</c:v>
                </c:pt>
                <c:pt idx="1991">
                  <c:v>53266</c:v>
                </c:pt>
                <c:pt idx="1992">
                  <c:v>53273</c:v>
                </c:pt>
                <c:pt idx="1993">
                  <c:v>53280</c:v>
                </c:pt>
                <c:pt idx="1994">
                  <c:v>53287</c:v>
                </c:pt>
                <c:pt idx="1995">
                  <c:v>53294</c:v>
                </c:pt>
                <c:pt idx="1996">
                  <c:v>53301</c:v>
                </c:pt>
                <c:pt idx="1997">
                  <c:v>53308</c:v>
                </c:pt>
                <c:pt idx="1998">
                  <c:v>53315</c:v>
                </c:pt>
                <c:pt idx="1999">
                  <c:v>53323</c:v>
                </c:pt>
                <c:pt idx="2000">
                  <c:v>53330</c:v>
                </c:pt>
                <c:pt idx="2001">
                  <c:v>53337</c:v>
                </c:pt>
                <c:pt idx="2002">
                  <c:v>53344</c:v>
                </c:pt>
                <c:pt idx="2003">
                  <c:v>53351</c:v>
                </c:pt>
                <c:pt idx="2004">
                  <c:v>53358</c:v>
                </c:pt>
                <c:pt idx="2005">
                  <c:v>53365</c:v>
                </c:pt>
                <c:pt idx="2006">
                  <c:v>53372</c:v>
                </c:pt>
                <c:pt idx="2007">
                  <c:v>53379</c:v>
                </c:pt>
                <c:pt idx="2008">
                  <c:v>53386</c:v>
                </c:pt>
                <c:pt idx="2009">
                  <c:v>53393</c:v>
                </c:pt>
                <c:pt idx="2010">
                  <c:v>53400</c:v>
                </c:pt>
                <c:pt idx="2011">
                  <c:v>53407</c:v>
                </c:pt>
                <c:pt idx="2012">
                  <c:v>53414</c:v>
                </c:pt>
                <c:pt idx="2013">
                  <c:v>53421</c:v>
                </c:pt>
                <c:pt idx="2014">
                  <c:v>53428</c:v>
                </c:pt>
                <c:pt idx="2015">
                  <c:v>53435</c:v>
                </c:pt>
                <c:pt idx="2016">
                  <c:v>53442</c:v>
                </c:pt>
                <c:pt idx="2017">
                  <c:v>53449</c:v>
                </c:pt>
                <c:pt idx="2018">
                  <c:v>53456</c:v>
                </c:pt>
                <c:pt idx="2019">
                  <c:v>53463</c:v>
                </c:pt>
                <c:pt idx="2020">
                  <c:v>53470</c:v>
                </c:pt>
                <c:pt idx="2021">
                  <c:v>53477</c:v>
                </c:pt>
                <c:pt idx="2022">
                  <c:v>53484</c:v>
                </c:pt>
                <c:pt idx="2023">
                  <c:v>53491</c:v>
                </c:pt>
                <c:pt idx="2024">
                  <c:v>53498</c:v>
                </c:pt>
                <c:pt idx="2025">
                  <c:v>53505</c:v>
                </c:pt>
                <c:pt idx="2026">
                  <c:v>53512</c:v>
                </c:pt>
                <c:pt idx="2027">
                  <c:v>53519</c:v>
                </c:pt>
                <c:pt idx="2028">
                  <c:v>53526</c:v>
                </c:pt>
                <c:pt idx="2029">
                  <c:v>53533</c:v>
                </c:pt>
                <c:pt idx="2030">
                  <c:v>53540</c:v>
                </c:pt>
                <c:pt idx="2031">
                  <c:v>53547</c:v>
                </c:pt>
                <c:pt idx="2032">
                  <c:v>53554</c:v>
                </c:pt>
                <c:pt idx="2033">
                  <c:v>53561</c:v>
                </c:pt>
                <c:pt idx="2034">
                  <c:v>53568</c:v>
                </c:pt>
                <c:pt idx="2035">
                  <c:v>53575</c:v>
                </c:pt>
                <c:pt idx="2036">
                  <c:v>53582</c:v>
                </c:pt>
                <c:pt idx="2037">
                  <c:v>53589</c:v>
                </c:pt>
                <c:pt idx="2038">
                  <c:v>53596</c:v>
                </c:pt>
                <c:pt idx="2039">
                  <c:v>53603</c:v>
                </c:pt>
                <c:pt idx="2040">
                  <c:v>53610</c:v>
                </c:pt>
                <c:pt idx="2041">
                  <c:v>53617</c:v>
                </c:pt>
                <c:pt idx="2042">
                  <c:v>53624</c:v>
                </c:pt>
                <c:pt idx="2043">
                  <c:v>53631</c:v>
                </c:pt>
                <c:pt idx="2044">
                  <c:v>53638</c:v>
                </c:pt>
                <c:pt idx="2045">
                  <c:v>53645</c:v>
                </c:pt>
                <c:pt idx="2046">
                  <c:v>53652</c:v>
                </c:pt>
                <c:pt idx="2047">
                  <c:v>53659</c:v>
                </c:pt>
                <c:pt idx="2048">
                  <c:v>53666</c:v>
                </c:pt>
                <c:pt idx="2049">
                  <c:v>53673</c:v>
                </c:pt>
                <c:pt idx="2050">
                  <c:v>53680</c:v>
                </c:pt>
                <c:pt idx="2051">
                  <c:v>53688</c:v>
                </c:pt>
                <c:pt idx="2052">
                  <c:v>53695</c:v>
                </c:pt>
                <c:pt idx="2053">
                  <c:v>53702</c:v>
                </c:pt>
                <c:pt idx="2054">
                  <c:v>53709</c:v>
                </c:pt>
                <c:pt idx="2055">
                  <c:v>53716</c:v>
                </c:pt>
                <c:pt idx="2056">
                  <c:v>53723</c:v>
                </c:pt>
                <c:pt idx="2057">
                  <c:v>53730</c:v>
                </c:pt>
                <c:pt idx="2058">
                  <c:v>53737</c:v>
                </c:pt>
                <c:pt idx="2059">
                  <c:v>53744</c:v>
                </c:pt>
                <c:pt idx="2060">
                  <c:v>53751</c:v>
                </c:pt>
                <c:pt idx="2061">
                  <c:v>53758</c:v>
                </c:pt>
                <c:pt idx="2062">
                  <c:v>53765</c:v>
                </c:pt>
                <c:pt idx="2063">
                  <c:v>53772</c:v>
                </c:pt>
                <c:pt idx="2064">
                  <c:v>53779</c:v>
                </c:pt>
                <c:pt idx="2065">
                  <c:v>53786</c:v>
                </c:pt>
                <c:pt idx="2066">
                  <c:v>53793</c:v>
                </c:pt>
                <c:pt idx="2067">
                  <c:v>53800</c:v>
                </c:pt>
                <c:pt idx="2068">
                  <c:v>53807</c:v>
                </c:pt>
                <c:pt idx="2069">
                  <c:v>53814</c:v>
                </c:pt>
                <c:pt idx="2070">
                  <c:v>53821</c:v>
                </c:pt>
                <c:pt idx="2071">
                  <c:v>53828</c:v>
                </c:pt>
                <c:pt idx="2072">
                  <c:v>53835</c:v>
                </c:pt>
                <c:pt idx="2073">
                  <c:v>53842</c:v>
                </c:pt>
                <c:pt idx="2074">
                  <c:v>53849</c:v>
                </c:pt>
                <c:pt idx="2075">
                  <c:v>53856</c:v>
                </c:pt>
                <c:pt idx="2076">
                  <c:v>53863</c:v>
                </c:pt>
                <c:pt idx="2077">
                  <c:v>53870</c:v>
                </c:pt>
                <c:pt idx="2078">
                  <c:v>53877</c:v>
                </c:pt>
                <c:pt idx="2079">
                  <c:v>53884</c:v>
                </c:pt>
                <c:pt idx="2080">
                  <c:v>53891</c:v>
                </c:pt>
                <c:pt idx="2081">
                  <c:v>53898</c:v>
                </c:pt>
                <c:pt idx="2082">
                  <c:v>53905</c:v>
                </c:pt>
                <c:pt idx="2083">
                  <c:v>53912</c:v>
                </c:pt>
                <c:pt idx="2084">
                  <c:v>53919</c:v>
                </c:pt>
                <c:pt idx="2085">
                  <c:v>53926</c:v>
                </c:pt>
                <c:pt idx="2086">
                  <c:v>53933</c:v>
                </c:pt>
                <c:pt idx="2087">
                  <c:v>53940</c:v>
                </c:pt>
                <c:pt idx="2088">
                  <c:v>53947</c:v>
                </c:pt>
                <c:pt idx="2089">
                  <c:v>53954</c:v>
                </c:pt>
                <c:pt idx="2090">
                  <c:v>53961</c:v>
                </c:pt>
                <c:pt idx="2091">
                  <c:v>53968</c:v>
                </c:pt>
                <c:pt idx="2092">
                  <c:v>53975</c:v>
                </c:pt>
                <c:pt idx="2093">
                  <c:v>53982</c:v>
                </c:pt>
                <c:pt idx="2094">
                  <c:v>53989</c:v>
                </c:pt>
                <c:pt idx="2095">
                  <c:v>53996</c:v>
                </c:pt>
                <c:pt idx="2096">
                  <c:v>54003</c:v>
                </c:pt>
                <c:pt idx="2097">
                  <c:v>54010</c:v>
                </c:pt>
                <c:pt idx="2098">
                  <c:v>54017</c:v>
                </c:pt>
                <c:pt idx="2099">
                  <c:v>54024</c:v>
                </c:pt>
                <c:pt idx="2100">
                  <c:v>54031</c:v>
                </c:pt>
                <c:pt idx="2101">
                  <c:v>54038</c:v>
                </c:pt>
                <c:pt idx="2102">
                  <c:v>54045</c:v>
                </c:pt>
                <c:pt idx="2103">
                  <c:v>54053</c:v>
                </c:pt>
                <c:pt idx="2104">
                  <c:v>54060</c:v>
                </c:pt>
                <c:pt idx="2105">
                  <c:v>54067</c:v>
                </c:pt>
                <c:pt idx="2106">
                  <c:v>54074</c:v>
                </c:pt>
                <c:pt idx="2107">
                  <c:v>54081</c:v>
                </c:pt>
                <c:pt idx="2108">
                  <c:v>54088</c:v>
                </c:pt>
                <c:pt idx="2109">
                  <c:v>54095</c:v>
                </c:pt>
                <c:pt idx="2110">
                  <c:v>54102</c:v>
                </c:pt>
                <c:pt idx="2111">
                  <c:v>54109</c:v>
                </c:pt>
                <c:pt idx="2112">
                  <c:v>54116</c:v>
                </c:pt>
                <c:pt idx="2113">
                  <c:v>54123</c:v>
                </c:pt>
                <c:pt idx="2114">
                  <c:v>54130</c:v>
                </c:pt>
                <c:pt idx="2115">
                  <c:v>54137</c:v>
                </c:pt>
                <c:pt idx="2116">
                  <c:v>54144</c:v>
                </c:pt>
                <c:pt idx="2117">
                  <c:v>54155</c:v>
                </c:pt>
                <c:pt idx="2118">
                  <c:v>54162</c:v>
                </c:pt>
                <c:pt idx="2119">
                  <c:v>54169</c:v>
                </c:pt>
                <c:pt idx="2120">
                  <c:v>54176</c:v>
                </c:pt>
                <c:pt idx="2121">
                  <c:v>54183</c:v>
                </c:pt>
                <c:pt idx="2122">
                  <c:v>54190</c:v>
                </c:pt>
                <c:pt idx="2123">
                  <c:v>54197</c:v>
                </c:pt>
                <c:pt idx="2124">
                  <c:v>54204</c:v>
                </c:pt>
                <c:pt idx="2125">
                  <c:v>54211</c:v>
                </c:pt>
                <c:pt idx="2126">
                  <c:v>54218</c:v>
                </c:pt>
                <c:pt idx="2127">
                  <c:v>54225</c:v>
                </c:pt>
                <c:pt idx="2128">
                  <c:v>54232</c:v>
                </c:pt>
                <c:pt idx="2129">
                  <c:v>54239</c:v>
                </c:pt>
                <c:pt idx="2130">
                  <c:v>54246</c:v>
                </c:pt>
                <c:pt idx="2131">
                  <c:v>54253</c:v>
                </c:pt>
                <c:pt idx="2132">
                  <c:v>54260</c:v>
                </c:pt>
                <c:pt idx="2133">
                  <c:v>54267</c:v>
                </c:pt>
                <c:pt idx="2134">
                  <c:v>54274</c:v>
                </c:pt>
                <c:pt idx="2135">
                  <c:v>54281</c:v>
                </c:pt>
                <c:pt idx="2136">
                  <c:v>54288</c:v>
                </c:pt>
                <c:pt idx="2137">
                  <c:v>54295</c:v>
                </c:pt>
                <c:pt idx="2138">
                  <c:v>54302</c:v>
                </c:pt>
                <c:pt idx="2139">
                  <c:v>54309</c:v>
                </c:pt>
                <c:pt idx="2140">
                  <c:v>54316</c:v>
                </c:pt>
                <c:pt idx="2141">
                  <c:v>54323</c:v>
                </c:pt>
                <c:pt idx="2142">
                  <c:v>54330</c:v>
                </c:pt>
                <c:pt idx="2143">
                  <c:v>54337</c:v>
                </c:pt>
                <c:pt idx="2144">
                  <c:v>54344</c:v>
                </c:pt>
                <c:pt idx="2145">
                  <c:v>54351</c:v>
                </c:pt>
                <c:pt idx="2146">
                  <c:v>54358</c:v>
                </c:pt>
                <c:pt idx="2147">
                  <c:v>54365</c:v>
                </c:pt>
                <c:pt idx="2148">
                  <c:v>54372</c:v>
                </c:pt>
                <c:pt idx="2149">
                  <c:v>54379</c:v>
                </c:pt>
                <c:pt idx="2150">
                  <c:v>54386</c:v>
                </c:pt>
                <c:pt idx="2151">
                  <c:v>54393</c:v>
                </c:pt>
                <c:pt idx="2152">
                  <c:v>54400</c:v>
                </c:pt>
                <c:pt idx="2153">
                  <c:v>54407</c:v>
                </c:pt>
                <c:pt idx="2154">
                  <c:v>54414</c:v>
                </c:pt>
                <c:pt idx="2155">
                  <c:v>54421</c:v>
                </c:pt>
                <c:pt idx="2156">
                  <c:v>54428</c:v>
                </c:pt>
                <c:pt idx="2157">
                  <c:v>54435</c:v>
                </c:pt>
                <c:pt idx="2158">
                  <c:v>54442</c:v>
                </c:pt>
                <c:pt idx="2159">
                  <c:v>54449</c:v>
                </c:pt>
                <c:pt idx="2160">
                  <c:v>54456</c:v>
                </c:pt>
                <c:pt idx="2161">
                  <c:v>54463</c:v>
                </c:pt>
                <c:pt idx="2162">
                  <c:v>54470</c:v>
                </c:pt>
                <c:pt idx="2163">
                  <c:v>54477</c:v>
                </c:pt>
                <c:pt idx="2164">
                  <c:v>54484</c:v>
                </c:pt>
                <c:pt idx="2165">
                  <c:v>54491</c:v>
                </c:pt>
                <c:pt idx="2166">
                  <c:v>54498</c:v>
                </c:pt>
                <c:pt idx="2167">
                  <c:v>54505</c:v>
                </c:pt>
                <c:pt idx="2168">
                  <c:v>54512</c:v>
                </c:pt>
                <c:pt idx="2169">
                  <c:v>54519</c:v>
                </c:pt>
                <c:pt idx="2170">
                  <c:v>54526</c:v>
                </c:pt>
                <c:pt idx="2171">
                  <c:v>54533</c:v>
                </c:pt>
                <c:pt idx="2172">
                  <c:v>54540</c:v>
                </c:pt>
                <c:pt idx="2173">
                  <c:v>54547</c:v>
                </c:pt>
                <c:pt idx="2174">
                  <c:v>54554</c:v>
                </c:pt>
                <c:pt idx="2175">
                  <c:v>54561</c:v>
                </c:pt>
                <c:pt idx="2176">
                  <c:v>54568</c:v>
                </c:pt>
                <c:pt idx="2177">
                  <c:v>54575</c:v>
                </c:pt>
                <c:pt idx="2178">
                  <c:v>54582</c:v>
                </c:pt>
                <c:pt idx="2179">
                  <c:v>54589</c:v>
                </c:pt>
                <c:pt idx="2180">
                  <c:v>54596</c:v>
                </c:pt>
                <c:pt idx="2181">
                  <c:v>54603</c:v>
                </c:pt>
                <c:pt idx="2182">
                  <c:v>54610</c:v>
                </c:pt>
                <c:pt idx="2183">
                  <c:v>54617</c:v>
                </c:pt>
                <c:pt idx="2184">
                  <c:v>54624</c:v>
                </c:pt>
                <c:pt idx="2185">
                  <c:v>54631</c:v>
                </c:pt>
                <c:pt idx="2186">
                  <c:v>54638</c:v>
                </c:pt>
                <c:pt idx="2187">
                  <c:v>54645</c:v>
                </c:pt>
                <c:pt idx="2188">
                  <c:v>54652</c:v>
                </c:pt>
                <c:pt idx="2189">
                  <c:v>54659</c:v>
                </c:pt>
                <c:pt idx="2190">
                  <c:v>54666</c:v>
                </c:pt>
                <c:pt idx="2191">
                  <c:v>54673</c:v>
                </c:pt>
                <c:pt idx="2192">
                  <c:v>54680</c:v>
                </c:pt>
                <c:pt idx="2193">
                  <c:v>54687</c:v>
                </c:pt>
                <c:pt idx="2194">
                  <c:v>54694</c:v>
                </c:pt>
                <c:pt idx="2195">
                  <c:v>54701</c:v>
                </c:pt>
                <c:pt idx="2196">
                  <c:v>54708</c:v>
                </c:pt>
                <c:pt idx="2197">
                  <c:v>54715</c:v>
                </c:pt>
                <c:pt idx="2198">
                  <c:v>54722</c:v>
                </c:pt>
                <c:pt idx="2199">
                  <c:v>54729</c:v>
                </c:pt>
                <c:pt idx="2200">
                  <c:v>54736</c:v>
                </c:pt>
                <c:pt idx="2201">
                  <c:v>54743</c:v>
                </c:pt>
                <c:pt idx="2202">
                  <c:v>54750</c:v>
                </c:pt>
                <c:pt idx="2203">
                  <c:v>54757</c:v>
                </c:pt>
                <c:pt idx="2204">
                  <c:v>54764</c:v>
                </c:pt>
                <c:pt idx="2205">
                  <c:v>54771</c:v>
                </c:pt>
                <c:pt idx="2206">
                  <c:v>54778</c:v>
                </c:pt>
                <c:pt idx="2207">
                  <c:v>54785</c:v>
                </c:pt>
                <c:pt idx="2208">
                  <c:v>54792</c:v>
                </c:pt>
                <c:pt idx="2209">
                  <c:v>54799</c:v>
                </c:pt>
                <c:pt idx="2210">
                  <c:v>54806</c:v>
                </c:pt>
                <c:pt idx="2211">
                  <c:v>54813</c:v>
                </c:pt>
                <c:pt idx="2212">
                  <c:v>54820</c:v>
                </c:pt>
                <c:pt idx="2213">
                  <c:v>54827</c:v>
                </c:pt>
                <c:pt idx="2214">
                  <c:v>54834</c:v>
                </c:pt>
                <c:pt idx="2215">
                  <c:v>54841</c:v>
                </c:pt>
                <c:pt idx="2216">
                  <c:v>54848</c:v>
                </c:pt>
                <c:pt idx="2217">
                  <c:v>54855</c:v>
                </c:pt>
                <c:pt idx="2218">
                  <c:v>54862</c:v>
                </c:pt>
                <c:pt idx="2219">
                  <c:v>54869</c:v>
                </c:pt>
                <c:pt idx="2220">
                  <c:v>54876</c:v>
                </c:pt>
                <c:pt idx="2221">
                  <c:v>54883</c:v>
                </c:pt>
                <c:pt idx="2222">
                  <c:v>54890</c:v>
                </c:pt>
                <c:pt idx="2223">
                  <c:v>54897</c:v>
                </c:pt>
                <c:pt idx="2224">
                  <c:v>54904</c:v>
                </c:pt>
                <c:pt idx="2225">
                  <c:v>54911</c:v>
                </c:pt>
                <c:pt idx="2226">
                  <c:v>54918</c:v>
                </c:pt>
                <c:pt idx="2227">
                  <c:v>54925</c:v>
                </c:pt>
                <c:pt idx="2228">
                  <c:v>54932</c:v>
                </c:pt>
                <c:pt idx="2229">
                  <c:v>54939</c:v>
                </c:pt>
                <c:pt idx="2230">
                  <c:v>54946</c:v>
                </c:pt>
                <c:pt idx="2231">
                  <c:v>54953</c:v>
                </c:pt>
                <c:pt idx="2232">
                  <c:v>54960</c:v>
                </c:pt>
                <c:pt idx="2233">
                  <c:v>54967</c:v>
                </c:pt>
                <c:pt idx="2234">
                  <c:v>54974</c:v>
                </c:pt>
                <c:pt idx="2235">
                  <c:v>54981</c:v>
                </c:pt>
                <c:pt idx="2236">
                  <c:v>54988</c:v>
                </c:pt>
                <c:pt idx="2237">
                  <c:v>54995</c:v>
                </c:pt>
                <c:pt idx="2238">
                  <c:v>55002</c:v>
                </c:pt>
                <c:pt idx="2239">
                  <c:v>55009</c:v>
                </c:pt>
                <c:pt idx="2240">
                  <c:v>55016</c:v>
                </c:pt>
                <c:pt idx="2241">
                  <c:v>55023</c:v>
                </c:pt>
                <c:pt idx="2242">
                  <c:v>55030</c:v>
                </c:pt>
                <c:pt idx="2243">
                  <c:v>55037</c:v>
                </c:pt>
                <c:pt idx="2244">
                  <c:v>55044</c:v>
                </c:pt>
                <c:pt idx="2245">
                  <c:v>55051</c:v>
                </c:pt>
                <c:pt idx="2246">
                  <c:v>55058</c:v>
                </c:pt>
                <c:pt idx="2247">
                  <c:v>55065</c:v>
                </c:pt>
                <c:pt idx="2248">
                  <c:v>55072</c:v>
                </c:pt>
                <c:pt idx="2249">
                  <c:v>55079</c:v>
                </c:pt>
                <c:pt idx="2250">
                  <c:v>55086</c:v>
                </c:pt>
                <c:pt idx="2251">
                  <c:v>55093</c:v>
                </c:pt>
                <c:pt idx="2252">
                  <c:v>55100</c:v>
                </c:pt>
                <c:pt idx="2253">
                  <c:v>55107</c:v>
                </c:pt>
                <c:pt idx="2254">
                  <c:v>55114</c:v>
                </c:pt>
                <c:pt idx="2255">
                  <c:v>55121</c:v>
                </c:pt>
                <c:pt idx="2256">
                  <c:v>55128</c:v>
                </c:pt>
                <c:pt idx="2257">
                  <c:v>55135</c:v>
                </c:pt>
                <c:pt idx="2258">
                  <c:v>55142</c:v>
                </c:pt>
                <c:pt idx="2259">
                  <c:v>55149</c:v>
                </c:pt>
                <c:pt idx="2260">
                  <c:v>55156</c:v>
                </c:pt>
                <c:pt idx="2261">
                  <c:v>55163</c:v>
                </c:pt>
                <c:pt idx="2262">
                  <c:v>55170</c:v>
                </c:pt>
                <c:pt idx="2263">
                  <c:v>55177</c:v>
                </c:pt>
                <c:pt idx="2264">
                  <c:v>55184</c:v>
                </c:pt>
                <c:pt idx="2265">
                  <c:v>55191</c:v>
                </c:pt>
                <c:pt idx="2266">
                  <c:v>55198</c:v>
                </c:pt>
                <c:pt idx="2267">
                  <c:v>55205</c:v>
                </c:pt>
                <c:pt idx="2268">
                  <c:v>55212</c:v>
                </c:pt>
                <c:pt idx="2269">
                  <c:v>55219</c:v>
                </c:pt>
                <c:pt idx="2270">
                  <c:v>55226</c:v>
                </c:pt>
                <c:pt idx="2271">
                  <c:v>55233</c:v>
                </c:pt>
                <c:pt idx="2272">
                  <c:v>55240</c:v>
                </c:pt>
                <c:pt idx="2273">
                  <c:v>55247</c:v>
                </c:pt>
                <c:pt idx="2274">
                  <c:v>55254</c:v>
                </c:pt>
                <c:pt idx="2275">
                  <c:v>55261</c:v>
                </c:pt>
                <c:pt idx="2276">
                  <c:v>55268</c:v>
                </c:pt>
                <c:pt idx="2277">
                  <c:v>55275</c:v>
                </c:pt>
                <c:pt idx="2278">
                  <c:v>55282</c:v>
                </c:pt>
                <c:pt idx="2279">
                  <c:v>55289</c:v>
                </c:pt>
                <c:pt idx="2280">
                  <c:v>55296</c:v>
                </c:pt>
                <c:pt idx="2281">
                  <c:v>55303</c:v>
                </c:pt>
                <c:pt idx="2282">
                  <c:v>55310</c:v>
                </c:pt>
                <c:pt idx="2283">
                  <c:v>55317</c:v>
                </c:pt>
                <c:pt idx="2284">
                  <c:v>55324</c:v>
                </c:pt>
                <c:pt idx="2285">
                  <c:v>55331</c:v>
                </c:pt>
                <c:pt idx="2286">
                  <c:v>55338</c:v>
                </c:pt>
                <c:pt idx="2287">
                  <c:v>55345</c:v>
                </c:pt>
                <c:pt idx="2288">
                  <c:v>55352</c:v>
                </c:pt>
                <c:pt idx="2289">
                  <c:v>55359</c:v>
                </c:pt>
                <c:pt idx="2290">
                  <c:v>55366</c:v>
                </c:pt>
                <c:pt idx="2291">
                  <c:v>55373</c:v>
                </c:pt>
                <c:pt idx="2292">
                  <c:v>55380</c:v>
                </c:pt>
                <c:pt idx="2293">
                  <c:v>55387</c:v>
                </c:pt>
                <c:pt idx="2294">
                  <c:v>55394</c:v>
                </c:pt>
                <c:pt idx="2295">
                  <c:v>55401</c:v>
                </c:pt>
                <c:pt idx="2296">
                  <c:v>55408</c:v>
                </c:pt>
                <c:pt idx="2297">
                  <c:v>55415</c:v>
                </c:pt>
                <c:pt idx="2298">
                  <c:v>55422</c:v>
                </c:pt>
                <c:pt idx="2299">
                  <c:v>55429</c:v>
                </c:pt>
                <c:pt idx="2300">
                  <c:v>55436</c:v>
                </c:pt>
                <c:pt idx="2301">
                  <c:v>55443</c:v>
                </c:pt>
                <c:pt idx="2302">
                  <c:v>55450</c:v>
                </c:pt>
                <c:pt idx="2303">
                  <c:v>55457</c:v>
                </c:pt>
                <c:pt idx="2304">
                  <c:v>55464</c:v>
                </c:pt>
                <c:pt idx="2305">
                  <c:v>55471</c:v>
                </c:pt>
                <c:pt idx="2306">
                  <c:v>55478</c:v>
                </c:pt>
                <c:pt idx="2307">
                  <c:v>55485</c:v>
                </c:pt>
                <c:pt idx="2308">
                  <c:v>55492</c:v>
                </c:pt>
                <c:pt idx="2309">
                  <c:v>55499</c:v>
                </c:pt>
                <c:pt idx="2310">
                  <c:v>55506</c:v>
                </c:pt>
                <c:pt idx="2311">
                  <c:v>55514</c:v>
                </c:pt>
                <c:pt idx="2312">
                  <c:v>55521</c:v>
                </c:pt>
                <c:pt idx="2313">
                  <c:v>55528</c:v>
                </c:pt>
                <c:pt idx="2314">
                  <c:v>55535</c:v>
                </c:pt>
                <c:pt idx="2315">
                  <c:v>55542</c:v>
                </c:pt>
                <c:pt idx="2316">
                  <c:v>55549</c:v>
                </c:pt>
                <c:pt idx="2317">
                  <c:v>55556</c:v>
                </c:pt>
                <c:pt idx="2318">
                  <c:v>55563</c:v>
                </c:pt>
                <c:pt idx="2319">
                  <c:v>55570</c:v>
                </c:pt>
                <c:pt idx="2320">
                  <c:v>55577</c:v>
                </c:pt>
                <c:pt idx="2321">
                  <c:v>55584</c:v>
                </c:pt>
                <c:pt idx="2322">
                  <c:v>55591</c:v>
                </c:pt>
                <c:pt idx="2323">
                  <c:v>55598</c:v>
                </c:pt>
                <c:pt idx="2324">
                  <c:v>55605</c:v>
                </c:pt>
                <c:pt idx="2325">
                  <c:v>55612</c:v>
                </c:pt>
                <c:pt idx="2326">
                  <c:v>55619</c:v>
                </c:pt>
                <c:pt idx="2327">
                  <c:v>55626</c:v>
                </c:pt>
                <c:pt idx="2328">
                  <c:v>55633</c:v>
                </c:pt>
                <c:pt idx="2329">
                  <c:v>55641</c:v>
                </c:pt>
                <c:pt idx="2330">
                  <c:v>55648</c:v>
                </c:pt>
                <c:pt idx="2331">
                  <c:v>55655</c:v>
                </c:pt>
                <c:pt idx="2332">
                  <c:v>55662</c:v>
                </c:pt>
                <c:pt idx="2333">
                  <c:v>55669</c:v>
                </c:pt>
                <c:pt idx="2334">
                  <c:v>55676</c:v>
                </c:pt>
                <c:pt idx="2335">
                  <c:v>55683</c:v>
                </c:pt>
                <c:pt idx="2336">
                  <c:v>55690</c:v>
                </c:pt>
                <c:pt idx="2337">
                  <c:v>55697</c:v>
                </c:pt>
                <c:pt idx="2338">
                  <c:v>55704</c:v>
                </c:pt>
                <c:pt idx="2339">
                  <c:v>55711</c:v>
                </c:pt>
                <c:pt idx="2340">
                  <c:v>55718</c:v>
                </c:pt>
                <c:pt idx="2341">
                  <c:v>55725</c:v>
                </c:pt>
                <c:pt idx="2342">
                  <c:v>55732</c:v>
                </c:pt>
                <c:pt idx="2343">
                  <c:v>55739</c:v>
                </c:pt>
                <c:pt idx="2344">
                  <c:v>55746</c:v>
                </c:pt>
                <c:pt idx="2345">
                  <c:v>55753</c:v>
                </c:pt>
                <c:pt idx="2346">
                  <c:v>55760</c:v>
                </c:pt>
                <c:pt idx="2347">
                  <c:v>55767</c:v>
                </c:pt>
                <c:pt idx="2348">
                  <c:v>55774</c:v>
                </c:pt>
                <c:pt idx="2349">
                  <c:v>55781</c:v>
                </c:pt>
                <c:pt idx="2350">
                  <c:v>55788</c:v>
                </c:pt>
                <c:pt idx="2351">
                  <c:v>55795</c:v>
                </c:pt>
                <c:pt idx="2352">
                  <c:v>55802</c:v>
                </c:pt>
                <c:pt idx="2353">
                  <c:v>55809</c:v>
                </c:pt>
                <c:pt idx="2354">
                  <c:v>55816</c:v>
                </c:pt>
                <c:pt idx="2355">
                  <c:v>55823</c:v>
                </c:pt>
                <c:pt idx="2356">
                  <c:v>55830</c:v>
                </c:pt>
                <c:pt idx="2357">
                  <c:v>55837</c:v>
                </c:pt>
                <c:pt idx="2358">
                  <c:v>55844</c:v>
                </c:pt>
                <c:pt idx="2359">
                  <c:v>55851</c:v>
                </c:pt>
                <c:pt idx="2360">
                  <c:v>55858</c:v>
                </c:pt>
                <c:pt idx="2361">
                  <c:v>55865</c:v>
                </c:pt>
                <c:pt idx="2362">
                  <c:v>55872</c:v>
                </c:pt>
                <c:pt idx="2363">
                  <c:v>55880</c:v>
                </c:pt>
                <c:pt idx="2364">
                  <c:v>55887</c:v>
                </c:pt>
              </c:numCache>
            </c:numRef>
          </c:xVal>
          <c:yVal>
            <c:numRef>
              <c:f>EUR3M!$BC$2:$BC$256</c:f>
              <c:numCache>
                <c:formatCode>0.0000%</c:formatCode>
                <c:ptCount val="2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Mkt FRA</c:v>
          </c:tx>
          <c:spPr>
            <a:ln w="28575">
              <a:noFill/>
            </a:ln>
          </c:spPr>
          <c:marker>
            <c:symbol val="square"/>
            <c:size val="4"/>
          </c:marker>
          <c:xVal>
            <c:numRef>
              <c:f>EUR3M!$AU$2:$AU$13</c:f>
              <c:numCache>
                <c:formatCode>ddd\,\ dd\-mmm\-yyyy</c:formatCode>
                <c:ptCount val="12"/>
                <c:pt idx="0">
                  <c:v>42170</c:v>
                </c:pt>
                <c:pt idx="1">
                  <c:v>42199</c:v>
                </c:pt>
                <c:pt idx="2">
                  <c:v>42230</c:v>
                </c:pt>
                <c:pt idx="3">
                  <c:v>42261</c:v>
                </c:pt>
                <c:pt idx="4">
                  <c:v>42291</c:v>
                </c:pt>
                <c:pt idx="5">
                  <c:v>42324</c:v>
                </c:pt>
                <c:pt idx="6">
                  <c:v>42352</c:v>
                </c:pt>
                <c:pt idx="7">
                  <c:v>42383</c:v>
                </c:pt>
                <c:pt idx="8">
                  <c:v>42415</c:v>
                </c:pt>
                <c:pt idx="9">
                  <c:v>42443</c:v>
                </c:pt>
                <c:pt idx="10">
                  <c:v>42474</c:v>
                </c:pt>
                <c:pt idx="11">
                  <c:v>42506</c:v>
                </c:pt>
              </c:numCache>
            </c:numRef>
          </c:xVal>
          <c:yVal>
            <c:numRef>
              <c:f>EUR3M!$AS$2:$AS$13</c:f>
              <c:numCache>
                <c:formatCode>0.0000%</c:formatCode>
                <c:ptCount val="12"/>
                <c:pt idx="0">
                  <c:v>-1.1999999999999999E-4</c:v>
                </c:pt>
                <c:pt idx="1">
                  <c:v>-9.0000000000000006E-5</c:v>
                </c:pt>
                <c:pt idx="2">
                  <c:v>-7.0000000000000007E-5</c:v>
                </c:pt>
                <c:pt idx="3">
                  <c:v>-4.9999999999999982E-5</c:v>
                </c:pt>
                <c:pt idx="4">
                  <c:v>-3.0000000000000024E-5</c:v>
                </c:pt>
                <c:pt idx="5">
                  <c:v>-1.9999999999999998E-5</c:v>
                </c:pt>
                <c:pt idx="6">
                  <c:v>0</c:v>
                </c:pt>
                <c:pt idx="7">
                  <c:v>3.0000000000000024E-5</c:v>
                </c:pt>
                <c:pt idx="8">
                  <c:v>7.0000000000000007E-5</c:v>
                </c:pt>
                <c:pt idx="9">
                  <c:v>1.0000000000000003E-4</c:v>
                </c:pt>
                <c:pt idx="10">
                  <c:v>1.5000000000000001E-4</c:v>
                </c:pt>
                <c:pt idx="11">
                  <c:v>2.1000000000000001E-4</c:v>
                </c:pt>
              </c:numCache>
            </c:numRef>
          </c:yVal>
          <c:smooth val="0"/>
        </c:ser>
        <c:ser>
          <c:idx val="2"/>
          <c:order val="2"/>
          <c:tx>
            <c:v>QL</c:v>
          </c:tx>
          <c:spPr>
            <a:ln w="28575">
              <a:noFill/>
            </a:ln>
          </c:spPr>
          <c:marker>
            <c:symbol val="circle"/>
            <c:size val="3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EUR3M!$BA$2:$BA$266</c:f>
              <c:numCache>
                <c:formatCode>ddd\,\ dd\-mmm\-yyyy</c:formatCode>
                <c:ptCount val="265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42149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  <c:pt idx="63">
                  <c:v>42227</c:v>
                </c:pt>
                <c:pt idx="64">
                  <c:v>42228</c:v>
                </c:pt>
                <c:pt idx="65">
                  <c:v>42229</c:v>
                </c:pt>
                <c:pt idx="66">
                  <c:v>42230</c:v>
                </c:pt>
                <c:pt idx="67">
                  <c:v>42233</c:v>
                </c:pt>
                <c:pt idx="68">
                  <c:v>42234</c:v>
                </c:pt>
                <c:pt idx="69">
                  <c:v>42235</c:v>
                </c:pt>
                <c:pt idx="70">
                  <c:v>42236</c:v>
                </c:pt>
                <c:pt idx="71">
                  <c:v>42237</c:v>
                </c:pt>
                <c:pt idx="72">
                  <c:v>42240</c:v>
                </c:pt>
                <c:pt idx="73">
                  <c:v>42241</c:v>
                </c:pt>
                <c:pt idx="74">
                  <c:v>42242</c:v>
                </c:pt>
                <c:pt idx="75">
                  <c:v>42243</c:v>
                </c:pt>
                <c:pt idx="76">
                  <c:v>42244</c:v>
                </c:pt>
                <c:pt idx="77">
                  <c:v>42247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  <c:pt idx="130">
                  <c:v>42320</c:v>
                </c:pt>
                <c:pt idx="131">
                  <c:v>42321</c:v>
                </c:pt>
                <c:pt idx="132">
                  <c:v>42324</c:v>
                </c:pt>
                <c:pt idx="133">
                  <c:v>42325</c:v>
                </c:pt>
                <c:pt idx="134">
                  <c:v>42326</c:v>
                </c:pt>
                <c:pt idx="135">
                  <c:v>42327</c:v>
                </c:pt>
                <c:pt idx="136">
                  <c:v>42328</c:v>
                </c:pt>
                <c:pt idx="137">
                  <c:v>42331</c:v>
                </c:pt>
                <c:pt idx="138">
                  <c:v>42332</c:v>
                </c:pt>
                <c:pt idx="139">
                  <c:v>42333</c:v>
                </c:pt>
                <c:pt idx="140">
                  <c:v>42334</c:v>
                </c:pt>
                <c:pt idx="141">
                  <c:v>42335</c:v>
                </c:pt>
                <c:pt idx="142">
                  <c:v>42338</c:v>
                </c:pt>
                <c:pt idx="143">
                  <c:v>42339</c:v>
                </c:pt>
                <c:pt idx="144">
                  <c:v>42340</c:v>
                </c:pt>
                <c:pt idx="145">
                  <c:v>42341</c:v>
                </c:pt>
                <c:pt idx="146">
                  <c:v>42342</c:v>
                </c:pt>
                <c:pt idx="147">
                  <c:v>42345</c:v>
                </c:pt>
                <c:pt idx="148">
                  <c:v>42346</c:v>
                </c:pt>
                <c:pt idx="149">
                  <c:v>42347</c:v>
                </c:pt>
                <c:pt idx="150">
                  <c:v>42348</c:v>
                </c:pt>
                <c:pt idx="151">
                  <c:v>42349</c:v>
                </c:pt>
                <c:pt idx="152">
                  <c:v>42352</c:v>
                </c:pt>
                <c:pt idx="153">
                  <c:v>42353</c:v>
                </c:pt>
                <c:pt idx="154">
                  <c:v>42354</c:v>
                </c:pt>
                <c:pt idx="155">
                  <c:v>42355</c:v>
                </c:pt>
                <c:pt idx="156">
                  <c:v>42356</c:v>
                </c:pt>
                <c:pt idx="157">
                  <c:v>42359</c:v>
                </c:pt>
                <c:pt idx="158">
                  <c:v>42360</c:v>
                </c:pt>
                <c:pt idx="159">
                  <c:v>42361</c:v>
                </c:pt>
                <c:pt idx="160">
                  <c:v>42362</c:v>
                </c:pt>
                <c:pt idx="161">
                  <c:v>42366</c:v>
                </c:pt>
                <c:pt idx="162">
                  <c:v>42367</c:v>
                </c:pt>
                <c:pt idx="163">
                  <c:v>42368</c:v>
                </c:pt>
                <c:pt idx="164">
                  <c:v>42369</c:v>
                </c:pt>
                <c:pt idx="165">
                  <c:v>42373</c:v>
                </c:pt>
                <c:pt idx="166">
                  <c:v>42374</c:v>
                </c:pt>
                <c:pt idx="167">
                  <c:v>42375</c:v>
                </c:pt>
                <c:pt idx="168">
                  <c:v>42376</c:v>
                </c:pt>
                <c:pt idx="169">
                  <c:v>42377</c:v>
                </c:pt>
                <c:pt idx="170">
                  <c:v>42380</c:v>
                </c:pt>
                <c:pt idx="171">
                  <c:v>42381</c:v>
                </c:pt>
                <c:pt idx="172">
                  <c:v>42382</c:v>
                </c:pt>
                <c:pt idx="173">
                  <c:v>42383</c:v>
                </c:pt>
                <c:pt idx="174">
                  <c:v>42384</c:v>
                </c:pt>
                <c:pt idx="175">
                  <c:v>42387</c:v>
                </c:pt>
                <c:pt idx="176">
                  <c:v>42388</c:v>
                </c:pt>
                <c:pt idx="177">
                  <c:v>42389</c:v>
                </c:pt>
                <c:pt idx="178">
                  <c:v>42390</c:v>
                </c:pt>
                <c:pt idx="179">
                  <c:v>42391</c:v>
                </c:pt>
                <c:pt idx="180">
                  <c:v>42394</c:v>
                </c:pt>
                <c:pt idx="181">
                  <c:v>42395</c:v>
                </c:pt>
                <c:pt idx="182">
                  <c:v>42396</c:v>
                </c:pt>
                <c:pt idx="183">
                  <c:v>42397</c:v>
                </c:pt>
                <c:pt idx="184">
                  <c:v>42398</c:v>
                </c:pt>
                <c:pt idx="185">
                  <c:v>42401</c:v>
                </c:pt>
                <c:pt idx="186">
                  <c:v>42402</c:v>
                </c:pt>
                <c:pt idx="187">
                  <c:v>42403</c:v>
                </c:pt>
                <c:pt idx="188">
                  <c:v>42404</c:v>
                </c:pt>
                <c:pt idx="189">
                  <c:v>42405</c:v>
                </c:pt>
                <c:pt idx="190">
                  <c:v>42408</c:v>
                </c:pt>
                <c:pt idx="191">
                  <c:v>42409</c:v>
                </c:pt>
                <c:pt idx="192">
                  <c:v>42410</c:v>
                </c:pt>
                <c:pt idx="193">
                  <c:v>42411</c:v>
                </c:pt>
                <c:pt idx="194">
                  <c:v>42412</c:v>
                </c:pt>
                <c:pt idx="195">
                  <c:v>42415</c:v>
                </c:pt>
                <c:pt idx="196">
                  <c:v>42416</c:v>
                </c:pt>
                <c:pt idx="197">
                  <c:v>42417</c:v>
                </c:pt>
                <c:pt idx="198">
                  <c:v>42418</c:v>
                </c:pt>
                <c:pt idx="199">
                  <c:v>42419</c:v>
                </c:pt>
                <c:pt idx="200">
                  <c:v>42422</c:v>
                </c:pt>
                <c:pt idx="201">
                  <c:v>42423</c:v>
                </c:pt>
                <c:pt idx="202">
                  <c:v>42424</c:v>
                </c:pt>
                <c:pt idx="203">
                  <c:v>42425</c:v>
                </c:pt>
                <c:pt idx="204">
                  <c:v>42426</c:v>
                </c:pt>
                <c:pt idx="205">
                  <c:v>42429</c:v>
                </c:pt>
                <c:pt idx="206">
                  <c:v>42430</c:v>
                </c:pt>
                <c:pt idx="207">
                  <c:v>42431</c:v>
                </c:pt>
                <c:pt idx="208">
                  <c:v>42432</c:v>
                </c:pt>
                <c:pt idx="209">
                  <c:v>42433</c:v>
                </c:pt>
                <c:pt idx="210">
                  <c:v>42436</c:v>
                </c:pt>
                <c:pt idx="211">
                  <c:v>42437</c:v>
                </c:pt>
                <c:pt idx="212">
                  <c:v>42438</c:v>
                </c:pt>
                <c:pt idx="213">
                  <c:v>42439</c:v>
                </c:pt>
                <c:pt idx="214">
                  <c:v>42440</c:v>
                </c:pt>
                <c:pt idx="215">
                  <c:v>42443</c:v>
                </c:pt>
                <c:pt idx="216">
                  <c:v>42444</c:v>
                </c:pt>
                <c:pt idx="217">
                  <c:v>42445</c:v>
                </c:pt>
                <c:pt idx="218">
                  <c:v>42446</c:v>
                </c:pt>
                <c:pt idx="219">
                  <c:v>42447</c:v>
                </c:pt>
                <c:pt idx="220">
                  <c:v>42450</c:v>
                </c:pt>
                <c:pt idx="221">
                  <c:v>42451</c:v>
                </c:pt>
                <c:pt idx="222">
                  <c:v>42452</c:v>
                </c:pt>
                <c:pt idx="223">
                  <c:v>42453</c:v>
                </c:pt>
                <c:pt idx="224">
                  <c:v>42458</c:v>
                </c:pt>
                <c:pt idx="225">
                  <c:v>42459</c:v>
                </c:pt>
                <c:pt idx="226">
                  <c:v>42460</c:v>
                </c:pt>
                <c:pt idx="227">
                  <c:v>42461</c:v>
                </c:pt>
                <c:pt idx="228">
                  <c:v>42464</c:v>
                </c:pt>
                <c:pt idx="229">
                  <c:v>42465</c:v>
                </c:pt>
                <c:pt idx="230">
                  <c:v>42466</c:v>
                </c:pt>
                <c:pt idx="231">
                  <c:v>42467</c:v>
                </c:pt>
                <c:pt idx="232">
                  <c:v>42468</c:v>
                </c:pt>
                <c:pt idx="233">
                  <c:v>42471</c:v>
                </c:pt>
                <c:pt idx="234">
                  <c:v>42472</c:v>
                </c:pt>
                <c:pt idx="235">
                  <c:v>42473</c:v>
                </c:pt>
                <c:pt idx="236">
                  <c:v>42474</c:v>
                </c:pt>
                <c:pt idx="237">
                  <c:v>42475</c:v>
                </c:pt>
                <c:pt idx="238">
                  <c:v>42478</c:v>
                </c:pt>
                <c:pt idx="239">
                  <c:v>42479</c:v>
                </c:pt>
                <c:pt idx="240">
                  <c:v>42480</c:v>
                </c:pt>
                <c:pt idx="241">
                  <c:v>42481</c:v>
                </c:pt>
                <c:pt idx="242">
                  <c:v>42482</c:v>
                </c:pt>
                <c:pt idx="243">
                  <c:v>42485</c:v>
                </c:pt>
                <c:pt idx="244">
                  <c:v>42486</c:v>
                </c:pt>
                <c:pt idx="245">
                  <c:v>42487</c:v>
                </c:pt>
                <c:pt idx="246">
                  <c:v>42488</c:v>
                </c:pt>
                <c:pt idx="247">
                  <c:v>42489</c:v>
                </c:pt>
                <c:pt idx="248">
                  <c:v>42492</c:v>
                </c:pt>
                <c:pt idx="249">
                  <c:v>42493</c:v>
                </c:pt>
                <c:pt idx="250">
                  <c:v>42494</c:v>
                </c:pt>
                <c:pt idx="251">
                  <c:v>42495</c:v>
                </c:pt>
                <c:pt idx="252">
                  <c:v>42496</c:v>
                </c:pt>
                <c:pt idx="253">
                  <c:v>42499</c:v>
                </c:pt>
                <c:pt idx="254">
                  <c:v>42500</c:v>
                </c:pt>
                <c:pt idx="255">
                  <c:v>42501</c:v>
                </c:pt>
                <c:pt idx="256">
                  <c:v>42502</c:v>
                </c:pt>
                <c:pt idx="257">
                  <c:v>42503</c:v>
                </c:pt>
                <c:pt idx="258">
                  <c:v>42506</c:v>
                </c:pt>
                <c:pt idx="259">
                  <c:v>42507</c:v>
                </c:pt>
                <c:pt idx="260">
                  <c:v>42508</c:v>
                </c:pt>
                <c:pt idx="261">
                  <c:v>42509</c:v>
                </c:pt>
                <c:pt idx="262">
                  <c:v>42510</c:v>
                </c:pt>
                <c:pt idx="263">
                  <c:v>42513</c:v>
                </c:pt>
                <c:pt idx="264">
                  <c:v>42514</c:v>
                </c:pt>
              </c:numCache>
            </c:numRef>
          </c:xVal>
          <c:yVal>
            <c:numRef>
              <c:f>EUR3M!$BD$2:$BD$266</c:f>
              <c:numCache>
                <c:formatCode>0.0000%</c:formatCode>
                <c:ptCount val="2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450560"/>
        <c:axId val="576452096"/>
      </c:scatterChart>
      <c:valAx>
        <c:axId val="57645056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76452096"/>
        <c:crosses val="autoZero"/>
        <c:crossBetween val="midCat"/>
      </c:valAx>
      <c:valAx>
        <c:axId val="576452096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57645056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6618333333333331"/>
          <c:y val="0.57717222222222231"/>
          <c:w val="9.0839583333333335E-2"/>
          <c:h val="0.19137750000000001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Euribor 3M (0Y-2Y)</a:t>
            </a:r>
          </a:p>
        </c:rich>
      </c:tx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FRA 3M Mx</c:v>
          </c:tx>
          <c:spPr>
            <a:ln w="28575">
              <a:noFill/>
            </a:ln>
          </c:spPr>
          <c:marker>
            <c:symbol val="diamond"/>
            <c:size val="3"/>
          </c:marker>
          <c:xVal>
            <c:numRef>
              <c:f>EUR3M!$BA$2:$BA$513</c:f>
              <c:numCache>
                <c:formatCode>ddd\,\ dd\-mmm\-yyyy</c:formatCode>
                <c:ptCount val="512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42149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  <c:pt idx="63">
                  <c:v>42227</c:v>
                </c:pt>
                <c:pt idx="64">
                  <c:v>42228</c:v>
                </c:pt>
                <c:pt idx="65">
                  <c:v>42229</c:v>
                </c:pt>
                <c:pt idx="66">
                  <c:v>42230</c:v>
                </c:pt>
                <c:pt idx="67">
                  <c:v>42233</c:v>
                </c:pt>
                <c:pt idx="68">
                  <c:v>42234</c:v>
                </c:pt>
                <c:pt idx="69">
                  <c:v>42235</c:v>
                </c:pt>
                <c:pt idx="70">
                  <c:v>42236</c:v>
                </c:pt>
                <c:pt idx="71">
                  <c:v>42237</c:v>
                </c:pt>
                <c:pt idx="72">
                  <c:v>42240</c:v>
                </c:pt>
                <c:pt idx="73">
                  <c:v>42241</c:v>
                </c:pt>
                <c:pt idx="74">
                  <c:v>42242</c:v>
                </c:pt>
                <c:pt idx="75">
                  <c:v>42243</c:v>
                </c:pt>
                <c:pt idx="76">
                  <c:v>42244</c:v>
                </c:pt>
                <c:pt idx="77">
                  <c:v>42247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  <c:pt idx="130">
                  <c:v>42320</c:v>
                </c:pt>
                <c:pt idx="131">
                  <c:v>42321</c:v>
                </c:pt>
                <c:pt idx="132">
                  <c:v>42324</c:v>
                </c:pt>
                <c:pt idx="133">
                  <c:v>42325</c:v>
                </c:pt>
                <c:pt idx="134">
                  <c:v>42326</c:v>
                </c:pt>
                <c:pt idx="135">
                  <c:v>42327</c:v>
                </c:pt>
                <c:pt idx="136">
                  <c:v>42328</c:v>
                </c:pt>
                <c:pt idx="137">
                  <c:v>42331</c:v>
                </c:pt>
                <c:pt idx="138">
                  <c:v>42332</c:v>
                </c:pt>
                <c:pt idx="139">
                  <c:v>42333</c:v>
                </c:pt>
                <c:pt idx="140">
                  <c:v>42334</c:v>
                </c:pt>
                <c:pt idx="141">
                  <c:v>42335</c:v>
                </c:pt>
                <c:pt idx="142">
                  <c:v>42338</c:v>
                </c:pt>
                <c:pt idx="143">
                  <c:v>42339</c:v>
                </c:pt>
                <c:pt idx="144">
                  <c:v>42340</c:v>
                </c:pt>
                <c:pt idx="145">
                  <c:v>42341</c:v>
                </c:pt>
                <c:pt idx="146">
                  <c:v>42342</c:v>
                </c:pt>
                <c:pt idx="147">
                  <c:v>42345</c:v>
                </c:pt>
                <c:pt idx="148">
                  <c:v>42346</c:v>
                </c:pt>
                <c:pt idx="149">
                  <c:v>42347</c:v>
                </c:pt>
                <c:pt idx="150">
                  <c:v>42348</c:v>
                </c:pt>
                <c:pt idx="151">
                  <c:v>42349</c:v>
                </c:pt>
                <c:pt idx="152">
                  <c:v>42352</c:v>
                </c:pt>
                <c:pt idx="153">
                  <c:v>42353</c:v>
                </c:pt>
                <c:pt idx="154">
                  <c:v>42354</c:v>
                </c:pt>
                <c:pt idx="155">
                  <c:v>42355</c:v>
                </c:pt>
                <c:pt idx="156">
                  <c:v>42356</c:v>
                </c:pt>
                <c:pt idx="157">
                  <c:v>42359</c:v>
                </c:pt>
                <c:pt idx="158">
                  <c:v>42360</c:v>
                </c:pt>
                <c:pt idx="159">
                  <c:v>42361</c:v>
                </c:pt>
                <c:pt idx="160">
                  <c:v>42362</c:v>
                </c:pt>
                <c:pt idx="161">
                  <c:v>42366</c:v>
                </c:pt>
                <c:pt idx="162">
                  <c:v>42367</c:v>
                </c:pt>
                <c:pt idx="163">
                  <c:v>42368</c:v>
                </c:pt>
                <c:pt idx="164">
                  <c:v>42369</c:v>
                </c:pt>
                <c:pt idx="165">
                  <c:v>42373</c:v>
                </c:pt>
                <c:pt idx="166">
                  <c:v>42374</c:v>
                </c:pt>
                <c:pt idx="167">
                  <c:v>42375</c:v>
                </c:pt>
                <c:pt idx="168">
                  <c:v>42376</c:v>
                </c:pt>
                <c:pt idx="169">
                  <c:v>42377</c:v>
                </c:pt>
                <c:pt idx="170">
                  <c:v>42380</c:v>
                </c:pt>
                <c:pt idx="171">
                  <c:v>42381</c:v>
                </c:pt>
                <c:pt idx="172">
                  <c:v>42382</c:v>
                </c:pt>
                <c:pt idx="173">
                  <c:v>42383</c:v>
                </c:pt>
                <c:pt idx="174">
                  <c:v>42384</c:v>
                </c:pt>
                <c:pt idx="175">
                  <c:v>42387</c:v>
                </c:pt>
                <c:pt idx="176">
                  <c:v>42388</c:v>
                </c:pt>
                <c:pt idx="177">
                  <c:v>42389</c:v>
                </c:pt>
                <c:pt idx="178">
                  <c:v>42390</c:v>
                </c:pt>
                <c:pt idx="179">
                  <c:v>42391</c:v>
                </c:pt>
                <c:pt idx="180">
                  <c:v>42394</c:v>
                </c:pt>
                <c:pt idx="181">
                  <c:v>42395</c:v>
                </c:pt>
                <c:pt idx="182">
                  <c:v>42396</c:v>
                </c:pt>
                <c:pt idx="183">
                  <c:v>42397</c:v>
                </c:pt>
                <c:pt idx="184">
                  <c:v>42398</c:v>
                </c:pt>
                <c:pt idx="185">
                  <c:v>42401</c:v>
                </c:pt>
                <c:pt idx="186">
                  <c:v>42402</c:v>
                </c:pt>
                <c:pt idx="187">
                  <c:v>42403</c:v>
                </c:pt>
                <c:pt idx="188">
                  <c:v>42404</c:v>
                </c:pt>
                <c:pt idx="189">
                  <c:v>42405</c:v>
                </c:pt>
                <c:pt idx="190">
                  <c:v>42408</c:v>
                </c:pt>
                <c:pt idx="191">
                  <c:v>42409</c:v>
                </c:pt>
                <c:pt idx="192">
                  <c:v>42410</c:v>
                </c:pt>
                <c:pt idx="193">
                  <c:v>42411</c:v>
                </c:pt>
                <c:pt idx="194">
                  <c:v>42412</c:v>
                </c:pt>
                <c:pt idx="195">
                  <c:v>42415</c:v>
                </c:pt>
                <c:pt idx="196">
                  <c:v>42416</c:v>
                </c:pt>
                <c:pt idx="197">
                  <c:v>42417</c:v>
                </c:pt>
                <c:pt idx="198">
                  <c:v>42418</c:v>
                </c:pt>
                <c:pt idx="199">
                  <c:v>42419</c:v>
                </c:pt>
                <c:pt idx="200">
                  <c:v>42422</c:v>
                </c:pt>
                <c:pt idx="201">
                  <c:v>42423</c:v>
                </c:pt>
                <c:pt idx="202">
                  <c:v>42424</c:v>
                </c:pt>
                <c:pt idx="203">
                  <c:v>42425</c:v>
                </c:pt>
                <c:pt idx="204">
                  <c:v>42426</c:v>
                </c:pt>
                <c:pt idx="205">
                  <c:v>42429</c:v>
                </c:pt>
                <c:pt idx="206">
                  <c:v>42430</c:v>
                </c:pt>
                <c:pt idx="207">
                  <c:v>42431</c:v>
                </c:pt>
                <c:pt idx="208">
                  <c:v>42432</c:v>
                </c:pt>
                <c:pt idx="209">
                  <c:v>42433</c:v>
                </c:pt>
                <c:pt idx="210">
                  <c:v>42436</c:v>
                </c:pt>
                <c:pt idx="211">
                  <c:v>42437</c:v>
                </c:pt>
                <c:pt idx="212">
                  <c:v>42438</c:v>
                </c:pt>
                <c:pt idx="213">
                  <c:v>42439</c:v>
                </c:pt>
                <c:pt idx="214">
                  <c:v>42440</c:v>
                </c:pt>
                <c:pt idx="215">
                  <c:v>42443</c:v>
                </c:pt>
                <c:pt idx="216">
                  <c:v>42444</c:v>
                </c:pt>
                <c:pt idx="217">
                  <c:v>42445</c:v>
                </c:pt>
                <c:pt idx="218">
                  <c:v>42446</c:v>
                </c:pt>
                <c:pt idx="219">
                  <c:v>42447</c:v>
                </c:pt>
                <c:pt idx="220">
                  <c:v>42450</c:v>
                </c:pt>
                <c:pt idx="221">
                  <c:v>42451</c:v>
                </c:pt>
                <c:pt idx="222">
                  <c:v>42452</c:v>
                </c:pt>
                <c:pt idx="223">
                  <c:v>42453</c:v>
                </c:pt>
                <c:pt idx="224">
                  <c:v>42458</c:v>
                </c:pt>
                <c:pt idx="225">
                  <c:v>42459</c:v>
                </c:pt>
                <c:pt idx="226">
                  <c:v>42460</c:v>
                </c:pt>
                <c:pt idx="227">
                  <c:v>42461</c:v>
                </c:pt>
                <c:pt idx="228">
                  <c:v>42464</c:v>
                </c:pt>
                <c:pt idx="229">
                  <c:v>42465</c:v>
                </c:pt>
                <c:pt idx="230">
                  <c:v>42466</c:v>
                </c:pt>
                <c:pt idx="231">
                  <c:v>42467</c:v>
                </c:pt>
                <c:pt idx="232">
                  <c:v>42468</c:v>
                </c:pt>
                <c:pt idx="233">
                  <c:v>42471</c:v>
                </c:pt>
                <c:pt idx="234">
                  <c:v>42472</c:v>
                </c:pt>
                <c:pt idx="235">
                  <c:v>42473</c:v>
                </c:pt>
                <c:pt idx="236">
                  <c:v>42474</c:v>
                </c:pt>
                <c:pt idx="237">
                  <c:v>42475</c:v>
                </c:pt>
                <c:pt idx="238">
                  <c:v>42478</c:v>
                </c:pt>
                <c:pt idx="239">
                  <c:v>42479</c:v>
                </c:pt>
                <c:pt idx="240">
                  <c:v>42480</c:v>
                </c:pt>
                <c:pt idx="241">
                  <c:v>42481</c:v>
                </c:pt>
                <c:pt idx="242">
                  <c:v>42482</c:v>
                </c:pt>
                <c:pt idx="243">
                  <c:v>42485</c:v>
                </c:pt>
                <c:pt idx="244">
                  <c:v>42486</c:v>
                </c:pt>
                <c:pt idx="245">
                  <c:v>42487</c:v>
                </c:pt>
                <c:pt idx="246">
                  <c:v>42488</c:v>
                </c:pt>
                <c:pt idx="247">
                  <c:v>42489</c:v>
                </c:pt>
                <c:pt idx="248">
                  <c:v>42492</c:v>
                </c:pt>
                <c:pt idx="249">
                  <c:v>42493</c:v>
                </c:pt>
                <c:pt idx="250">
                  <c:v>42494</c:v>
                </c:pt>
                <c:pt idx="251">
                  <c:v>42495</c:v>
                </c:pt>
                <c:pt idx="252">
                  <c:v>42496</c:v>
                </c:pt>
                <c:pt idx="253">
                  <c:v>42499</c:v>
                </c:pt>
                <c:pt idx="254">
                  <c:v>42500</c:v>
                </c:pt>
                <c:pt idx="255">
                  <c:v>42501</c:v>
                </c:pt>
                <c:pt idx="256">
                  <c:v>42502</c:v>
                </c:pt>
                <c:pt idx="257">
                  <c:v>42503</c:v>
                </c:pt>
                <c:pt idx="258">
                  <c:v>42506</c:v>
                </c:pt>
                <c:pt idx="259">
                  <c:v>42507</c:v>
                </c:pt>
                <c:pt idx="260">
                  <c:v>42508</c:v>
                </c:pt>
                <c:pt idx="261">
                  <c:v>42509</c:v>
                </c:pt>
                <c:pt idx="262">
                  <c:v>42510</c:v>
                </c:pt>
                <c:pt idx="263">
                  <c:v>42513</c:v>
                </c:pt>
                <c:pt idx="264">
                  <c:v>42514</c:v>
                </c:pt>
                <c:pt idx="265">
                  <c:v>42515</c:v>
                </c:pt>
                <c:pt idx="266">
                  <c:v>42516</c:v>
                </c:pt>
                <c:pt idx="267">
                  <c:v>42517</c:v>
                </c:pt>
                <c:pt idx="268">
                  <c:v>42520</c:v>
                </c:pt>
                <c:pt idx="269">
                  <c:v>42521</c:v>
                </c:pt>
                <c:pt idx="270">
                  <c:v>42522</c:v>
                </c:pt>
                <c:pt idx="271">
                  <c:v>42523</c:v>
                </c:pt>
                <c:pt idx="272">
                  <c:v>42524</c:v>
                </c:pt>
                <c:pt idx="273">
                  <c:v>42527</c:v>
                </c:pt>
                <c:pt idx="274">
                  <c:v>42528</c:v>
                </c:pt>
                <c:pt idx="275">
                  <c:v>42529</c:v>
                </c:pt>
                <c:pt idx="276">
                  <c:v>42530</c:v>
                </c:pt>
                <c:pt idx="277">
                  <c:v>42531</c:v>
                </c:pt>
                <c:pt idx="278">
                  <c:v>42534</c:v>
                </c:pt>
                <c:pt idx="279">
                  <c:v>42535</c:v>
                </c:pt>
                <c:pt idx="280">
                  <c:v>42536</c:v>
                </c:pt>
                <c:pt idx="281">
                  <c:v>42537</c:v>
                </c:pt>
                <c:pt idx="282">
                  <c:v>42538</c:v>
                </c:pt>
                <c:pt idx="283">
                  <c:v>42541</c:v>
                </c:pt>
                <c:pt idx="284">
                  <c:v>42542</c:v>
                </c:pt>
                <c:pt idx="285">
                  <c:v>42543</c:v>
                </c:pt>
                <c:pt idx="286">
                  <c:v>42544</c:v>
                </c:pt>
                <c:pt idx="287">
                  <c:v>42545</c:v>
                </c:pt>
                <c:pt idx="288">
                  <c:v>42548</c:v>
                </c:pt>
                <c:pt idx="289">
                  <c:v>42549</c:v>
                </c:pt>
                <c:pt idx="290">
                  <c:v>42550</c:v>
                </c:pt>
                <c:pt idx="291">
                  <c:v>42551</c:v>
                </c:pt>
                <c:pt idx="292">
                  <c:v>42552</c:v>
                </c:pt>
                <c:pt idx="293">
                  <c:v>42555</c:v>
                </c:pt>
                <c:pt idx="294">
                  <c:v>42556</c:v>
                </c:pt>
                <c:pt idx="295">
                  <c:v>42557</c:v>
                </c:pt>
                <c:pt idx="296">
                  <c:v>42558</c:v>
                </c:pt>
                <c:pt idx="297">
                  <c:v>42559</c:v>
                </c:pt>
                <c:pt idx="298">
                  <c:v>42562</c:v>
                </c:pt>
                <c:pt idx="299">
                  <c:v>42563</c:v>
                </c:pt>
                <c:pt idx="300">
                  <c:v>42564</c:v>
                </c:pt>
                <c:pt idx="301">
                  <c:v>42565</c:v>
                </c:pt>
                <c:pt idx="302">
                  <c:v>42566</c:v>
                </c:pt>
                <c:pt idx="303">
                  <c:v>42569</c:v>
                </c:pt>
                <c:pt idx="304">
                  <c:v>42570</c:v>
                </c:pt>
                <c:pt idx="305">
                  <c:v>42571</c:v>
                </c:pt>
                <c:pt idx="306">
                  <c:v>42572</c:v>
                </c:pt>
                <c:pt idx="307">
                  <c:v>42573</c:v>
                </c:pt>
                <c:pt idx="308">
                  <c:v>42576</c:v>
                </c:pt>
                <c:pt idx="309">
                  <c:v>42577</c:v>
                </c:pt>
                <c:pt idx="310">
                  <c:v>42578</c:v>
                </c:pt>
                <c:pt idx="311">
                  <c:v>42579</c:v>
                </c:pt>
                <c:pt idx="312">
                  <c:v>42580</c:v>
                </c:pt>
                <c:pt idx="313">
                  <c:v>42583</c:v>
                </c:pt>
                <c:pt idx="314">
                  <c:v>42584</c:v>
                </c:pt>
                <c:pt idx="315">
                  <c:v>42585</c:v>
                </c:pt>
                <c:pt idx="316">
                  <c:v>42586</c:v>
                </c:pt>
                <c:pt idx="317">
                  <c:v>42587</c:v>
                </c:pt>
                <c:pt idx="318">
                  <c:v>42590</c:v>
                </c:pt>
                <c:pt idx="319">
                  <c:v>42591</c:v>
                </c:pt>
                <c:pt idx="320">
                  <c:v>42592</c:v>
                </c:pt>
                <c:pt idx="321">
                  <c:v>42593</c:v>
                </c:pt>
                <c:pt idx="322">
                  <c:v>42594</c:v>
                </c:pt>
                <c:pt idx="323">
                  <c:v>42597</c:v>
                </c:pt>
                <c:pt idx="324">
                  <c:v>42598</c:v>
                </c:pt>
                <c:pt idx="325">
                  <c:v>42599</c:v>
                </c:pt>
                <c:pt idx="326">
                  <c:v>42600</c:v>
                </c:pt>
                <c:pt idx="327">
                  <c:v>42601</c:v>
                </c:pt>
                <c:pt idx="328">
                  <c:v>42604</c:v>
                </c:pt>
                <c:pt idx="329">
                  <c:v>42605</c:v>
                </c:pt>
                <c:pt idx="330">
                  <c:v>42606</c:v>
                </c:pt>
                <c:pt idx="331">
                  <c:v>42607</c:v>
                </c:pt>
                <c:pt idx="332">
                  <c:v>42608</c:v>
                </c:pt>
                <c:pt idx="333">
                  <c:v>42611</c:v>
                </c:pt>
                <c:pt idx="334">
                  <c:v>42612</c:v>
                </c:pt>
                <c:pt idx="335">
                  <c:v>42613</c:v>
                </c:pt>
                <c:pt idx="336">
                  <c:v>42614</c:v>
                </c:pt>
                <c:pt idx="337">
                  <c:v>42615</c:v>
                </c:pt>
                <c:pt idx="338">
                  <c:v>42618</c:v>
                </c:pt>
                <c:pt idx="339">
                  <c:v>42619</c:v>
                </c:pt>
                <c:pt idx="340">
                  <c:v>42620</c:v>
                </c:pt>
                <c:pt idx="341">
                  <c:v>42621</c:v>
                </c:pt>
                <c:pt idx="342">
                  <c:v>42622</c:v>
                </c:pt>
                <c:pt idx="343">
                  <c:v>42625</c:v>
                </c:pt>
                <c:pt idx="344">
                  <c:v>42626</c:v>
                </c:pt>
                <c:pt idx="345">
                  <c:v>42627</c:v>
                </c:pt>
                <c:pt idx="346">
                  <c:v>42628</c:v>
                </c:pt>
                <c:pt idx="347">
                  <c:v>42629</c:v>
                </c:pt>
                <c:pt idx="348">
                  <c:v>42632</c:v>
                </c:pt>
                <c:pt idx="349">
                  <c:v>42633</c:v>
                </c:pt>
                <c:pt idx="350">
                  <c:v>42634</c:v>
                </c:pt>
                <c:pt idx="351">
                  <c:v>42635</c:v>
                </c:pt>
                <c:pt idx="352">
                  <c:v>42636</c:v>
                </c:pt>
                <c:pt idx="353">
                  <c:v>42639</c:v>
                </c:pt>
                <c:pt idx="354">
                  <c:v>42640</c:v>
                </c:pt>
                <c:pt idx="355">
                  <c:v>42641</c:v>
                </c:pt>
                <c:pt idx="356">
                  <c:v>42642</c:v>
                </c:pt>
                <c:pt idx="357">
                  <c:v>42643</c:v>
                </c:pt>
                <c:pt idx="358">
                  <c:v>42646</c:v>
                </c:pt>
                <c:pt idx="359">
                  <c:v>42647</c:v>
                </c:pt>
                <c:pt idx="360">
                  <c:v>42648</c:v>
                </c:pt>
                <c:pt idx="361">
                  <c:v>42649</c:v>
                </c:pt>
                <c:pt idx="362">
                  <c:v>42650</c:v>
                </c:pt>
                <c:pt idx="363">
                  <c:v>42653</c:v>
                </c:pt>
                <c:pt idx="364">
                  <c:v>42654</c:v>
                </c:pt>
                <c:pt idx="365">
                  <c:v>42655</c:v>
                </c:pt>
                <c:pt idx="366">
                  <c:v>42656</c:v>
                </c:pt>
                <c:pt idx="367">
                  <c:v>42657</c:v>
                </c:pt>
                <c:pt idx="368">
                  <c:v>42660</c:v>
                </c:pt>
                <c:pt idx="369">
                  <c:v>42661</c:v>
                </c:pt>
                <c:pt idx="370">
                  <c:v>42662</c:v>
                </c:pt>
                <c:pt idx="371">
                  <c:v>42663</c:v>
                </c:pt>
                <c:pt idx="372">
                  <c:v>42664</c:v>
                </c:pt>
                <c:pt idx="373">
                  <c:v>42667</c:v>
                </c:pt>
                <c:pt idx="374">
                  <c:v>42668</c:v>
                </c:pt>
                <c:pt idx="375">
                  <c:v>42669</c:v>
                </c:pt>
                <c:pt idx="376">
                  <c:v>42670</c:v>
                </c:pt>
                <c:pt idx="377">
                  <c:v>42671</c:v>
                </c:pt>
                <c:pt idx="378">
                  <c:v>42674</c:v>
                </c:pt>
                <c:pt idx="379">
                  <c:v>42675</c:v>
                </c:pt>
                <c:pt idx="380">
                  <c:v>42676</c:v>
                </c:pt>
                <c:pt idx="381">
                  <c:v>42677</c:v>
                </c:pt>
                <c:pt idx="382">
                  <c:v>42678</c:v>
                </c:pt>
                <c:pt idx="383">
                  <c:v>42681</c:v>
                </c:pt>
                <c:pt idx="384">
                  <c:v>42682</c:v>
                </c:pt>
                <c:pt idx="385">
                  <c:v>42683</c:v>
                </c:pt>
                <c:pt idx="386">
                  <c:v>42684</c:v>
                </c:pt>
                <c:pt idx="387">
                  <c:v>42685</c:v>
                </c:pt>
                <c:pt idx="388">
                  <c:v>42688</c:v>
                </c:pt>
                <c:pt idx="389">
                  <c:v>42689</c:v>
                </c:pt>
                <c:pt idx="390">
                  <c:v>42690</c:v>
                </c:pt>
                <c:pt idx="391">
                  <c:v>42691</c:v>
                </c:pt>
                <c:pt idx="392">
                  <c:v>42692</c:v>
                </c:pt>
                <c:pt idx="393">
                  <c:v>42695</c:v>
                </c:pt>
                <c:pt idx="394">
                  <c:v>42696</c:v>
                </c:pt>
                <c:pt idx="395">
                  <c:v>42697</c:v>
                </c:pt>
                <c:pt idx="396">
                  <c:v>42698</c:v>
                </c:pt>
                <c:pt idx="397">
                  <c:v>42699</c:v>
                </c:pt>
                <c:pt idx="398">
                  <c:v>42702</c:v>
                </c:pt>
                <c:pt idx="399">
                  <c:v>42703</c:v>
                </c:pt>
                <c:pt idx="400">
                  <c:v>42704</c:v>
                </c:pt>
                <c:pt idx="401">
                  <c:v>42705</c:v>
                </c:pt>
                <c:pt idx="402">
                  <c:v>42706</c:v>
                </c:pt>
                <c:pt idx="403">
                  <c:v>42709</c:v>
                </c:pt>
                <c:pt idx="404">
                  <c:v>42710</c:v>
                </c:pt>
                <c:pt idx="405">
                  <c:v>42711</c:v>
                </c:pt>
                <c:pt idx="406">
                  <c:v>42712</c:v>
                </c:pt>
                <c:pt idx="407">
                  <c:v>42713</c:v>
                </c:pt>
                <c:pt idx="408">
                  <c:v>42716</c:v>
                </c:pt>
                <c:pt idx="409">
                  <c:v>42717</c:v>
                </c:pt>
                <c:pt idx="410">
                  <c:v>42718</c:v>
                </c:pt>
                <c:pt idx="411">
                  <c:v>42719</c:v>
                </c:pt>
                <c:pt idx="412">
                  <c:v>42720</c:v>
                </c:pt>
                <c:pt idx="413">
                  <c:v>42723</c:v>
                </c:pt>
                <c:pt idx="414">
                  <c:v>42724</c:v>
                </c:pt>
                <c:pt idx="415">
                  <c:v>42725</c:v>
                </c:pt>
                <c:pt idx="416">
                  <c:v>42726</c:v>
                </c:pt>
                <c:pt idx="417">
                  <c:v>42727</c:v>
                </c:pt>
                <c:pt idx="418">
                  <c:v>42731</c:v>
                </c:pt>
                <c:pt idx="419">
                  <c:v>42732</c:v>
                </c:pt>
                <c:pt idx="420">
                  <c:v>42733</c:v>
                </c:pt>
                <c:pt idx="421">
                  <c:v>42734</c:v>
                </c:pt>
                <c:pt idx="422">
                  <c:v>42737</c:v>
                </c:pt>
                <c:pt idx="423">
                  <c:v>42738</c:v>
                </c:pt>
                <c:pt idx="424">
                  <c:v>42739</c:v>
                </c:pt>
                <c:pt idx="425">
                  <c:v>42740</c:v>
                </c:pt>
                <c:pt idx="426">
                  <c:v>42741</c:v>
                </c:pt>
                <c:pt idx="427">
                  <c:v>42744</c:v>
                </c:pt>
                <c:pt idx="428">
                  <c:v>42745</c:v>
                </c:pt>
                <c:pt idx="429">
                  <c:v>42746</c:v>
                </c:pt>
                <c:pt idx="430">
                  <c:v>42747</c:v>
                </c:pt>
                <c:pt idx="431">
                  <c:v>42748</c:v>
                </c:pt>
                <c:pt idx="432">
                  <c:v>42751</c:v>
                </c:pt>
                <c:pt idx="433">
                  <c:v>42752</c:v>
                </c:pt>
                <c:pt idx="434">
                  <c:v>42753</c:v>
                </c:pt>
                <c:pt idx="435">
                  <c:v>42754</c:v>
                </c:pt>
                <c:pt idx="436">
                  <c:v>42755</c:v>
                </c:pt>
                <c:pt idx="437">
                  <c:v>42758</c:v>
                </c:pt>
                <c:pt idx="438">
                  <c:v>42759</c:v>
                </c:pt>
                <c:pt idx="439">
                  <c:v>42760</c:v>
                </c:pt>
                <c:pt idx="440">
                  <c:v>42761</c:v>
                </c:pt>
                <c:pt idx="441">
                  <c:v>42762</c:v>
                </c:pt>
                <c:pt idx="442">
                  <c:v>42765</c:v>
                </c:pt>
                <c:pt idx="443">
                  <c:v>42766</c:v>
                </c:pt>
                <c:pt idx="444">
                  <c:v>42767</c:v>
                </c:pt>
                <c:pt idx="445">
                  <c:v>42768</c:v>
                </c:pt>
                <c:pt idx="446">
                  <c:v>42769</c:v>
                </c:pt>
                <c:pt idx="447">
                  <c:v>42772</c:v>
                </c:pt>
                <c:pt idx="448">
                  <c:v>42773</c:v>
                </c:pt>
                <c:pt idx="449">
                  <c:v>42774</c:v>
                </c:pt>
                <c:pt idx="450">
                  <c:v>42775</c:v>
                </c:pt>
                <c:pt idx="451">
                  <c:v>42776</c:v>
                </c:pt>
                <c:pt idx="452">
                  <c:v>42779</c:v>
                </c:pt>
                <c:pt idx="453">
                  <c:v>42780</c:v>
                </c:pt>
                <c:pt idx="454">
                  <c:v>42781</c:v>
                </c:pt>
                <c:pt idx="455">
                  <c:v>42782</c:v>
                </c:pt>
                <c:pt idx="456">
                  <c:v>42783</c:v>
                </c:pt>
                <c:pt idx="457">
                  <c:v>42786</c:v>
                </c:pt>
                <c:pt idx="458">
                  <c:v>42787</c:v>
                </c:pt>
                <c:pt idx="459">
                  <c:v>42788</c:v>
                </c:pt>
                <c:pt idx="460">
                  <c:v>42789</c:v>
                </c:pt>
                <c:pt idx="461">
                  <c:v>42790</c:v>
                </c:pt>
                <c:pt idx="462">
                  <c:v>42793</c:v>
                </c:pt>
                <c:pt idx="463">
                  <c:v>42794</c:v>
                </c:pt>
                <c:pt idx="464">
                  <c:v>42795</c:v>
                </c:pt>
                <c:pt idx="465">
                  <c:v>42796</c:v>
                </c:pt>
                <c:pt idx="466">
                  <c:v>42797</c:v>
                </c:pt>
                <c:pt idx="467">
                  <c:v>42800</c:v>
                </c:pt>
                <c:pt idx="468">
                  <c:v>42801</c:v>
                </c:pt>
                <c:pt idx="469">
                  <c:v>42802</c:v>
                </c:pt>
                <c:pt idx="470">
                  <c:v>42803</c:v>
                </c:pt>
                <c:pt idx="471">
                  <c:v>42804</c:v>
                </c:pt>
                <c:pt idx="472">
                  <c:v>42807</c:v>
                </c:pt>
                <c:pt idx="473">
                  <c:v>42808</c:v>
                </c:pt>
                <c:pt idx="474">
                  <c:v>42809</c:v>
                </c:pt>
                <c:pt idx="475">
                  <c:v>42810</c:v>
                </c:pt>
                <c:pt idx="476">
                  <c:v>42811</c:v>
                </c:pt>
                <c:pt idx="477">
                  <c:v>42814</c:v>
                </c:pt>
                <c:pt idx="478">
                  <c:v>42815</c:v>
                </c:pt>
                <c:pt idx="479">
                  <c:v>42816</c:v>
                </c:pt>
                <c:pt idx="480">
                  <c:v>42817</c:v>
                </c:pt>
                <c:pt idx="481">
                  <c:v>42818</c:v>
                </c:pt>
                <c:pt idx="482">
                  <c:v>42821</c:v>
                </c:pt>
                <c:pt idx="483">
                  <c:v>42822</c:v>
                </c:pt>
                <c:pt idx="484">
                  <c:v>42823</c:v>
                </c:pt>
                <c:pt idx="485">
                  <c:v>42824</c:v>
                </c:pt>
                <c:pt idx="486">
                  <c:v>42825</c:v>
                </c:pt>
                <c:pt idx="487">
                  <c:v>42828</c:v>
                </c:pt>
                <c:pt idx="488">
                  <c:v>42829</c:v>
                </c:pt>
                <c:pt idx="489">
                  <c:v>42830</c:v>
                </c:pt>
                <c:pt idx="490">
                  <c:v>42831</c:v>
                </c:pt>
                <c:pt idx="491">
                  <c:v>42832</c:v>
                </c:pt>
                <c:pt idx="492">
                  <c:v>42835</c:v>
                </c:pt>
                <c:pt idx="493">
                  <c:v>42836</c:v>
                </c:pt>
                <c:pt idx="494">
                  <c:v>42837</c:v>
                </c:pt>
                <c:pt idx="495">
                  <c:v>42838</c:v>
                </c:pt>
                <c:pt idx="496">
                  <c:v>42843</c:v>
                </c:pt>
                <c:pt idx="497">
                  <c:v>42844</c:v>
                </c:pt>
                <c:pt idx="498">
                  <c:v>42845</c:v>
                </c:pt>
                <c:pt idx="499">
                  <c:v>42846</c:v>
                </c:pt>
                <c:pt idx="500">
                  <c:v>42849</c:v>
                </c:pt>
                <c:pt idx="501">
                  <c:v>42850</c:v>
                </c:pt>
                <c:pt idx="502">
                  <c:v>42851</c:v>
                </c:pt>
                <c:pt idx="503">
                  <c:v>42852</c:v>
                </c:pt>
                <c:pt idx="504">
                  <c:v>42853</c:v>
                </c:pt>
                <c:pt idx="505">
                  <c:v>42857</c:v>
                </c:pt>
                <c:pt idx="506">
                  <c:v>42858</c:v>
                </c:pt>
                <c:pt idx="507">
                  <c:v>42859</c:v>
                </c:pt>
                <c:pt idx="508">
                  <c:v>42860</c:v>
                </c:pt>
                <c:pt idx="509">
                  <c:v>42863</c:v>
                </c:pt>
                <c:pt idx="510">
                  <c:v>42864</c:v>
                </c:pt>
                <c:pt idx="511">
                  <c:v>42871</c:v>
                </c:pt>
              </c:numCache>
            </c:numRef>
          </c:xVal>
          <c:yVal>
            <c:numRef>
              <c:f>EUR3M!$BC$2:$BC$513</c:f>
              <c:numCache>
                <c:formatCode>0.0000%</c:formatCode>
                <c:ptCount val="5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Mkt FRA</c:v>
          </c:tx>
          <c:spPr>
            <a:ln w="28575">
              <a:noFill/>
            </a:ln>
          </c:spPr>
          <c:marker>
            <c:symbol val="square"/>
            <c:size val="4"/>
          </c:marker>
          <c:xVal>
            <c:numRef>
              <c:f>EUR3M!$AU$2:$AU$13</c:f>
              <c:numCache>
                <c:formatCode>ddd\,\ dd\-mmm\-yyyy</c:formatCode>
                <c:ptCount val="12"/>
                <c:pt idx="0">
                  <c:v>42170</c:v>
                </c:pt>
                <c:pt idx="1">
                  <c:v>42199</c:v>
                </c:pt>
                <c:pt idx="2">
                  <c:v>42230</c:v>
                </c:pt>
                <c:pt idx="3">
                  <c:v>42261</c:v>
                </c:pt>
                <c:pt idx="4">
                  <c:v>42291</c:v>
                </c:pt>
                <c:pt idx="5">
                  <c:v>42324</c:v>
                </c:pt>
                <c:pt idx="6">
                  <c:v>42352</c:v>
                </c:pt>
                <c:pt idx="7">
                  <c:v>42383</c:v>
                </c:pt>
                <c:pt idx="8">
                  <c:v>42415</c:v>
                </c:pt>
                <c:pt idx="9">
                  <c:v>42443</c:v>
                </c:pt>
                <c:pt idx="10">
                  <c:v>42474</c:v>
                </c:pt>
                <c:pt idx="11">
                  <c:v>42506</c:v>
                </c:pt>
              </c:numCache>
            </c:numRef>
          </c:xVal>
          <c:yVal>
            <c:numRef>
              <c:f>EUR3M!$AS$2:$AS$13</c:f>
              <c:numCache>
                <c:formatCode>0.0000%</c:formatCode>
                <c:ptCount val="12"/>
                <c:pt idx="0">
                  <c:v>-1.1999999999999999E-4</c:v>
                </c:pt>
                <c:pt idx="1">
                  <c:v>-9.0000000000000006E-5</c:v>
                </c:pt>
                <c:pt idx="2">
                  <c:v>-7.0000000000000007E-5</c:v>
                </c:pt>
                <c:pt idx="3">
                  <c:v>-4.9999999999999982E-5</c:v>
                </c:pt>
                <c:pt idx="4">
                  <c:v>-3.0000000000000024E-5</c:v>
                </c:pt>
                <c:pt idx="5">
                  <c:v>-1.9999999999999998E-5</c:v>
                </c:pt>
                <c:pt idx="6">
                  <c:v>0</c:v>
                </c:pt>
                <c:pt idx="7">
                  <c:v>3.0000000000000024E-5</c:v>
                </c:pt>
                <c:pt idx="8">
                  <c:v>7.0000000000000007E-5</c:v>
                </c:pt>
                <c:pt idx="9">
                  <c:v>1.0000000000000003E-4</c:v>
                </c:pt>
                <c:pt idx="10">
                  <c:v>1.5000000000000001E-4</c:v>
                </c:pt>
                <c:pt idx="11">
                  <c:v>2.1000000000000001E-4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EUR3M!$BD$1</c:f>
              <c:strCache>
                <c:ptCount val="1"/>
                <c:pt idx="0">
                  <c:v>F 3M QL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2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EUR3M!$BA$2:$BA$513</c:f>
              <c:numCache>
                <c:formatCode>ddd\,\ dd\-mmm\-yyyy</c:formatCode>
                <c:ptCount val="512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42149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  <c:pt idx="63">
                  <c:v>42227</c:v>
                </c:pt>
                <c:pt idx="64">
                  <c:v>42228</c:v>
                </c:pt>
                <c:pt idx="65">
                  <c:v>42229</c:v>
                </c:pt>
                <c:pt idx="66">
                  <c:v>42230</c:v>
                </c:pt>
                <c:pt idx="67">
                  <c:v>42233</c:v>
                </c:pt>
                <c:pt idx="68">
                  <c:v>42234</c:v>
                </c:pt>
                <c:pt idx="69">
                  <c:v>42235</c:v>
                </c:pt>
                <c:pt idx="70">
                  <c:v>42236</c:v>
                </c:pt>
                <c:pt idx="71">
                  <c:v>42237</c:v>
                </c:pt>
                <c:pt idx="72">
                  <c:v>42240</c:v>
                </c:pt>
                <c:pt idx="73">
                  <c:v>42241</c:v>
                </c:pt>
                <c:pt idx="74">
                  <c:v>42242</c:v>
                </c:pt>
                <c:pt idx="75">
                  <c:v>42243</c:v>
                </c:pt>
                <c:pt idx="76">
                  <c:v>42244</c:v>
                </c:pt>
                <c:pt idx="77">
                  <c:v>42247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  <c:pt idx="130">
                  <c:v>42320</c:v>
                </c:pt>
                <c:pt idx="131">
                  <c:v>42321</c:v>
                </c:pt>
                <c:pt idx="132">
                  <c:v>42324</c:v>
                </c:pt>
                <c:pt idx="133">
                  <c:v>42325</c:v>
                </c:pt>
                <c:pt idx="134">
                  <c:v>42326</c:v>
                </c:pt>
                <c:pt idx="135">
                  <c:v>42327</c:v>
                </c:pt>
                <c:pt idx="136">
                  <c:v>42328</c:v>
                </c:pt>
                <c:pt idx="137">
                  <c:v>42331</c:v>
                </c:pt>
                <c:pt idx="138">
                  <c:v>42332</c:v>
                </c:pt>
                <c:pt idx="139">
                  <c:v>42333</c:v>
                </c:pt>
                <c:pt idx="140">
                  <c:v>42334</c:v>
                </c:pt>
                <c:pt idx="141">
                  <c:v>42335</c:v>
                </c:pt>
                <c:pt idx="142">
                  <c:v>42338</c:v>
                </c:pt>
                <c:pt idx="143">
                  <c:v>42339</c:v>
                </c:pt>
                <c:pt idx="144">
                  <c:v>42340</c:v>
                </c:pt>
                <c:pt idx="145">
                  <c:v>42341</c:v>
                </c:pt>
                <c:pt idx="146">
                  <c:v>42342</c:v>
                </c:pt>
                <c:pt idx="147">
                  <c:v>42345</c:v>
                </c:pt>
                <c:pt idx="148">
                  <c:v>42346</c:v>
                </c:pt>
                <c:pt idx="149">
                  <c:v>42347</c:v>
                </c:pt>
                <c:pt idx="150">
                  <c:v>42348</c:v>
                </c:pt>
                <c:pt idx="151">
                  <c:v>42349</c:v>
                </c:pt>
                <c:pt idx="152">
                  <c:v>42352</c:v>
                </c:pt>
                <c:pt idx="153">
                  <c:v>42353</c:v>
                </c:pt>
                <c:pt idx="154">
                  <c:v>42354</c:v>
                </c:pt>
                <c:pt idx="155">
                  <c:v>42355</c:v>
                </c:pt>
                <c:pt idx="156">
                  <c:v>42356</c:v>
                </c:pt>
                <c:pt idx="157">
                  <c:v>42359</c:v>
                </c:pt>
                <c:pt idx="158">
                  <c:v>42360</c:v>
                </c:pt>
                <c:pt idx="159">
                  <c:v>42361</c:v>
                </c:pt>
                <c:pt idx="160">
                  <c:v>42362</c:v>
                </c:pt>
                <c:pt idx="161">
                  <c:v>42366</c:v>
                </c:pt>
                <c:pt idx="162">
                  <c:v>42367</c:v>
                </c:pt>
                <c:pt idx="163">
                  <c:v>42368</c:v>
                </c:pt>
                <c:pt idx="164">
                  <c:v>42369</c:v>
                </c:pt>
                <c:pt idx="165">
                  <c:v>42373</c:v>
                </c:pt>
                <c:pt idx="166">
                  <c:v>42374</c:v>
                </c:pt>
                <c:pt idx="167">
                  <c:v>42375</c:v>
                </c:pt>
                <c:pt idx="168">
                  <c:v>42376</c:v>
                </c:pt>
                <c:pt idx="169">
                  <c:v>42377</c:v>
                </c:pt>
                <c:pt idx="170">
                  <c:v>42380</c:v>
                </c:pt>
                <c:pt idx="171">
                  <c:v>42381</c:v>
                </c:pt>
                <c:pt idx="172">
                  <c:v>42382</c:v>
                </c:pt>
                <c:pt idx="173">
                  <c:v>42383</c:v>
                </c:pt>
                <c:pt idx="174">
                  <c:v>42384</c:v>
                </c:pt>
                <c:pt idx="175">
                  <c:v>42387</c:v>
                </c:pt>
                <c:pt idx="176">
                  <c:v>42388</c:v>
                </c:pt>
                <c:pt idx="177">
                  <c:v>42389</c:v>
                </c:pt>
                <c:pt idx="178">
                  <c:v>42390</c:v>
                </c:pt>
                <c:pt idx="179">
                  <c:v>42391</c:v>
                </c:pt>
                <c:pt idx="180">
                  <c:v>42394</c:v>
                </c:pt>
                <c:pt idx="181">
                  <c:v>42395</c:v>
                </c:pt>
                <c:pt idx="182">
                  <c:v>42396</c:v>
                </c:pt>
                <c:pt idx="183">
                  <c:v>42397</c:v>
                </c:pt>
                <c:pt idx="184">
                  <c:v>42398</c:v>
                </c:pt>
                <c:pt idx="185">
                  <c:v>42401</c:v>
                </c:pt>
                <c:pt idx="186">
                  <c:v>42402</c:v>
                </c:pt>
                <c:pt idx="187">
                  <c:v>42403</c:v>
                </c:pt>
                <c:pt idx="188">
                  <c:v>42404</c:v>
                </c:pt>
                <c:pt idx="189">
                  <c:v>42405</c:v>
                </c:pt>
                <c:pt idx="190">
                  <c:v>42408</c:v>
                </c:pt>
                <c:pt idx="191">
                  <c:v>42409</c:v>
                </c:pt>
                <c:pt idx="192">
                  <c:v>42410</c:v>
                </c:pt>
                <c:pt idx="193">
                  <c:v>42411</c:v>
                </c:pt>
                <c:pt idx="194">
                  <c:v>42412</c:v>
                </c:pt>
                <c:pt idx="195">
                  <c:v>42415</c:v>
                </c:pt>
                <c:pt idx="196">
                  <c:v>42416</c:v>
                </c:pt>
                <c:pt idx="197">
                  <c:v>42417</c:v>
                </c:pt>
                <c:pt idx="198">
                  <c:v>42418</c:v>
                </c:pt>
                <c:pt idx="199">
                  <c:v>42419</c:v>
                </c:pt>
                <c:pt idx="200">
                  <c:v>42422</c:v>
                </c:pt>
                <c:pt idx="201">
                  <c:v>42423</c:v>
                </c:pt>
                <c:pt idx="202">
                  <c:v>42424</c:v>
                </c:pt>
                <c:pt idx="203">
                  <c:v>42425</c:v>
                </c:pt>
                <c:pt idx="204">
                  <c:v>42426</c:v>
                </c:pt>
                <c:pt idx="205">
                  <c:v>42429</c:v>
                </c:pt>
                <c:pt idx="206">
                  <c:v>42430</c:v>
                </c:pt>
                <c:pt idx="207">
                  <c:v>42431</c:v>
                </c:pt>
                <c:pt idx="208">
                  <c:v>42432</c:v>
                </c:pt>
                <c:pt idx="209">
                  <c:v>42433</c:v>
                </c:pt>
                <c:pt idx="210">
                  <c:v>42436</c:v>
                </c:pt>
                <c:pt idx="211">
                  <c:v>42437</c:v>
                </c:pt>
                <c:pt idx="212">
                  <c:v>42438</c:v>
                </c:pt>
                <c:pt idx="213">
                  <c:v>42439</c:v>
                </c:pt>
                <c:pt idx="214">
                  <c:v>42440</c:v>
                </c:pt>
                <c:pt idx="215">
                  <c:v>42443</c:v>
                </c:pt>
                <c:pt idx="216">
                  <c:v>42444</c:v>
                </c:pt>
                <c:pt idx="217">
                  <c:v>42445</c:v>
                </c:pt>
                <c:pt idx="218">
                  <c:v>42446</c:v>
                </c:pt>
                <c:pt idx="219">
                  <c:v>42447</c:v>
                </c:pt>
                <c:pt idx="220">
                  <c:v>42450</c:v>
                </c:pt>
                <c:pt idx="221">
                  <c:v>42451</c:v>
                </c:pt>
                <c:pt idx="222">
                  <c:v>42452</c:v>
                </c:pt>
                <c:pt idx="223">
                  <c:v>42453</c:v>
                </c:pt>
                <c:pt idx="224">
                  <c:v>42458</c:v>
                </c:pt>
                <c:pt idx="225">
                  <c:v>42459</c:v>
                </c:pt>
                <c:pt idx="226">
                  <c:v>42460</c:v>
                </c:pt>
                <c:pt idx="227">
                  <c:v>42461</c:v>
                </c:pt>
                <c:pt idx="228">
                  <c:v>42464</c:v>
                </c:pt>
                <c:pt idx="229">
                  <c:v>42465</c:v>
                </c:pt>
                <c:pt idx="230">
                  <c:v>42466</c:v>
                </c:pt>
                <c:pt idx="231">
                  <c:v>42467</c:v>
                </c:pt>
                <c:pt idx="232">
                  <c:v>42468</c:v>
                </c:pt>
                <c:pt idx="233">
                  <c:v>42471</c:v>
                </c:pt>
                <c:pt idx="234">
                  <c:v>42472</c:v>
                </c:pt>
                <c:pt idx="235">
                  <c:v>42473</c:v>
                </c:pt>
                <c:pt idx="236">
                  <c:v>42474</c:v>
                </c:pt>
                <c:pt idx="237">
                  <c:v>42475</c:v>
                </c:pt>
                <c:pt idx="238">
                  <c:v>42478</c:v>
                </c:pt>
                <c:pt idx="239">
                  <c:v>42479</c:v>
                </c:pt>
                <c:pt idx="240">
                  <c:v>42480</c:v>
                </c:pt>
                <c:pt idx="241">
                  <c:v>42481</c:v>
                </c:pt>
                <c:pt idx="242">
                  <c:v>42482</c:v>
                </c:pt>
                <c:pt idx="243">
                  <c:v>42485</c:v>
                </c:pt>
                <c:pt idx="244">
                  <c:v>42486</c:v>
                </c:pt>
                <c:pt idx="245">
                  <c:v>42487</c:v>
                </c:pt>
                <c:pt idx="246">
                  <c:v>42488</c:v>
                </c:pt>
                <c:pt idx="247">
                  <c:v>42489</c:v>
                </c:pt>
                <c:pt idx="248">
                  <c:v>42492</c:v>
                </c:pt>
                <c:pt idx="249">
                  <c:v>42493</c:v>
                </c:pt>
                <c:pt idx="250">
                  <c:v>42494</c:v>
                </c:pt>
                <c:pt idx="251">
                  <c:v>42495</c:v>
                </c:pt>
                <c:pt idx="252">
                  <c:v>42496</c:v>
                </c:pt>
                <c:pt idx="253">
                  <c:v>42499</c:v>
                </c:pt>
                <c:pt idx="254">
                  <c:v>42500</c:v>
                </c:pt>
                <c:pt idx="255">
                  <c:v>42501</c:v>
                </c:pt>
                <c:pt idx="256">
                  <c:v>42502</c:v>
                </c:pt>
                <c:pt idx="257">
                  <c:v>42503</c:v>
                </c:pt>
                <c:pt idx="258">
                  <c:v>42506</c:v>
                </c:pt>
                <c:pt idx="259">
                  <c:v>42507</c:v>
                </c:pt>
                <c:pt idx="260">
                  <c:v>42508</c:v>
                </c:pt>
                <c:pt idx="261">
                  <c:v>42509</c:v>
                </c:pt>
                <c:pt idx="262">
                  <c:v>42510</c:v>
                </c:pt>
                <c:pt idx="263">
                  <c:v>42513</c:v>
                </c:pt>
                <c:pt idx="264">
                  <c:v>42514</c:v>
                </c:pt>
                <c:pt idx="265">
                  <c:v>42515</c:v>
                </c:pt>
                <c:pt idx="266">
                  <c:v>42516</c:v>
                </c:pt>
                <c:pt idx="267">
                  <c:v>42517</c:v>
                </c:pt>
                <c:pt idx="268">
                  <c:v>42520</c:v>
                </c:pt>
                <c:pt idx="269">
                  <c:v>42521</c:v>
                </c:pt>
                <c:pt idx="270">
                  <c:v>42522</c:v>
                </c:pt>
                <c:pt idx="271">
                  <c:v>42523</c:v>
                </c:pt>
                <c:pt idx="272">
                  <c:v>42524</c:v>
                </c:pt>
                <c:pt idx="273">
                  <c:v>42527</c:v>
                </c:pt>
                <c:pt idx="274">
                  <c:v>42528</c:v>
                </c:pt>
                <c:pt idx="275">
                  <c:v>42529</c:v>
                </c:pt>
                <c:pt idx="276">
                  <c:v>42530</c:v>
                </c:pt>
                <c:pt idx="277">
                  <c:v>42531</c:v>
                </c:pt>
                <c:pt idx="278">
                  <c:v>42534</c:v>
                </c:pt>
                <c:pt idx="279">
                  <c:v>42535</c:v>
                </c:pt>
                <c:pt idx="280">
                  <c:v>42536</c:v>
                </c:pt>
                <c:pt idx="281">
                  <c:v>42537</c:v>
                </c:pt>
                <c:pt idx="282">
                  <c:v>42538</c:v>
                </c:pt>
                <c:pt idx="283">
                  <c:v>42541</c:v>
                </c:pt>
                <c:pt idx="284">
                  <c:v>42542</c:v>
                </c:pt>
                <c:pt idx="285">
                  <c:v>42543</c:v>
                </c:pt>
                <c:pt idx="286">
                  <c:v>42544</c:v>
                </c:pt>
                <c:pt idx="287">
                  <c:v>42545</c:v>
                </c:pt>
                <c:pt idx="288">
                  <c:v>42548</c:v>
                </c:pt>
                <c:pt idx="289">
                  <c:v>42549</c:v>
                </c:pt>
                <c:pt idx="290">
                  <c:v>42550</c:v>
                </c:pt>
                <c:pt idx="291">
                  <c:v>42551</c:v>
                </c:pt>
                <c:pt idx="292">
                  <c:v>42552</c:v>
                </c:pt>
                <c:pt idx="293">
                  <c:v>42555</c:v>
                </c:pt>
                <c:pt idx="294">
                  <c:v>42556</c:v>
                </c:pt>
                <c:pt idx="295">
                  <c:v>42557</c:v>
                </c:pt>
                <c:pt idx="296">
                  <c:v>42558</c:v>
                </c:pt>
                <c:pt idx="297">
                  <c:v>42559</c:v>
                </c:pt>
                <c:pt idx="298">
                  <c:v>42562</c:v>
                </c:pt>
                <c:pt idx="299">
                  <c:v>42563</c:v>
                </c:pt>
                <c:pt idx="300">
                  <c:v>42564</c:v>
                </c:pt>
                <c:pt idx="301">
                  <c:v>42565</c:v>
                </c:pt>
                <c:pt idx="302">
                  <c:v>42566</c:v>
                </c:pt>
                <c:pt idx="303">
                  <c:v>42569</c:v>
                </c:pt>
                <c:pt idx="304">
                  <c:v>42570</c:v>
                </c:pt>
                <c:pt idx="305">
                  <c:v>42571</c:v>
                </c:pt>
                <c:pt idx="306">
                  <c:v>42572</c:v>
                </c:pt>
                <c:pt idx="307">
                  <c:v>42573</c:v>
                </c:pt>
                <c:pt idx="308">
                  <c:v>42576</c:v>
                </c:pt>
                <c:pt idx="309">
                  <c:v>42577</c:v>
                </c:pt>
                <c:pt idx="310">
                  <c:v>42578</c:v>
                </c:pt>
                <c:pt idx="311">
                  <c:v>42579</c:v>
                </c:pt>
                <c:pt idx="312">
                  <c:v>42580</c:v>
                </c:pt>
                <c:pt idx="313">
                  <c:v>42583</c:v>
                </c:pt>
                <c:pt idx="314">
                  <c:v>42584</c:v>
                </c:pt>
                <c:pt idx="315">
                  <c:v>42585</c:v>
                </c:pt>
                <c:pt idx="316">
                  <c:v>42586</c:v>
                </c:pt>
                <c:pt idx="317">
                  <c:v>42587</c:v>
                </c:pt>
                <c:pt idx="318">
                  <c:v>42590</c:v>
                </c:pt>
                <c:pt idx="319">
                  <c:v>42591</c:v>
                </c:pt>
                <c:pt idx="320">
                  <c:v>42592</c:v>
                </c:pt>
                <c:pt idx="321">
                  <c:v>42593</c:v>
                </c:pt>
                <c:pt idx="322">
                  <c:v>42594</c:v>
                </c:pt>
                <c:pt idx="323">
                  <c:v>42597</c:v>
                </c:pt>
                <c:pt idx="324">
                  <c:v>42598</c:v>
                </c:pt>
                <c:pt idx="325">
                  <c:v>42599</c:v>
                </c:pt>
                <c:pt idx="326">
                  <c:v>42600</c:v>
                </c:pt>
                <c:pt idx="327">
                  <c:v>42601</c:v>
                </c:pt>
                <c:pt idx="328">
                  <c:v>42604</c:v>
                </c:pt>
                <c:pt idx="329">
                  <c:v>42605</c:v>
                </c:pt>
                <c:pt idx="330">
                  <c:v>42606</c:v>
                </c:pt>
                <c:pt idx="331">
                  <c:v>42607</c:v>
                </c:pt>
                <c:pt idx="332">
                  <c:v>42608</c:v>
                </c:pt>
                <c:pt idx="333">
                  <c:v>42611</c:v>
                </c:pt>
                <c:pt idx="334">
                  <c:v>42612</c:v>
                </c:pt>
                <c:pt idx="335">
                  <c:v>42613</c:v>
                </c:pt>
                <c:pt idx="336">
                  <c:v>42614</c:v>
                </c:pt>
                <c:pt idx="337">
                  <c:v>42615</c:v>
                </c:pt>
                <c:pt idx="338">
                  <c:v>42618</c:v>
                </c:pt>
                <c:pt idx="339">
                  <c:v>42619</c:v>
                </c:pt>
                <c:pt idx="340">
                  <c:v>42620</c:v>
                </c:pt>
                <c:pt idx="341">
                  <c:v>42621</c:v>
                </c:pt>
                <c:pt idx="342">
                  <c:v>42622</c:v>
                </c:pt>
                <c:pt idx="343">
                  <c:v>42625</c:v>
                </c:pt>
                <c:pt idx="344">
                  <c:v>42626</c:v>
                </c:pt>
                <c:pt idx="345">
                  <c:v>42627</c:v>
                </c:pt>
                <c:pt idx="346">
                  <c:v>42628</c:v>
                </c:pt>
                <c:pt idx="347">
                  <c:v>42629</c:v>
                </c:pt>
                <c:pt idx="348">
                  <c:v>42632</c:v>
                </c:pt>
                <c:pt idx="349">
                  <c:v>42633</c:v>
                </c:pt>
                <c:pt idx="350">
                  <c:v>42634</c:v>
                </c:pt>
                <c:pt idx="351">
                  <c:v>42635</c:v>
                </c:pt>
                <c:pt idx="352">
                  <c:v>42636</c:v>
                </c:pt>
                <c:pt idx="353">
                  <c:v>42639</c:v>
                </c:pt>
                <c:pt idx="354">
                  <c:v>42640</c:v>
                </c:pt>
                <c:pt idx="355">
                  <c:v>42641</c:v>
                </c:pt>
                <c:pt idx="356">
                  <c:v>42642</c:v>
                </c:pt>
                <c:pt idx="357">
                  <c:v>42643</c:v>
                </c:pt>
                <c:pt idx="358">
                  <c:v>42646</c:v>
                </c:pt>
                <c:pt idx="359">
                  <c:v>42647</c:v>
                </c:pt>
                <c:pt idx="360">
                  <c:v>42648</c:v>
                </c:pt>
                <c:pt idx="361">
                  <c:v>42649</c:v>
                </c:pt>
                <c:pt idx="362">
                  <c:v>42650</c:v>
                </c:pt>
                <c:pt idx="363">
                  <c:v>42653</c:v>
                </c:pt>
                <c:pt idx="364">
                  <c:v>42654</c:v>
                </c:pt>
                <c:pt idx="365">
                  <c:v>42655</c:v>
                </c:pt>
                <c:pt idx="366">
                  <c:v>42656</c:v>
                </c:pt>
                <c:pt idx="367">
                  <c:v>42657</c:v>
                </c:pt>
                <c:pt idx="368">
                  <c:v>42660</c:v>
                </c:pt>
                <c:pt idx="369">
                  <c:v>42661</c:v>
                </c:pt>
                <c:pt idx="370">
                  <c:v>42662</c:v>
                </c:pt>
                <c:pt idx="371">
                  <c:v>42663</c:v>
                </c:pt>
                <c:pt idx="372">
                  <c:v>42664</c:v>
                </c:pt>
                <c:pt idx="373">
                  <c:v>42667</c:v>
                </c:pt>
                <c:pt idx="374">
                  <c:v>42668</c:v>
                </c:pt>
                <c:pt idx="375">
                  <c:v>42669</c:v>
                </c:pt>
                <c:pt idx="376">
                  <c:v>42670</c:v>
                </c:pt>
                <c:pt idx="377">
                  <c:v>42671</c:v>
                </c:pt>
                <c:pt idx="378">
                  <c:v>42674</c:v>
                </c:pt>
                <c:pt idx="379">
                  <c:v>42675</c:v>
                </c:pt>
                <c:pt idx="380">
                  <c:v>42676</c:v>
                </c:pt>
                <c:pt idx="381">
                  <c:v>42677</c:v>
                </c:pt>
                <c:pt idx="382">
                  <c:v>42678</c:v>
                </c:pt>
                <c:pt idx="383">
                  <c:v>42681</c:v>
                </c:pt>
                <c:pt idx="384">
                  <c:v>42682</c:v>
                </c:pt>
                <c:pt idx="385">
                  <c:v>42683</c:v>
                </c:pt>
                <c:pt idx="386">
                  <c:v>42684</c:v>
                </c:pt>
                <c:pt idx="387">
                  <c:v>42685</c:v>
                </c:pt>
                <c:pt idx="388">
                  <c:v>42688</c:v>
                </c:pt>
                <c:pt idx="389">
                  <c:v>42689</c:v>
                </c:pt>
                <c:pt idx="390">
                  <c:v>42690</c:v>
                </c:pt>
                <c:pt idx="391">
                  <c:v>42691</c:v>
                </c:pt>
                <c:pt idx="392">
                  <c:v>42692</c:v>
                </c:pt>
                <c:pt idx="393">
                  <c:v>42695</c:v>
                </c:pt>
                <c:pt idx="394">
                  <c:v>42696</c:v>
                </c:pt>
                <c:pt idx="395">
                  <c:v>42697</c:v>
                </c:pt>
                <c:pt idx="396">
                  <c:v>42698</c:v>
                </c:pt>
                <c:pt idx="397">
                  <c:v>42699</c:v>
                </c:pt>
                <c:pt idx="398">
                  <c:v>42702</c:v>
                </c:pt>
                <c:pt idx="399">
                  <c:v>42703</c:v>
                </c:pt>
                <c:pt idx="400">
                  <c:v>42704</c:v>
                </c:pt>
                <c:pt idx="401">
                  <c:v>42705</c:v>
                </c:pt>
                <c:pt idx="402">
                  <c:v>42706</c:v>
                </c:pt>
                <c:pt idx="403">
                  <c:v>42709</c:v>
                </c:pt>
                <c:pt idx="404">
                  <c:v>42710</c:v>
                </c:pt>
                <c:pt idx="405">
                  <c:v>42711</c:v>
                </c:pt>
                <c:pt idx="406">
                  <c:v>42712</c:v>
                </c:pt>
                <c:pt idx="407">
                  <c:v>42713</c:v>
                </c:pt>
                <c:pt idx="408">
                  <c:v>42716</c:v>
                </c:pt>
                <c:pt idx="409">
                  <c:v>42717</c:v>
                </c:pt>
                <c:pt idx="410">
                  <c:v>42718</c:v>
                </c:pt>
                <c:pt idx="411">
                  <c:v>42719</c:v>
                </c:pt>
                <c:pt idx="412">
                  <c:v>42720</c:v>
                </c:pt>
                <c:pt idx="413">
                  <c:v>42723</c:v>
                </c:pt>
                <c:pt idx="414">
                  <c:v>42724</c:v>
                </c:pt>
                <c:pt idx="415">
                  <c:v>42725</c:v>
                </c:pt>
                <c:pt idx="416">
                  <c:v>42726</c:v>
                </c:pt>
                <c:pt idx="417">
                  <c:v>42727</c:v>
                </c:pt>
                <c:pt idx="418">
                  <c:v>42731</c:v>
                </c:pt>
                <c:pt idx="419">
                  <c:v>42732</c:v>
                </c:pt>
                <c:pt idx="420">
                  <c:v>42733</c:v>
                </c:pt>
                <c:pt idx="421">
                  <c:v>42734</c:v>
                </c:pt>
                <c:pt idx="422">
                  <c:v>42737</c:v>
                </c:pt>
                <c:pt idx="423">
                  <c:v>42738</c:v>
                </c:pt>
                <c:pt idx="424">
                  <c:v>42739</c:v>
                </c:pt>
                <c:pt idx="425">
                  <c:v>42740</c:v>
                </c:pt>
                <c:pt idx="426">
                  <c:v>42741</c:v>
                </c:pt>
                <c:pt idx="427">
                  <c:v>42744</c:v>
                </c:pt>
                <c:pt idx="428">
                  <c:v>42745</c:v>
                </c:pt>
                <c:pt idx="429">
                  <c:v>42746</c:v>
                </c:pt>
                <c:pt idx="430">
                  <c:v>42747</c:v>
                </c:pt>
                <c:pt idx="431">
                  <c:v>42748</c:v>
                </c:pt>
                <c:pt idx="432">
                  <c:v>42751</c:v>
                </c:pt>
                <c:pt idx="433">
                  <c:v>42752</c:v>
                </c:pt>
                <c:pt idx="434">
                  <c:v>42753</c:v>
                </c:pt>
                <c:pt idx="435">
                  <c:v>42754</c:v>
                </c:pt>
                <c:pt idx="436">
                  <c:v>42755</c:v>
                </c:pt>
                <c:pt idx="437">
                  <c:v>42758</c:v>
                </c:pt>
                <c:pt idx="438">
                  <c:v>42759</c:v>
                </c:pt>
                <c:pt idx="439">
                  <c:v>42760</c:v>
                </c:pt>
                <c:pt idx="440">
                  <c:v>42761</c:v>
                </c:pt>
                <c:pt idx="441">
                  <c:v>42762</c:v>
                </c:pt>
                <c:pt idx="442">
                  <c:v>42765</c:v>
                </c:pt>
                <c:pt idx="443">
                  <c:v>42766</c:v>
                </c:pt>
                <c:pt idx="444">
                  <c:v>42767</c:v>
                </c:pt>
                <c:pt idx="445">
                  <c:v>42768</c:v>
                </c:pt>
                <c:pt idx="446">
                  <c:v>42769</c:v>
                </c:pt>
                <c:pt idx="447">
                  <c:v>42772</c:v>
                </c:pt>
                <c:pt idx="448">
                  <c:v>42773</c:v>
                </c:pt>
                <c:pt idx="449">
                  <c:v>42774</c:v>
                </c:pt>
                <c:pt idx="450">
                  <c:v>42775</c:v>
                </c:pt>
                <c:pt idx="451">
                  <c:v>42776</c:v>
                </c:pt>
                <c:pt idx="452">
                  <c:v>42779</c:v>
                </c:pt>
                <c:pt idx="453">
                  <c:v>42780</c:v>
                </c:pt>
                <c:pt idx="454">
                  <c:v>42781</c:v>
                </c:pt>
                <c:pt idx="455">
                  <c:v>42782</c:v>
                </c:pt>
                <c:pt idx="456">
                  <c:v>42783</c:v>
                </c:pt>
                <c:pt idx="457">
                  <c:v>42786</c:v>
                </c:pt>
                <c:pt idx="458">
                  <c:v>42787</c:v>
                </c:pt>
                <c:pt idx="459">
                  <c:v>42788</c:v>
                </c:pt>
                <c:pt idx="460">
                  <c:v>42789</c:v>
                </c:pt>
                <c:pt idx="461">
                  <c:v>42790</c:v>
                </c:pt>
                <c:pt idx="462">
                  <c:v>42793</c:v>
                </c:pt>
                <c:pt idx="463">
                  <c:v>42794</c:v>
                </c:pt>
                <c:pt idx="464">
                  <c:v>42795</c:v>
                </c:pt>
                <c:pt idx="465">
                  <c:v>42796</c:v>
                </c:pt>
                <c:pt idx="466">
                  <c:v>42797</c:v>
                </c:pt>
                <c:pt idx="467">
                  <c:v>42800</c:v>
                </c:pt>
                <c:pt idx="468">
                  <c:v>42801</c:v>
                </c:pt>
                <c:pt idx="469">
                  <c:v>42802</c:v>
                </c:pt>
                <c:pt idx="470">
                  <c:v>42803</c:v>
                </c:pt>
                <c:pt idx="471">
                  <c:v>42804</c:v>
                </c:pt>
                <c:pt idx="472">
                  <c:v>42807</c:v>
                </c:pt>
                <c:pt idx="473">
                  <c:v>42808</c:v>
                </c:pt>
                <c:pt idx="474">
                  <c:v>42809</c:v>
                </c:pt>
                <c:pt idx="475">
                  <c:v>42810</c:v>
                </c:pt>
                <c:pt idx="476">
                  <c:v>42811</c:v>
                </c:pt>
                <c:pt idx="477">
                  <c:v>42814</c:v>
                </c:pt>
                <c:pt idx="478">
                  <c:v>42815</c:v>
                </c:pt>
                <c:pt idx="479">
                  <c:v>42816</c:v>
                </c:pt>
                <c:pt idx="480">
                  <c:v>42817</c:v>
                </c:pt>
                <c:pt idx="481">
                  <c:v>42818</c:v>
                </c:pt>
                <c:pt idx="482">
                  <c:v>42821</c:v>
                </c:pt>
                <c:pt idx="483">
                  <c:v>42822</c:v>
                </c:pt>
                <c:pt idx="484">
                  <c:v>42823</c:v>
                </c:pt>
                <c:pt idx="485">
                  <c:v>42824</c:v>
                </c:pt>
                <c:pt idx="486">
                  <c:v>42825</c:v>
                </c:pt>
                <c:pt idx="487">
                  <c:v>42828</c:v>
                </c:pt>
                <c:pt idx="488">
                  <c:v>42829</c:v>
                </c:pt>
                <c:pt idx="489">
                  <c:v>42830</c:v>
                </c:pt>
                <c:pt idx="490">
                  <c:v>42831</c:v>
                </c:pt>
                <c:pt idx="491">
                  <c:v>42832</c:v>
                </c:pt>
                <c:pt idx="492">
                  <c:v>42835</c:v>
                </c:pt>
                <c:pt idx="493">
                  <c:v>42836</c:v>
                </c:pt>
                <c:pt idx="494">
                  <c:v>42837</c:v>
                </c:pt>
                <c:pt idx="495">
                  <c:v>42838</c:v>
                </c:pt>
                <c:pt idx="496">
                  <c:v>42843</c:v>
                </c:pt>
                <c:pt idx="497">
                  <c:v>42844</c:v>
                </c:pt>
                <c:pt idx="498">
                  <c:v>42845</c:v>
                </c:pt>
                <c:pt idx="499">
                  <c:v>42846</c:v>
                </c:pt>
                <c:pt idx="500">
                  <c:v>42849</c:v>
                </c:pt>
                <c:pt idx="501">
                  <c:v>42850</c:v>
                </c:pt>
                <c:pt idx="502">
                  <c:v>42851</c:v>
                </c:pt>
                <c:pt idx="503">
                  <c:v>42852</c:v>
                </c:pt>
                <c:pt idx="504">
                  <c:v>42853</c:v>
                </c:pt>
                <c:pt idx="505">
                  <c:v>42857</c:v>
                </c:pt>
                <c:pt idx="506">
                  <c:v>42858</c:v>
                </c:pt>
                <c:pt idx="507">
                  <c:v>42859</c:v>
                </c:pt>
                <c:pt idx="508">
                  <c:v>42860</c:v>
                </c:pt>
                <c:pt idx="509">
                  <c:v>42863</c:v>
                </c:pt>
                <c:pt idx="510">
                  <c:v>42864</c:v>
                </c:pt>
                <c:pt idx="511">
                  <c:v>42871</c:v>
                </c:pt>
              </c:numCache>
            </c:numRef>
          </c:xVal>
          <c:yVal>
            <c:numRef>
              <c:f>EUR3M!$BD$2:$BD$513</c:f>
              <c:numCache>
                <c:formatCode>0.0000%</c:formatCode>
                <c:ptCount val="5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338176"/>
        <c:axId val="576348544"/>
      </c:scatterChart>
      <c:valAx>
        <c:axId val="57633817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76348544"/>
        <c:crosses val="autoZero"/>
        <c:crossBetween val="midCat"/>
      </c:valAx>
      <c:valAx>
        <c:axId val="576348544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57633817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3981319444444447"/>
          <c:y val="0.47839444444444451"/>
          <c:w val="0.11256180555555556"/>
          <c:h val="0.19137750000000001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Euribor 3M (0Y-60Y)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FRA 3M Mx</c:v>
          </c:tx>
          <c:spPr>
            <a:ln>
              <a:noFill/>
            </a:ln>
          </c:spPr>
          <c:marker>
            <c:symbol val="square"/>
            <c:size val="2"/>
          </c:marker>
          <c:cat>
            <c:numRef>
              <c:f>EUR3M!$BA$2:$BA$2366</c:f>
              <c:numCache>
                <c:formatCode>ddd\,\ dd\-mmm\-yyyy</c:formatCode>
                <c:ptCount val="2365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42149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  <c:pt idx="63">
                  <c:v>42227</c:v>
                </c:pt>
                <c:pt idx="64">
                  <c:v>42228</c:v>
                </c:pt>
                <c:pt idx="65">
                  <c:v>42229</c:v>
                </c:pt>
                <c:pt idx="66">
                  <c:v>42230</c:v>
                </c:pt>
                <c:pt idx="67">
                  <c:v>42233</c:v>
                </c:pt>
                <c:pt idx="68">
                  <c:v>42234</c:v>
                </c:pt>
                <c:pt idx="69">
                  <c:v>42235</c:v>
                </c:pt>
                <c:pt idx="70">
                  <c:v>42236</c:v>
                </c:pt>
                <c:pt idx="71">
                  <c:v>42237</c:v>
                </c:pt>
                <c:pt idx="72">
                  <c:v>42240</c:v>
                </c:pt>
                <c:pt idx="73">
                  <c:v>42241</c:v>
                </c:pt>
                <c:pt idx="74">
                  <c:v>42242</c:v>
                </c:pt>
                <c:pt idx="75">
                  <c:v>42243</c:v>
                </c:pt>
                <c:pt idx="76">
                  <c:v>42244</c:v>
                </c:pt>
                <c:pt idx="77">
                  <c:v>42247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  <c:pt idx="130">
                  <c:v>42320</c:v>
                </c:pt>
                <c:pt idx="131">
                  <c:v>42321</c:v>
                </c:pt>
                <c:pt idx="132">
                  <c:v>42324</c:v>
                </c:pt>
                <c:pt idx="133">
                  <c:v>42325</c:v>
                </c:pt>
                <c:pt idx="134">
                  <c:v>42326</c:v>
                </c:pt>
                <c:pt idx="135">
                  <c:v>42327</c:v>
                </c:pt>
                <c:pt idx="136">
                  <c:v>42328</c:v>
                </c:pt>
                <c:pt idx="137">
                  <c:v>42331</c:v>
                </c:pt>
                <c:pt idx="138">
                  <c:v>42332</c:v>
                </c:pt>
                <c:pt idx="139">
                  <c:v>42333</c:v>
                </c:pt>
                <c:pt idx="140">
                  <c:v>42334</c:v>
                </c:pt>
                <c:pt idx="141">
                  <c:v>42335</c:v>
                </c:pt>
                <c:pt idx="142">
                  <c:v>42338</c:v>
                </c:pt>
                <c:pt idx="143">
                  <c:v>42339</c:v>
                </c:pt>
                <c:pt idx="144">
                  <c:v>42340</c:v>
                </c:pt>
                <c:pt idx="145">
                  <c:v>42341</c:v>
                </c:pt>
                <c:pt idx="146">
                  <c:v>42342</c:v>
                </c:pt>
                <c:pt idx="147">
                  <c:v>42345</c:v>
                </c:pt>
                <c:pt idx="148">
                  <c:v>42346</c:v>
                </c:pt>
                <c:pt idx="149">
                  <c:v>42347</c:v>
                </c:pt>
                <c:pt idx="150">
                  <c:v>42348</c:v>
                </c:pt>
                <c:pt idx="151">
                  <c:v>42349</c:v>
                </c:pt>
                <c:pt idx="152">
                  <c:v>42352</c:v>
                </c:pt>
                <c:pt idx="153">
                  <c:v>42353</c:v>
                </c:pt>
                <c:pt idx="154">
                  <c:v>42354</c:v>
                </c:pt>
                <c:pt idx="155">
                  <c:v>42355</c:v>
                </c:pt>
                <c:pt idx="156">
                  <c:v>42356</c:v>
                </c:pt>
                <c:pt idx="157">
                  <c:v>42359</c:v>
                </c:pt>
                <c:pt idx="158">
                  <c:v>42360</c:v>
                </c:pt>
                <c:pt idx="159">
                  <c:v>42361</c:v>
                </c:pt>
                <c:pt idx="160">
                  <c:v>42362</c:v>
                </c:pt>
                <c:pt idx="161">
                  <c:v>42366</c:v>
                </c:pt>
                <c:pt idx="162">
                  <c:v>42367</c:v>
                </c:pt>
                <c:pt idx="163">
                  <c:v>42368</c:v>
                </c:pt>
                <c:pt idx="164">
                  <c:v>42369</c:v>
                </c:pt>
                <c:pt idx="165">
                  <c:v>42373</c:v>
                </c:pt>
                <c:pt idx="166">
                  <c:v>42374</c:v>
                </c:pt>
                <c:pt idx="167">
                  <c:v>42375</c:v>
                </c:pt>
                <c:pt idx="168">
                  <c:v>42376</c:v>
                </c:pt>
                <c:pt idx="169">
                  <c:v>42377</c:v>
                </c:pt>
                <c:pt idx="170">
                  <c:v>42380</c:v>
                </c:pt>
                <c:pt idx="171">
                  <c:v>42381</c:v>
                </c:pt>
                <c:pt idx="172">
                  <c:v>42382</c:v>
                </c:pt>
                <c:pt idx="173">
                  <c:v>42383</c:v>
                </c:pt>
                <c:pt idx="174">
                  <c:v>42384</c:v>
                </c:pt>
                <c:pt idx="175">
                  <c:v>42387</c:v>
                </c:pt>
                <c:pt idx="176">
                  <c:v>42388</c:v>
                </c:pt>
                <c:pt idx="177">
                  <c:v>42389</c:v>
                </c:pt>
                <c:pt idx="178">
                  <c:v>42390</c:v>
                </c:pt>
                <c:pt idx="179">
                  <c:v>42391</c:v>
                </c:pt>
                <c:pt idx="180">
                  <c:v>42394</c:v>
                </c:pt>
                <c:pt idx="181">
                  <c:v>42395</c:v>
                </c:pt>
                <c:pt idx="182">
                  <c:v>42396</c:v>
                </c:pt>
                <c:pt idx="183">
                  <c:v>42397</c:v>
                </c:pt>
                <c:pt idx="184">
                  <c:v>42398</c:v>
                </c:pt>
                <c:pt idx="185">
                  <c:v>42401</c:v>
                </c:pt>
                <c:pt idx="186">
                  <c:v>42402</c:v>
                </c:pt>
                <c:pt idx="187">
                  <c:v>42403</c:v>
                </c:pt>
                <c:pt idx="188">
                  <c:v>42404</c:v>
                </c:pt>
                <c:pt idx="189">
                  <c:v>42405</c:v>
                </c:pt>
                <c:pt idx="190">
                  <c:v>42408</c:v>
                </c:pt>
                <c:pt idx="191">
                  <c:v>42409</c:v>
                </c:pt>
                <c:pt idx="192">
                  <c:v>42410</c:v>
                </c:pt>
                <c:pt idx="193">
                  <c:v>42411</c:v>
                </c:pt>
                <c:pt idx="194">
                  <c:v>42412</c:v>
                </c:pt>
                <c:pt idx="195">
                  <c:v>42415</c:v>
                </c:pt>
                <c:pt idx="196">
                  <c:v>42416</c:v>
                </c:pt>
                <c:pt idx="197">
                  <c:v>42417</c:v>
                </c:pt>
                <c:pt idx="198">
                  <c:v>42418</c:v>
                </c:pt>
                <c:pt idx="199">
                  <c:v>42419</c:v>
                </c:pt>
                <c:pt idx="200">
                  <c:v>42422</c:v>
                </c:pt>
                <c:pt idx="201">
                  <c:v>42423</c:v>
                </c:pt>
                <c:pt idx="202">
                  <c:v>42424</c:v>
                </c:pt>
                <c:pt idx="203">
                  <c:v>42425</c:v>
                </c:pt>
                <c:pt idx="204">
                  <c:v>42426</c:v>
                </c:pt>
                <c:pt idx="205">
                  <c:v>42429</c:v>
                </c:pt>
                <c:pt idx="206">
                  <c:v>42430</c:v>
                </c:pt>
                <c:pt idx="207">
                  <c:v>42431</c:v>
                </c:pt>
                <c:pt idx="208">
                  <c:v>42432</c:v>
                </c:pt>
                <c:pt idx="209">
                  <c:v>42433</c:v>
                </c:pt>
                <c:pt idx="210">
                  <c:v>42436</c:v>
                </c:pt>
                <c:pt idx="211">
                  <c:v>42437</c:v>
                </c:pt>
                <c:pt idx="212">
                  <c:v>42438</c:v>
                </c:pt>
                <c:pt idx="213">
                  <c:v>42439</c:v>
                </c:pt>
                <c:pt idx="214">
                  <c:v>42440</c:v>
                </c:pt>
                <c:pt idx="215">
                  <c:v>42443</c:v>
                </c:pt>
                <c:pt idx="216">
                  <c:v>42444</c:v>
                </c:pt>
                <c:pt idx="217">
                  <c:v>42445</c:v>
                </c:pt>
                <c:pt idx="218">
                  <c:v>42446</c:v>
                </c:pt>
                <c:pt idx="219">
                  <c:v>42447</c:v>
                </c:pt>
                <c:pt idx="220">
                  <c:v>42450</c:v>
                </c:pt>
                <c:pt idx="221">
                  <c:v>42451</c:v>
                </c:pt>
                <c:pt idx="222">
                  <c:v>42452</c:v>
                </c:pt>
                <c:pt idx="223">
                  <c:v>42453</c:v>
                </c:pt>
                <c:pt idx="224">
                  <c:v>42458</c:v>
                </c:pt>
                <c:pt idx="225">
                  <c:v>42459</c:v>
                </c:pt>
                <c:pt idx="226">
                  <c:v>42460</c:v>
                </c:pt>
                <c:pt idx="227">
                  <c:v>42461</c:v>
                </c:pt>
                <c:pt idx="228">
                  <c:v>42464</c:v>
                </c:pt>
                <c:pt idx="229">
                  <c:v>42465</c:v>
                </c:pt>
                <c:pt idx="230">
                  <c:v>42466</c:v>
                </c:pt>
                <c:pt idx="231">
                  <c:v>42467</c:v>
                </c:pt>
                <c:pt idx="232">
                  <c:v>42468</c:v>
                </c:pt>
                <c:pt idx="233">
                  <c:v>42471</c:v>
                </c:pt>
                <c:pt idx="234">
                  <c:v>42472</c:v>
                </c:pt>
                <c:pt idx="235">
                  <c:v>42473</c:v>
                </c:pt>
                <c:pt idx="236">
                  <c:v>42474</c:v>
                </c:pt>
                <c:pt idx="237">
                  <c:v>42475</c:v>
                </c:pt>
                <c:pt idx="238">
                  <c:v>42478</c:v>
                </c:pt>
                <c:pt idx="239">
                  <c:v>42479</c:v>
                </c:pt>
                <c:pt idx="240">
                  <c:v>42480</c:v>
                </c:pt>
                <c:pt idx="241">
                  <c:v>42481</c:v>
                </c:pt>
                <c:pt idx="242">
                  <c:v>42482</c:v>
                </c:pt>
                <c:pt idx="243">
                  <c:v>42485</c:v>
                </c:pt>
                <c:pt idx="244">
                  <c:v>42486</c:v>
                </c:pt>
                <c:pt idx="245">
                  <c:v>42487</c:v>
                </c:pt>
                <c:pt idx="246">
                  <c:v>42488</c:v>
                </c:pt>
                <c:pt idx="247">
                  <c:v>42489</c:v>
                </c:pt>
                <c:pt idx="248">
                  <c:v>42492</c:v>
                </c:pt>
                <c:pt idx="249">
                  <c:v>42493</c:v>
                </c:pt>
                <c:pt idx="250">
                  <c:v>42494</c:v>
                </c:pt>
                <c:pt idx="251">
                  <c:v>42495</c:v>
                </c:pt>
                <c:pt idx="252">
                  <c:v>42496</c:v>
                </c:pt>
                <c:pt idx="253">
                  <c:v>42499</c:v>
                </c:pt>
                <c:pt idx="254">
                  <c:v>42500</c:v>
                </c:pt>
                <c:pt idx="255">
                  <c:v>42501</c:v>
                </c:pt>
                <c:pt idx="256">
                  <c:v>42502</c:v>
                </c:pt>
                <c:pt idx="257">
                  <c:v>42503</c:v>
                </c:pt>
                <c:pt idx="258">
                  <c:v>42506</c:v>
                </c:pt>
                <c:pt idx="259">
                  <c:v>42507</c:v>
                </c:pt>
                <c:pt idx="260">
                  <c:v>42508</c:v>
                </c:pt>
                <c:pt idx="261">
                  <c:v>42509</c:v>
                </c:pt>
                <c:pt idx="262">
                  <c:v>42510</c:v>
                </c:pt>
                <c:pt idx="263">
                  <c:v>42513</c:v>
                </c:pt>
                <c:pt idx="264">
                  <c:v>42514</c:v>
                </c:pt>
                <c:pt idx="265">
                  <c:v>42515</c:v>
                </c:pt>
                <c:pt idx="266">
                  <c:v>42516</c:v>
                </c:pt>
                <c:pt idx="267">
                  <c:v>42517</c:v>
                </c:pt>
                <c:pt idx="268">
                  <c:v>42520</c:v>
                </c:pt>
                <c:pt idx="269">
                  <c:v>42521</c:v>
                </c:pt>
                <c:pt idx="270">
                  <c:v>42522</c:v>
                </c:pt>
                <c:pt idx="271">
                  <c:v>42523</c:v>
                </c:pt>
                <c:pt idx="272">
                  <c:v>42524</c:v>
                </c:pt>
                <c:pt idx="273">
                  <c:v>42527</c:v>
                </c:pt>
                <c:pt idx="274">
                  <c:v>42528</c:v>
                </c:pt>
                <c:pt idx="275">
                  <c:v>42529</c:v>
                </c:pt>
                <c:pt idx="276">
                  <c:v>42530</c:v>
                </c:pt>
                <c:pt idx="277">
                  <c:v>42531</c:v>
                </c:pt>
                <c:pt idx="278">
                  <c:v>42534</c:v>
                </c:pt>
                <c:pt idx="279">
                  <c:v>42535</c:v>
                </c:pt>
                <c:pt idx="280">
                  <c:v>42536</c:v>
                </c:pt>
                <c:pt idx="281">
                  <c:v>42537</c:v>
                </c:pt>
                <c:pt idx="282">
                  <c:v>42538</c:v>
                </c:pt>
                <c:pt idx="283">
                  <c:v>42541</c:v>
                </c:pt>
                <c:pt idx="284">
                  <c:v>42542</c:v>
                </c:pt>
                <c:pt idx="285">
                  <c:v>42543</c:v>
                </c:pt>
                <c:pt idx="286">
                  <c:v>42544</c:v>
                </c:pt>
                <c:pt idx="287">
                  <c:v>42545</c:v>
                </c:pt>
                <c:pt idx="288">
                  <c:v>42548</c:v>
                </c:pt>
                <c:pt idx="289">
                  <c:v>42549</c:v>
                </c:pt>
                <c:pt idx="290">
                  <c:v>42550</c:v>
                </c:pt>
                <c:pt idx="291">
                  <c:v>42551</c:v>
                </c:pt>
                <c:pt idx="292">
                  <c:v>42552</c:v>
                </c:pt>
                <c:pt idx="293">
                  <c:v>42555</c:v>
                </c:pt>
                <c:pt idx="294">
                  <c:v>42556</c:v>
                </c:pt>
                <c:pt idx="295">
                  <c:v>42557</c:v>
                </c:pt>
                <c:pt idx="296">
                  <c:v>42558</c:v>
                </c:pt>
                <c:pt idx="297">
                  <c:v>42559</c:v>
                </c:pt>
                <c:pt idx="298">
                  <c:v>42562</c:v>
                </c:pt>
                <c:pt idx="299">
                  <c:v>42563</c:v>
                </c:pt>
                <c:pt idx="300">
                  <c:v>42564</c:v>
                </c:pt>
                <c:pt idx="301">
                  <c:v>42565</c:v>
                </c:pt>
                <c:pt idx="302">
                  <c:v>42566</c:v>
                </c:pt>
                <c:pt idx="303">
                  <c:v>42569</c:v>
                </c:pt>
                <c:pt idx="304">
                  <c:v>42570</c:v>
                </c:pt>
                <c:pt idx="305">
                  <c:v>42571</c:v>
                </c:pt>
                <c:pt idx="306">
                  <c:v>42572</c:v>
                </c:pt>
                <c:pt idx="307">
                  <c:v>42573</c:v>
                </c:pt>
                <c:pt idx="308">
                  <c:v>42576</c:v>
                </c:pt>
                <c:pt idx="309">
                  <c:v>42577</c:v>
                </c:pt>
                <c:pt idx="310">
                  <c:v>42578</c:v>
                </c:pt>
                <c:pt idx="311">
                  <c:v>42579</c:v>
                </c:pt>
                <c:pt idx="312">
                  <c:v>42580</c:v>
                </c:pt>
                <c:pt idx="313">
                  <c:v>42583</c:v>
                </c:pt>
                <c:pt idx="314">
                  <c:v>42584</c:v>
                </c:pt>
                <c:pt idx="315">
                  <c:v>42585</c:v>
                </c:pt>
                <c:pt idx="316">
                  <c:v>42586</c:v>
                </c:pt>
                <c:pt idx="317">
                  <c:v>42587</c:v>
                </c:pt>
                <c:pt idx="318">
                  <c:v>42590</c:v>
                </c:pt>
                <c:pt idx="319">
                  <c:v>42591</c:v>
                </c:pt>
                <c:pt idx="320">
                  <c:v>42592</c:v>
                </c:pt>
                <c:pt idx="321">
                  <c:v>42593</c:v>
                </c:pt>
                <c:pt idx="322">
                  <c:v>42594</c:v>
                </c:pt>
                <c:pt idx="323">
                  <c:v>42597</c:v>
                </c:pt>
                <c:pt idx="324">
                  <c:v>42598</c:v>
                </c:pt>
                <c:pt idx="325">
                  <c:v>42599</c:v>
                </c:pt>
                <c:pt idx="326">
                  <c:v>42600</c:v>
                </c:pt>
                <c:pt idx="327">
                  <c:v>42601</c:v>
                </c:pt>
                <c:pt idx="328">
                  <c:v>42604</c:v>
                </c:pt>
                <c:pt idx="329">
                  <c:v>42605</c:v>
                </c:pt>
                <c:pt idx="330">
                  <c:v>42606</c:v>
                </c:pt>
                <c:pt idx="331">
                  <c:v>42607</c:v>
                </c:pt>
                <c:pt idx="332">
                  <c:v>42608</c:v>
                </c:pt>
                <c:pt idx="333">
                  <c:v>42611</c:v>
                </c:pt>
                <c:pt idx="334">
                  <c:v>42612</c:v>
                </c:pt>
                <c:pt idx="335">
                  <c:v>42613</c:v>
                </c:pt>
                <c:pt idx="336">
                  <c:v>42614</c:v>
                </c:pt>
                <c:pt idx="337">
                  <c:v>42615</c:v>
                </c:pt>
                <c:pt idx="338">
                  <c:v>42618</c:v>
                </c:pt>
                <c:pt idx="339">
                  <c:v>42619</c:v>
                </c:pt>
                <c:pt idx="340">
                  <c:v>42620</c:v>
                </c:pt>
                <c:pt idx="341">
                  <c:v>42621</c:v>
                </c:pt>
                <c:pt idx="342">
                  <c:v>42622</c:v>
                </c:pt>
                <c:pt idx="343">
                  <c:v>42625</c:v>
                </c:pt>
                <c:pt idx="344">
                  <c:v>42626</c:v>
                </c:pt>
                <c:pt idx="345">
                  <c:v>42627</c:v>
                </c:pt>
                <c:pt idx="346">
                  <c:v>42628</c:v>
                </c:pt>
                <c:pt idx="347">
                  <c:v>42629</c:v>
                </c:pt>
                <c:pt idx="348">
                  <c:v>42632</c:v>
                </c:pt>
                <c:pt idx="349">
                  <c:v>42633</c:v>
                </c:pt>
                <c:pt idx="350">
                  <c:v>42634</c:v>
                </c:pt>
                <c:pt idx="351">
                  <c:v>42635</c:v>
                </c:pt>
                <c:pt idx="352">
                  <c:v>42636</c:v>
                </c:pt>
                <c:pt idx="353">
                  <c:v>42639</c:v>
                </c:pt>
                <c:pt idx="354">
                  <c:v>42640</c:v>
                </c:pt>
                <c:pt idx="355">
                  <c:v>42641</c:v>
                </c:pt>
                <c:pt idx="356">
                  <c:v>42642</c:v>
                </c:pt>
                <c:pt idx="357">
                  <c:v>42643</c:v>
                </c:pt>
                <c:pt idx="358">
                  <c:v>42646</c:v>
                </c:pt>
                <c:pt idx="359">
                  <c:v>42647</c:v>
                </c:pt>
                <c:pt idx="360">
                  <c:v>42648</c:v>
                </c:pt>
                <c:pt idx="361">
                  <c:v>42649</c:v>
                </c:pt>
                <c:pt idx="362">
                  <c:v>42650</c:v>
                </c:pt>
                <c:pt idx="363">
                  <c:v>42653</c:v>
                </c:pt>
                <c:pt idx="364">
                  <c:v>42654</c:v>
                </c:pt>
                <c:pt idx="365">
                  <c:v>42655</c:v>
                </c:pt>
                <c:pt idx="366">
                  <c:v>42656</c:v>
                </c:pt>
                <c:pt idx="367">
                  <c:v>42657</c:v>
                </c:pt>
                <c:pt idx="368">
                  <c:v>42660</c:v>
                </c:pt>
                <c:pt idx="369">
                  <c:v>42661</c:v>
                </c:pt>
                <c:pt idx="370">
                  <c:v>42662</c:v>
                </c:pt>
                <c:pt idx="371">
                  <c:v>42663</c:v>
                </c:pt>
                <c:pt idx="372">
                  <c:v>42664</c:v>
                </c:pt>
                <c:pt idx="373">
                  <c:v>42667</c:v>
                </c:pt>
                <c:pt idx="374">
                  <c:v>42668</c:v>
                </c:pt>
                <c:pt idx="375">
                  <c:v>42669</c:v>
                </c:pt>
                <c:pt idx="376">
                  <c:v>42670</c:v>
                </c:pt>
                <c:pt idx="377">
                  <c:v>42671</c:v>
                </c:pt>
                <c:pt idx="378">
                  <c:v>42674</c:v>
                </c:pt>
                <c:pt idx="379">
                  <c:v>42675</c:v>
                </c:pt>
                <c:pt idx="380">
                  <c:v>42676</c:v>
                </c:pt>
                <c:pt idx="381">
                  <c:v>42677</c:v>
                </c:pt>
                <c:pt idx="382">
                  <c:v>42678</c:v>
                </c:pt>
                <c:pt idx="383">
                  <c:v>42681</c:v>
                </c:pt>
                <c:pt idx="384">
                  <c:v>42682</c:v>
                </c:pt>
                <c:pt idx="385">
                  <c:v>42683</c:v>
                </c:pt>
                <c:pt idx="386">
                  <c:v>42684</c:v>
                </c:pt>
                <c:pt idx="387">
                  <c:v>42685</c:v>
                </c:pt>
                <c:pt idx="388">
                  <c:v>42688</c:v>
                </c:pt>
                <c:pt idx="389">
                  <c:v>42689</c:v>
                </c:pt>
                <c:pt idx="390">
                  <c:v>42690</c:v>
                </c:pt>
                <c:pt idx="391">
                  <c:v>42691</c:v>
                </c:pt>
                <c:pt idx="392">
                  <c:v>42692</c:v>
                </c:pt>
                <c:pt idx="393">
                  <c:v>42695</c:v>
                </c:pt>
                <c:pt idx="394">
                  <c:v>42696</c:v>
                </c:pt>
                <c:pt idx="395">
                  <c:v>42697</c:v>
                </c:pt>
                <c:pt idx="396">
                  <c:v>42698</c:v>
                </c:pt>
                <c:pt idx="397">
                  <c:v>42699</c:v>
                </c:pt>
                <c:pt idx="398">
                  <c:v>42702</c:v>
                </c:pt>
                <c:pt idx="399">
                  <c:v>42703</c:v>
                </c:pt>
                <c:pt idx="400">
                  <c:v>42704</c:v>
                </c:pt>
                <c:pt idx="401">
                  <c:v>42705</c:v>
                </c:pt>
                <c:pt idx="402">
                  <c:v>42706</c:v>
                </c:pt>
                <c:pt idx="403">
                  <c:v>42709</c:v>
                </c:pt>
                <c:pt idx="404">
                  <c:v>42710</c:v>
                </c:pt>
                <c:pt idx="405">
                  <c:v>42711</c:v>
                </c:pt>
                <c:pt idx="406">
                  <c:v>42712</c:v>
                </c:pt>
                <c:pt idx="407">
                  <c:v>42713</c:v>
                </c:pt>
                <c:pt idx="408">
                  <c:v>42716</c:v>
                </c:pt>
                <c:pt idx="409">
                  <c:v>42717</c:v>
                </c:pt>
                <c:pt idx="410">
                  <c:v>42718</c:v>
                </c:pt>
                <c:pt idx="411">
                  <c:v>42719</c:v>
                </c:pt>
                <c:pt idx="412">
                  <c:v>42720</c:v>
                </c:pt>
                <c:pt idx="413">
                  <c:v>42723</c:v>
                </c:pt>
                <c:pt idx="414">
                  <c:v>42724</c:v>
                </c:pt>
                <c:pt idx="415">
                  <c:v>42725</c:v>
                </c:pt>
                <c:pt idx="416">
                  <c:v>42726</c:v>
                </c:pt>
                <c:pt idx="417">
                  <c:v>42727</c:v>
                </c:pt>
                <c:pt idx="418">
                  <c:v>42731</c:v>
                </c:pt>
                <c:pt idx="419">
                  <c:v>42732</c:v>
                </c:pt>
                <c:pt idx="420">
                  <c:v>42733</c:v>
                </c:pt>
                <c:pt idx="421">
                  <c:v>42734</c:v>
                </c:pt>
                <c:pt idx="422">
                  <c:v>42737</c:v>
                </c:pt>
                <c:pt idx="423">
                  <c:v>42738</c:v>
                </c:pt>
                <c:pt idx="424">
                  <c:v>42739</c:v>
                </c:pt>
                <c:pt idx="425">
                  <c:v>42740</c:v>
                </c:pt>
                <c:pt idx="426">
                  <c:v>42741</c:v>
                </c:pt>
                <c:pt idx="427">
                  <c:v>42744</c:v>
                </c:pt>
                <c:pt idx="428">
                  <c:v>42745</c:v>
                </c:pt>
                <c:pt idx="429">
                  <c:v>42746</c:v>
                </c:pt>
                <c:pt idx="430">
                  <c:v>42747</c:v>
                </c:pt>
                <c:pt idx="431">
                  <c:v>42748</c:v>
                </c:pt>
                <c:pt idx="432">
                  <c:v>42751</c:v>
                </c:pt>
                <c:pt idx="433">
                  <c:v>42752</c:v>
                </c:pt>
                <c:pt idx="434">
                  <c:v>42753</c:v>
                </c:pt>
                <c:pt idx="435">
                  <c:v>42754</c:v>
                </c:pt>
                <c:pt idx="436">
                  <c:v>42755</c:v>
                </c:pt>
                <c:pt idx="437">
                  <c:v>42758</c:v>
                </c:pt>
                <c:pt idx="438">
                  <c:v>42759</c:v>
                </c:pt>
                <c:pt idx="439">
                  <c:v>42760</c:v>
                </c:pt>
                <c:pt idx="440">
                  <c:v>42761</c:v>
                </c:pt>
                <c:pt idx="441">
                  <c:v>42762</c:v>
                </c:pt>
                <c:pt idx="442">
                  <c:v>42765</c:v>
                </c:pt>
                <c:pt idx="443">
                  <c:v>42766</c:v>
                </c:pt>
                <c:pt idx="444">
                  <c:v>42767</c:v>
                </c:pt>
                <c:pt idx="445">
                  <c:v>42768</c:v>
                </c:pt>
                <c:pt idx="446">
                  <c:v>42769</c:v>
                </c:pt>
                <c:pt idx="447">
                  <c:v>42772</c:v>
                </c:pt>
                <c:pt idx="448">
                  <c:v>42773</c:v>
                </c:pt>
                <c:pt idx="449">
                  <c:v>42774</c:v>
                </c:pt>
                <c:pt idx="450">
                  <c:v>42775</c:v>
                </c:pt>
                <c:pt idx="451">
                  <c:v>42776</c:v>
                </c:pt>
                <c:pt idx="452">
                  <c:v>42779</c:v>
                </c:pt>
                <c:pt idx="453">
                  <c:v>42780</c:v>
                </c:pt>
                <c:pt idx="454">
                  <c:v>42781</c:v>
                </c:pt>
                <c:pt idx="455">
                  <c:v>42782</c:v>
                </c:pt>
                <c:pt idx="456">
                  <c:v>42783</c:v>
                </c:pt>
                <c:pt idx="457">
                  <c:v>42786</c:v>
                </c:pt>
                <c:pt idx="458">
                  <c:v>42787</c:v>
                </c:pt>
                <c:pt idx="459">
                  <c:v>42788</c:v>
                </c:pt>
                <c:pt idx="460">
                  <c:v>42789</c:v>
                </c:pt>
                <c:pt idx="461">
                  <c:v>42790</c:v>
                </c:pt>
                <c:pt idx="462">
                  <c:v>42793</c:v>
                </c:pt>
                <c:pt idx="463">
                  <c:v>42794</c:v>
                </c:pt>
                <c:pt idx="464">
                  <c:v>42795</c:v>
                </c:pt>
                <c:pt idx="465">
                  <c:v>42796</c:v>
                </c:pt>
                <c:pt idx="466">
                  <c:v>42797</c:v>
                </c:pt>
                <c:pt idx="467">
                  <c:v>42800</c:v>
                </c:pt>
                <c:pt idx="468">
                  <c:v>42801</c:v>
                </c:pt>
                <c:pt idx="469">
                  <c:v>42802</c:v>
                </c:pt>
                <c:pt idx="470">
                  <c:v>42803</c:v>
                </c:pt>
                <c:pt idx="471">
                  <c:v>42804</c:v>
                </c:pt>
                <c:pt idx="472">
                  <c:v>42807</c:v>
                </c:pt>
                <c:pt idx="473">
                  <c:v>42808</c:v>
                </c:pt>
                <c:pt idx="474">
                  <c:v>42809</c:v>
                </c:pt>
                <c:pt idx="475">
                  <c:v>42810</c:v>
                </c:pt>
                <c:pt idx="476">
                  <c:v>42811</c:v>
                </c:pt>
                <c:pt idx="477">
                  <c:v>42814</c:v>
                </c:pt>
                <c:pt idx="478">
                  <c:v>42815</c:v>
                </c:pt>
                <c:pt idx="479">
                  <c:v>42816</c:v>
                </c:pt>
                <c:pt idx="480">
                  <c:v>42817</c:v>
                </c:pt>
                <c:pt idx="481">
                  <c:v>42818</c:v>
                </c:pt>
                <c:pt idx="482">
                  <c:v>42821</c:v>
                </c:pt>
                <c:pt idx="483">
                  <c:v>42822</c:v>
                </c:pt>
                <c:pt idx="484">
                  <c:v>42823</c:v>
                </c:pt>
                <c:pt idx="485">
                  <c:v>42824</c:v>
                </c:pt>
                <c:pt idx="486">
                  <c:v>42825</c:v>
                </c:pt>
                <c:pt idx="487">
                  <c:v>42828</c:v>
                </c:pt>
                <c:pt idx="488">
                  <c:v>42829</c:v>
                </c:pt>
                <c:pt idx="489">
                  <c:v>42830</c:v>
                </c:pt>
                <c:pt idx="490">
                  <c:v>42831</c:v>
                </c:pt>
                <c:pt idx="491">
                  <c:v>42832</c:v>
                </c:pt>
                <c:pt idx="492">
                  <c:v>42835</c:v>
                </c:pt>
                <c:pt idx="493">
                  <c:v>42836</c:v>
                </c:pt>
                <c:pt idx="494">
                  <c:v>42837</c:v>
                </c:pt>
                <c:pt idx="495">
                  <c:v>42838</c:v>
                </c:pt>
                <c:pt idx="496">
                  <c:v>42843</c:v>
                </c:pt>
                <c:pt idx="497">
                  <c:v>42844</c:v>
                </c:pt>
                <c:pt idx="498">
                  <c:v>42845</c:v>
                </c:pt>
                <c:pt idx="499">
                  <c:v>42846</c:v>
                </c:pt>
                <c:pt idx="500">
                  <c:v>42849</c:v>
                </c:pt>
                <c:pt idx="501">
                  <c:v>42850</c:v>
                </c:pt>
                <c:pt idx="502">
                  <c:v>42851</c:v>
                </c:pt>
                <c:pt idx="503">
                  <c:v>42852</c:v>
                </c:pt>
                <c:pt idx="504">
                  <c:v>42853</c:v>
                </c:pt>
                <c:pt idx="505">
                  <c:v>42857</c:v>
                </c:pt>
                <c:pt idx="506">
                  <c:v>42858</c:v>
                </c:pt>
                <c:pt idx="507">
                  <c:v>42859</c:v>
                </c:pt>
                <c:pt idx="508">
                  <c:v>42860</c:v>
                </c:pt>
                <c:pt idx="509">
                  <c:v>42863</c:v>
                </c:pt>
                <c:pt idx="510">
                  <c:v>42864</c:v>
                </c:pt>
                <c:pt idx="511">
                  <c:v>42871</c:v>
                </c:pt>
                <c:pt idx="512">
                  <c:v>42878</c:v>
                </c:pt>
                <c:pt idx="513">
                  <c:v>42885</c:v>
                </c:pt>
                <c:pt idx="514">
                  <c:v>42892</c:v>
                </c:pt>
                <c:pt idx="515">
                  <c:v>42899</c:v>
                </c:pt>
                <c:pt idx="516">
                  <c:v>42906</c:v>
                </c:pt>
                <c:pt idx="517">
                  <c:v>42913</c:v>
                </c:pt>
                <c:pt idx="518">
                  <c:v>42920</c:v>
                </c:pt>
                <c:pt idx="519">
                  <c:v>42927</c:v>
                </c:pt>
                <c:pt idx="520">
                  <c:v>42934</c:v>
                </c:pt>
                <c:pt idx="521">
                  <c:v>42941</c:v>
                </c:pt>
                <c:pt idx="522">
                  <c:v>42948</c:v>
                </c:pt>
                <c:pt idx="523">
                  <c:v>42955</c:v>
                </c:pt>
                <c:pt idx="524">
                  <c:v>42962</c:v>
                </c:pt>
                <c:pt idx="525">
                  <c:v>42969</c:v>
                </c:pt>
                <c:pt idx="526">
                  <c:v>42976</c:v>
                </c:pt>
                <c:pt idx="527">
                  <c:v>42983</c:v>
                </c:pt>
                <c:pt idx="528">
                  <c:v>42990</c:v>
                </c:pt>
                <c:pt idx="529">
                  <c:v>42997</c:v>
                </c:pt>
                <c:pt idx="530">
                  <c:v>43004</c:v>
                </c:pt>
                <c:pt idx="531">
                  <c:v>43011</c:v>
                </c:pt>
                <c:pt idx="532">
                  <c:v>43018</c:v>
                </c:pt>
                <c:pt idx="533">
                  <c:v>43025</c:v>
                </c:pt>
                <c:pt idx="534">
                  <c:v>43032</c:v>
                </c:pt>
                <c:pt idx="535">
                  <c:v>43039</c:v>
                </c:pt>
                <c:pt idx="536">
                  <c:v>43046</c:v>
                </c:pt>
                <c:pt idx="537">
                  <c:v>43053</c:v>
                </c:pt>
                <c:pt idx="538">
                  <c:v>43060</c:v>
                </c:pt>
                <c:pt idx="539">
                  <c:v>43067</c:v>
                </c:pt>
                <c:pt idx="540">
                  <c:v>43074</c:v>
                </c:pt>
                <c:pt idx="541">
                  <c:v>43081</c:v>
                </c:pt>
                <c:pt idx="542">
                  <c:v>43088</c:v>
                </c:pt>
                <c:pt idx="543">
                  <c:v>43096</c:v>
                </c:pt>
                <c:pt idx="544">
                  <c:v>43103</c:v>
                </c:pt>
                <c:pt idx="545">
                  <c:v>43110</c:v>
                </c:pt>
                <c:pt idx="546">
                  <c:v>43117</c:v>
                </c:pt>
                <c:pt idx="547">
                  <c:v>43124</c:v>
                </c:pt>
                <c:pt idx="548">
                  <c:v>43131</c:v>
                </c:pt>
                <c:pt idx="549">
                  <c:v>43138</c:v>
                </c:pt>
                <c:pt idx="550">
                  <c:v>43145</c:v>
                </c:pt>
                <c:pt idx="551">
                  <c:v>43152</c:v>
                </c:pt>
                <c:pt idx="552">
                  <c:v>43159</c:v>
                </c:pt>
                <c:pt idx="553">
                  <c:v>43166</c:v>
                </c:pt>
                <c:pt idx="554">
                  <c:v>43173</c:v>
                </c:pt>
                <c:pt idx="555">
                  <c:v>43180</c:v>
                </c:pt>
                <c:pt idx="556">
                  <c:v>43187</c:v>
                </c:pt>
                <c:pt idx="557">
                  <c:v>43194</c:v>
                </c:pt>
                <c:pt idx="558">
                  <c:v>43201</c:v>
                </c:pt>
                <c:pt idx="559">
                  <c:v>43208</c:v>
                </c:pt>
                <c:pt idx="560">
                  <c:v>43215</c:v>
                </c:pt>
                <c:pt idx="561">
                  <c:v>43222</c:v>
                </c:pt>
                <c:pt idx="562">
                  <c:v>43229</c:v>
                </c:pt>
                <c:pt idx="563">
                  <c:v>43236</c:v>
                </c:pt>
                <c:pt idx="564">
                  <c:v>43243</c:v>
                </c:pt>
                <c:pt idx="565">
                  <c:v>43250</c:v>
                </c:pt>
                <c:pt idx="566">
                  <c:v>43257</c:v>
                </c:pt>
                <c:pt idx="567">
                  <c:v>43264</c:v>
                </c:pt>
                <c:pt idx="568">
                  <c:v>43271</c:v>
                </c:pt>
                <c:pt idx="569">
                  <c:v>43278</c:v>
                </c:pt>
                <c:pt idx="570">
                  <c:v>43285</c:v>
                </c:pt>
                <c:pt idx="571">
                  <c:v>43292</c:v>
                </c:pt>
                <c:pt idx="572">
                  <c:v>43299</c:v>
                </c:pt>
                <c:pt idx="573">
                  <c:v>43306</c:v>
                </c:pt>
                <c:pt idx="574">
                  <c:v>43313</c:v>
                </c:pt>
                <c:pt idx="575">
                  <c:v>43320</c:v>
                </c:pt>
                <c:pt idx="576">
                  <c:v>43327</c:v>
                </c:pt>
                <c:pt idx="577">
                  <c:v>43334</c:v>
                </c:pt>
                <c:pt idx="578">
                  <c:v>43341</c:v>
                </c:pt>
                <c:pt idx="579">
                  <c:v>43348</c:v>
                </c:pt>
                <c:pt idx="580">
                  <c:v>43355</c:v>
                </c:pt>
                <c:pt idx="581">
                  <c:v>43362</c:v>
                </c:pt>
                <c:pt idx="582">
                  <c:v>43369</c:v>
                </c:pt>
                <c:pt idx="583">
                  <c:v>43376</c:v>
                </c:pt>
                <c:pt idx="584">
                  <c:v>43383</c:v>
                </c:pt>
                <c:pt idx="585">
                  <c:v>43390</c:v>
                </c:pt>
                <c:pt idx="586">
                  <c:v>43397</c:v>
                </c:pt>
                <c:pt idx="587">
                  <c:v>43404</c:v>
                </c:pt>
                <c:pt idx="588">
                  <c:v>43411</c:v>
                </c:pt>
                <c:pt idx="589">
                  <c:v>43418</c:v>
                </c:pt>
                <c:pt idx="590">
                  <c:v>43425</c:v>
                </c:pt>
                <c:pt idx="591">
                  <c:v>43432</c:v>
                </c:pt>
                <c:pt idx="592">
                  <c:v>43439</c:v>
                </c:pt>
                <c:pt idx="593">
                  <c:v>43446</c:v>
                </c:pt>
                <c:pt idx="594">
                  <c:v>43453</c:v>
                </c:pt>
                <c:pt idx="595">
                  <c:v>43461</c:v>
                </c:pt>
                <c:pt idx="596">
                  <c:v>43468</c:v>
                </c:pt>
                <c:pt idx="597">
                  <c:v>43475</c:v>
                </c:pt>
                <c:pt idx="598">
                  <c:v>43482</c:v>
                </c:pt>
                <c:pt idx="599">
                  <c:v>43489</c:v>
                </c:pt>
                <c:pt idx="600">
                  <c:v>43496</c:v>
                </c:pt>
                <c:pt idx="601">
                  <c:v>43503</c:v>
                </c:pt>
                <c:pt idx="602">
                  <c:v>43510</c:v>
                </c:pt>
                <c:pt idx="603">
                  <c:v>43517</c:v>
                </c:pt>
                <c:pt idx="604">
                  <c:v>43524</c:v>
                </c:pt>
                <c:pt idx="605">
                  <c:v>43531</c:v>
                </c:pt>
                <c:pt idx="606">
                  <c:v>43538</c:v>
                </c:pt>
                <c:pt idx="607">
                  <c:v>43545</c:v>
                </c:pt>
                <c:pt idx="608">
                  <c:v>43552</c:v>
                </c:pt>
                <c:pt idx="609">
                  <c:v>43559</c:v>
                </c:pt>
                <c:pt idx="610">
                  <c:v>43566</c:v>
                </c:pt>
                <c:pt idx="611">
                  <c:v>43573</c:v>
                </c:pt>
                <c:pt idx="612">
                  <c:v>43580</c:v>
                </c:pt>
                <c:pt idx="613">
                  <c:v>43587</c:v>
                </c:pt>
                <c:pt idx="614">
                  <c:v>43594</c:v>
                </c:pt>
                <c:pt idx="615">
                  <c:v>43601</c:v>
                </c:pt>
                <c:pt idx="616">
                  <c:v>43608</c:v>
                </c:pt>
                <c:pt idx="617">
                  <c:v>43615</c:v>
                </c:pt>
                <c:pt idx="618">
                  <c:v>43622</c:v>
                </c:pt>
                <c:pt idx="619">
                  <c:v>43629</c:v>
                </c:pt>
                <c:pt idx="620">
                  <c:v>43636</c:v>
                </c:pt>
                <c:pt idx="621">
                  <c:v>43643</c:v>
                </c:pt>
                <c:pt idx="622">
                  <c:v>43650</c:v>
                </c:pt>
                <c:pt idx="623">
                  <c:v>43657</c:v>
                </c:pt>
                <c:pt idx="624">
                  <c:v>43664</c:v>
                </c:pt>
                <c:pt idx="625">
                  <c:v>43671</c:v>
                </c:pt>
                <c:pt idx="626">
                  <c:v>43678</c:v>
                </c:pt>
                <c:pt idx="627">
                  <c:v>43685</c:v>
                </c:pt>
                <c:pt idx="628">
                  <c:v>43692</c:v>
                </c:pt>
                <c:pt idx="629">
                  <c:v>43699</c:v>
                </c:pt>
                <c:pt idx="630">
                  <c:v>43706</c:v>
                </c:pt>
                <c:pt idx="631">
                  <c:v>43713</c:v>
                </c:pt>
                <c:pt idx="632">
                  <c:v>43720</c:v>
                </c:pt>
                <c:pt idx="633">
                  <c:v>43727</c:v>
                </c:pt>
                <c:pt idx="634">
                  <c:v>43734</c:v>
                </c:pt>
                <c:pt idx="635">
                  <c:v>43741</c:v>
                </c:pt>
                <c:pt idx="636">
                  <c:v>43748</c:v>
                </c:pt>
                <c:pt idx="637">
                  <c:v>43755</c:v>
                </c:pt>
                <c:pt idx="638">
                  <c:v>43762</c:v>
                </c:pt>
                <c:pt idx="639">
                  <c:v>43769</c:v>
                </c:pt>
                <c:pt idx="640">
                  <c:v>43776</c:v>
                </c:pt>
                <c:pt idx="641">
                  <c:v>43783</c:v>
                </c:pt>
                <c:pt idx="642">
                  <c:v>43790</c:v>
                </c:pt>
                <c:pt idx="643">
                  <c:v>43797</c:v>
                </c:pt>
                <c:pt idx="644">
                  <c:v>43804</c:v>
                </c:pt>
                <c:pt idx="645">
                  <c:v>43811</c:v>
                </c:pt>
                <c:pt idx="646">
                  <c:v>43818</c:v>
                </c:pt>
                <c:pt idx="647">
                  <c:v>43826</c:v>
                </c:pt>
                <c:pt idx="648">
                  <c:v>43833</c:v>
                </c:pt>
                <c:pt idx="649">
                  <c:v>43840</c:v>
                </c:pt>
                <c:pt idx="650">
                  <c:v>43847</c:v>
                </c:pt>
                <c:pt idx="651">
                  <c:v>43854</c:v>
                </c:pt>
                <c:pt idx="652">
                  <c:v>43861</c:v>
                </c:pt>
                <c:pt idx="653">
                  <c:v>43868</c:v>
                </c:pt>
                <c:pt idx="654">
                  <c:v>43875</c:v>
                </c:pt>
                <c:pt idx="655">
                  <c:v>43882</c:v>
                </c:pt>
                <c:pt idx="656">
                  <c:v>43889</c:v>
                </c:pt>
                <c:pt idx="657">
                  <c:v>43896</c:v>
                </c:pt>
                <c:pt idx="658">
                  <c:v>43903</c:v>
                </c:pt>
                <c:pt idx="659">
                  <c:v>43910</c:v>
                </c:pt>
                <c:pt idx="660">
                  <c:v>43917</c:v>
                </c:pt>
                <c:pt idx="661">
                  <c:v>43924</c:v>
                </c:pt>
                <c:pt idx="662">
                  <c:v>43935</c:v>
                </c:pt>
                <c:pt idx="663">
                  <c:v>43942</c:v>
                </c:pt>
                <c:pt idx="664">
                  <c:v>43949</c:v>
                </c:pt>
                <c:pt idx="665">
                  <c:v>43956</c:v>
                </c:pt>
                <c:pt idx="666">
                  <c:v>43963</c:v>
                </c:pt>
                <c:pt idx="667">
                  <c:v>43970</c:v>
                </c:pt>
                <c:pt idx="668">
                  <c:v>43977</c:v>
                </c:pt>
                <c:pt idx="669">
                  <c:v>43984</c:v>
                </c:pt>
                <c:pt idx="670">
                  <c:v>43991</c:v>
                </c:pt>
                <c:pt idx="671">
                  <c:v>43998</c:v>
                </c:pt>
                <c:pt idx="672">
                  <c:v>44005</c:v>
                </c:pt>
                <c:pt idx="673">
                  <c:v>44012</c:v>
                </c:pt>
                <c:pt idx="674">
                  <c:v>44019</c:v>
                </c:pt>
                <c:pt idx="675">
                  <c:v>44026</c:v>
                </c:pt>
                <c:pt idx="676">
                  <c:v>44033</c:v>
                </c:pt>
                <c:pt idx="677">
                  <c:v>44040</c:v>
                </c:pt>
                <c:pt idx="678">
                  <c:v>44047</c:v>
                </c:pt>
                <c:pt idx="679">
                  <c:v>44054</c:v>
                </c:pt>
                <c:pt idx="680">
                  <c:v>44061</c:v>
                </c:pt>
                <c:pt idx="681">
                  <c:v>44068</c:v>
                </c:pt>
                <c:pt idx="682">
                  <c:v>44075</c:v>
                </c:pt>
                <c:pt idx="683">
                  <c:v>44082</c:v>
                </c:pt>
                <c:pt idx="684">
                  <c:v>44089</c:v>
                </c:pt>
                <c:pt idx="685">
                  <c:v>44096</c:v>
                </c:pt>
                <c:pt idx="686">
                  <c:v>44103</c:v>
                </c:pt>
                <c:pt idx="687">
                  <c:v>44110</c:v>
                </c:pt>
                <c:pt idx="688">
                  <c:v>44117</c:v>
                </c:pt>
                <c:pt idx="689">
                  <c:v>44124</c:v>
                </c:pt>
                <c:pt idx="690">
                  <c:v>44131</c:v>
                </c:pt>
                <c:pt idx="691">
                  <c:v>44138</c:v>
                </c:pt>
                <c:pt idx="692">
                  <c:v>44145</c:v>
                </c:pt>
                <c:pt idx="693">
                  <c:v>44152</c:v>
                </c:pt>
                <c:pt idx="694">
                  <c:v>44159</c:v>
                </c:pt>
                <c:pt idx="695">
                  <c:v>44166</c:v>
                </c:pt>
                <c:pt idx="696">
                  <c:v>44173</c:v>
                </c:pt>
                <c:pt idx="697">
                  <c:v>44180</c:v>
                </c:pt>
                <c:pt idx="698">
                  <c:v>44187</c:v>
                </c:pt>
                <c:pt idx="699">
                  <c:v>44194</c:v>
                </c:pt>
                <c:pt idx="700">
                  <c:v>44201</c:v>
                </c:pt>
                <c:pt idx="701">
                  <c:v>44208</c:v>
                </c:pt>
                <c:pt idx="702">
                  <c:v>44215</c:v>
                </c:pt>
                <c:pt idx="703">
                  <c:v>44222</c:v>
                </c:pt>
                <c:pt idx="704">
                  <c:v>44229</c:v>
                </c:pt>
                <c:pt idx="705">
                  <c:v>44236</c:v>
                </c:pt>
                <c:pt idx="706">
                  <c:v>44243</c:v>
                </c:pt>
                <c:pt idx="707">
                  <c:v>44250</c:v>
                </c:pt>
                <c:pt idx="708">
                  <c:v>44257</c:v>
                </c:pt>
                <c:pt idx="709">
                  <c:v>44264</c:v>
                </c:pt>
                <c:pt idx="710">
                  <c:v>44271</c:v>
                </c:pt>
                <c:pt idx="711">
                  <c:v>44278</c:v>
                </c:pt>
                <c:pt idx="712">
                  <c:v>44285</c:v>
                </c:pt>
                <c:pt idx="713">
                  <c:v>44292</c:v>
                </c:pt>
                <c:pt idx="714">
                  <c:v>44299</c:v>
                </c:pt>
                <c:pt idx="715">
                  <c:v>44306</c:v>
                </c:pt>
                <c:pt idx="716">
                  <c:v>44313</c:v>
                </c:pt>
                <c:pt idx="717">
                  <c:v>44320</c:v>
                </c:pt>
                <c:pt idx="718">
                  <c:v>44327</c:v>
                </c:pt>
                <c:pt idx="719">
                  <c:v>44334</c:v>
                </c:pt>
                <c:pt idx="720">
                  <c:v>44341</c:v>
                </c:pt>
                <c:pt idx="721">
                  <c:v>44348</c:v>
                </c:pt>
                <c:pt idx="722">
                  <c:v>44355</c:v>
                </c:pt>
                <c:pt idx="723">
                  <c:v>44362</c:v>
                </c:pt>
                <c:pt idx="724">
                  <c:v>44369</c:v>
                </c:pt>
                <c:pt idx="725">
                  <c:v>44376</c:v>
                </c:pt>
                <c:pt idx="726">
                  <c:v>44383</c:v>
                </c:pt>
                <c:pt idx="727">
                  <c:v>44390</c:v>
                </c:pt>
                <c:pt idx="728">
                  <c:v>44397</c:v>
                </c:pt>
                <c:pt idx="729">
                  <c:v>44404</c:v>
                </c:pt>
                <c:pt idx="730">
                  <c:v>44411</c:v>
                </c:pt>
                <c:pt idx="731">
                  <c:v>44418</c:v>
                </c:pt>
                <c:pt idx="732">
                  <c:v>44425</c:v>
                </c:pt>
                <c:pt idx="733">
                  <c:v>44432</c:v>
                </c:pt>
                <c:pt idx="734">
                  <c:v>44439</c:v>
                </c:pt>
                <c:pt idx="735">
                  <c:v>44446</c:v>
                </c:pt>
                <c:pt idx="736">
                  <c:v>44453</c:v>
                </c:pt>
                <c:pt idx="737">
                  <c:v>44460</c:v>
                </c:pt>
                <c:pt idx="738">
                  <c:v>44467</c:v>
                </c:pt>
                <c:pt idx="739">
                  <c:v>44474</c:v>
                </c:pt>
                <c:pt idx="740">
                  <c:v>44481</c:v>
                </c:pt>
                <c:pt idx="741">
                  <c:v>44488</c:v>
                </c:pt>
                <c:pt idx="742">
                  <c:v>44495</c:v>
                </c:pt>
                <c:pt idx="743">
                  <c:v>44502</c:v>
                </c:pt>
                <c:pt idx="744">
                  <c:v>44509</c:v>
                </c:pt>
                <c:pt idx="745">
                  <c:v>44516</c:v>
                </c:pt>
                <c:pt idx="746">
                  <c:v>44523</c:v>
                </c:pt>
                <c:pt idx="747">
                  <c:v>44530</c:v>
                </c:pt>
                <c:pt idx="748">
                  <c:v>44537</c:v>
                </c:pt>
                <c:pt idx="749">
                  <c:v>44544</c:v>
                </c:pt>
                <c:pt idx="750">
                  <c:v>44551</c:v>
                </c:pt>
                <c:pt idx="751">
                  <c:v>44558</c:v>
                </c:pt>
                <c:pt idx="752">
                  <c:v>44565</c:v>
                </c:pt>
                <c:pt idx="753">
                  <c:v>44572</c:v>
                </c:pt>
                <c:pt idx="754">
                  <c:v>44579</c:v>
                </c:pt>
                <c:pt idx="755">
                  <c:v>44586</c:v>
                </c:pt>
                <c:pt idx="756">
                  <c:v>44593</c:v>
                </c:pt>
                <c:pt idx="757">
                  <c:v>44600</c:v>
                </c:pt>
                <c:pt idx="758">
                  <c:v>44607</c:v>
                </c:pt>
                <c:pt idx="759">
                  <c:v>44614</c:v>
                </c:pt>
                <c:pt idx="760">
                  <c:v>44621</c:v>
                </c:pt>
                <c:pt idx="761">
                  <c:v>44628</c:v>
                </c:pt>
                <c:pt idx="762">
                  <c:v>44635</c:v>
                </c:pt>
                <c:pt idx="763">
                  <c:v>44642</c:v>
                </c:pt>
                <c:pt idx="764">
                  <c:v>44649</c:v>
                </c:pt>
                <c:pt idx="765">
                  <c:v>44656</c:v>
                </c:pt>
                <c:pt idx="766">
                  <c:v>44663</c:v>
                </c:pt>
                <c:pt idx="767">
                  <c:v>44670</c:v>
                </c:pt>
                <c:pt idx="768">
                  <c:v>44677</c:v>
                </c:pt>
                <c:pt idx="769">
                  <c:v>44684</c:v>
                </c:pt>
                <c:pt idx="770">
                  <c:v>44691</c:v>
                </c:pt>
                <c:pt idx="771">
                  <c:v>44698</c:v>
                </c:pt>
                <c:pt idx="772">
                  <c:v>44705</c:v>
                </c:pt>
                <c:pt idx="773">
                  <c:v>44712</c:v>
                </c:pt>
                <c:pt idx="774">
                  <c:v>44719</c:v>
                </c:pt>
                <c:pt idx="775">
                  <c:v>44726</c:v>
                </c:pt>
                <c:pt idx="776">
                  <c:v>44733</c:v>
                </c:pt>
                <c:pt idx="777">
                  <c:v>44740</c:v>
                </c:pt>
                <c:pt idx="778">
                  <c:v>44747</c:v>
                </c:pt>
                <c:pt idx="779">
                  <c:v>44754</c:v>
                </c:pt>
                <c:pt idx="780">
                  <c:v>44761</c:v>
                </c:pt>
                <c:pt idx="781">
                  <c:v>44768</c:v>
                </c:pt>
                <c:pt idx="782">
                  <c:v>44775</c:v>
                </c:pt>
                <c:pt idx="783">
                  <c:v>44782</c:v>
                </c:pt>
                <c:pt idx="784">
                  <c:v>44789</c:v>
                </c:pt>
                <c:pt idx="785">
                  <c:v>44796</c:v>
                </c:pt>
                <c:pt idx="786">
                  <c:v>44803</c:v>
                </c:pt>
                <c:pt idx="787">
                  <c:v>44810</c:v>
                </c:pt>
                <c:pt idx="788">
                  <c:v>44817</c:v>
                </c:pt>
                <c:pt idx="789">
                  <c:v>44824</c:v>
                </c:pt>
                <c:pt idx="790">
                  <c:v>44831</c:v>
                </c:pt>
                <c:pt idx="791">
                  <c:v>44838</c:v>
                </c:pt>
                <c:pt idx="792">
                  <c:v>44845</c:v>
                </c:pt>
                <c:pt idx="793">
                  <c:v>44852</c:v>
                </c:pt>
                <c:pt idx="794">
                  <c:v>44859</c:v>
                </c:pt>
                <c:pt idx="795">
                  <c:v>44866</c:v>
                </c:pt>
                <c:pt idx="796">
                  <c:v>44873</c:v>
                </c:pt>
                <c:pt idx="797">
                  <c:v>44880</c:v>
                </c:pt>
                <c:pt idx="798">
                  <c:v>44887</c:v>
                </c:pt>
                <c:pt idx="799">
                  <c:v>44894</c:v>
                </c:pt>
                <c:pt idx="800">
                  <c:v>44901</c:v>
                </c:pt>
                <c:pt idx="801">
                  <c:v>44908</c:v>
                </c:pt>
                <c:pt idx="802">
                  <c:v>44915</c:v>
                </c:pt>
                <c:pt idx="803">
                  <c:v>44922</c:v>
                </c:pt>
                <c:pt idx="804">
                  <c:v>44929</c:v>
                </c:pt>
                <c:pt idx="805">
                  <c:v>44936</c:v>
                </c:pt>
                <c:pt idx="806">
                  <c:v>44943</c:v>
                </c:pt>
                <c:pt idx="807">
                  <c:v>44950</c:v>
                </c:pt>
                <c:pt idx="808">
                  <c:v>44957</c:v>
                </c:pt>
                <c:pt idx="809">
                  <c:v>44964</c:v>
                </c:pt>
                <c:pt idx="810">
                  <c:v>44971</c:v>
                </c:pt>
                <c:pt idx="811">
                  <c:v>44978</c:v>
                </c:pt>
                <c:pt idx="812">
                  <c:v>44985</c:v>
                </c:pt>
                <c:pt idx="813">
                  <c:v>44992</c:v>
                </c:pt>
                <c:pt idx="814">
                  <c:v>44999</c:v>
                </c:pt>
                <c:pt idx="815">
                  <c:v>45006</c:v>
                </c:pt>
                <c:pt idx="816">
                  <c:v>45013</c:v>
                </c:pt>
                <c:pt idx="817">
                  <c:v>45020</c:v>
                </c:pt>
                <c:pt idx="818">
                  <c:v>45027</c:v>
                </c:pt>
                <c:pt idx="819">
                  <c:v>45034</c:v>
                </c:pt>
                <c:pt idx="820">
                  <c:v>45041</c:v>
                </c:pt>
                <c:pt idx="821">
                  <c:v>45048</c:v>
                </c:pt>
                <c:pt idx="822">
                  <c:v>45055</c:v>
                </c:pt>
                <c:pt idx="823">
                  <c:v>45062</c:v>
                </c:pt>
                <c:pt idx="824">
                  <c:v>45069</c:v>
                </c:pt>
                <c:pt idx="825">
                  <c:v>45076</c:v>
                </c:pt>
                <c:pt idx="826">
                  <c:v>45083</c:v>
                </c:pt>
                <c:pt idx="827">
                  <c:v>45090</c:v>
                </c:pt>
                <c:pt idx="828">
                  <c:v>45097</c:v>
                </c:pt>
                <c:pt idx="829">
                  <c:v>45104</c:v>
                </c:pt>
                <c:pt idx="830">
                  <c:v>45111</c:v>
                </c:pt>
                <c:pt idx="831">
                  <c:v>45118</c:v>
                </c:pt>
                <c:pt idx="832">
                  <c:v>45125</c:v>
                </c:pt>
                <c:pt idx="833">
                  <c:v>45132</c:v>
                </c:pt>
                <c:pt idx="834">
                  <c:v>45139</c:v>
                </c:pt>
                <c:pt idx="835">
                  <c:v>45146</c:v>
                </c:pt>
                <c:pt idx="836">
                  <c:v>45153</c:v>
                </c:pt>
                <c:pt idx="837">
                  <c:v>45160</c:v>
                </c:pt>
                <c:pt idx="838">
                  <c:v>45167</c:v>
                </c:pt>
                <c:pt idx="839">
                  <c:v>45174</c:v>
                </c:pt>
                <c:pt idx="840">
                  <c:v>45181</c:v>
                </c:pt>
                <c:pt idx="841">
                  <c:v>45188</c:v>
                </c:pt>
                <c:pt idx="842">
                  <c:v>45195</c:v>
                </c:pt>
                <c:pt idx="843">
                  <c:v>45202</c:v>
                </c:pt>
                <c:pt idx="844">
                  <c:v>45209</c:v>
                </c:pt>
                <c:pt idx="845">
                  <c:v>45216</c:v>
                </c:pt>
                <c:pt idx="846">
                  <c:v>45223</c:v>
                </c:pt>
                <c:pt idx="847">
                  <c:v>45230</c:v>
                </c:pt>
                <c:pt idx="848">
                  <c:v>45237</c:v>
                </c:pt>
                <c:pt idx="849">
                  <c:v>45244</c:v>
                </c:pt>
                <c:pt idx="850">
                  <c:v>45251</c:v>
                </c:pt>
                <c:pt idx="851">
                  <c:v>45258</c:v>
                </c:pt>
                <c:pt idx="852">
                  <c:v>45265</c:v>
                </c:pt>
                <c:pt idx="853">
                  <c:v>45272</c:v>
                </c:pt>
                <c:pt idx="854">
                  <c:v>45279</c:v>
                </c:pt>
                <c:pt idx="855">
                  <c:v>45287</c:v>
                </c:pt>
                <c:pt idx="856">
                  <c:v>45294</c:v>
                </c:pt>
                <c:pt idx="857">
                  <c:v>45301</c:v>
                </c:pt>
                <c:pt idx="858">
                  <c:v>45308</c:v>
                </c:pt>
                <c:pt idx="859">
                  <c:v>45315</c:v>
                </c:pt>
                <c:pt idx="860">
                  <c:v>45322</c:v>
                </c:pt>
                <c:pt idx="861">
                  <c:v>45329</c:v>
                </c:pt>
                <c:pt idx="862">
                  <c:v>45336</c:v>
                </c:pt>
                <c:pt idx="863">
                  <c:v>45343</c:v>
                </c:pt>
                <c:pt idx="864">
                  <c:v>45350</c:v>
                </c:pt>
                <c:pt idx="865">
                  <c:v>45357</c:v>
                </c:pt>
                <c:pt idx="866">
                  <c:v>45364</c:v>
                </c:pt>
                <c:pt idx="867">
                  <c:v>45371</c:v>
                </c:pt>
                <c:pt idx="868">
                  <c:v>45378</c:v>
                </c:pt>
                <c:pt idx="869">
                  <c:v>45385</c:v>
                </c:pt>
                <c:pt idx="870">
                  <c:v>45392</c:v>
                </c:pt>
                <c:pt idx="871">
                  <c:v>45399</c:v>
                </c:pt>
                <c:pt idx="872">
                  <c:v>45406</c:v>
                </c:pt>
                <c:pt idx="873">
                  <c:v>45414</c:v>
                </c:pt>
                <c:pt idx="874">
                  <c:v>45421</c:v>
                </c:pt>
                <c:pt idx="875">
                  <c:v>45428</c:v>
                </c:pt>
                <c:pt idx="876">
                  <c:v>45435</c:v>
                </c:pt>
                <c:pt idx="877">
                  <c:v>45442</c:v>
                </c:pt>
                <c:pt idx="878">
                  <c:v>45449</c:v>
                </c:pt>
                <c:pt idx="879">
                  <c:v>45456</c:v>
                </c:pt>
                <c:pt idx="880">
                  <c:v>45463</c:v>
                </c:pt>
                <c:pt idx="881">
                  <c:v>45470</c:v>
                </c:pt>
                <c:pt idx="882">
                  <c:v>45477</c:v>
                </c:pt>
                <c:pt idx="883">
                  <c:v>45484</c:v>
                </c:pt>
                <c:pt idx="884">
                  <c:v>45491</c:v>
                </c:pt>
                <c:pt idx="885">
                  <c:v>45498</c:v>
                </c:pt>
                <c:pt idx="886">
                  <c:v>45505</c:v>
                </c:pt>
                <c:pt idx="887">
                  <c:v>45512</c:v>
                </c:pt>
                <c:pt idx="888">
                  <c:v>45519</c:v>
                </c:pt>
                <c:pt idx="889">
                  <c:v>45526</c:v>
                </c:pt>
                <c:pt idx="890">
                  <c:v>45533</c:v>
                </c:pt>
                <c:pt idx="891">
                  <c:v>45540</c:v>
                </c:pt>
                <c:pt idx="892">
                  <c:v>45547</c:v>
                </c:pt>
                <c:pt idx="893">
                  <c:v>45554</c:v>
                </c:pt>
                <c:pt idx="894">
                  <c:v>45561</c:v>
                </c:pt>
                <c:pt idx="895">
                  <c:v>45568</c:v>
                </c:pt>
                <c:pt idx="896">
                  <c:v>45575</c:v>
                </c:pt>
                <c:pt idx="897">
                  <c:v>45582</c:v>
                </c:pt>
                <c:pt idx="898">
                  <c:v>45589</c:v>
                </c:pt>
                <c:pt idx="899">
                  <c:v>45596</c:v>
                </c:pt>
                <c:pt idx="900">
                  <c:v>45603</c:v>
                </c:pt>
                <c:pt idx="901">
                  <c:v>45610</c:v>
                </c:pt>
                <c:pt idx="902">
                  <c:v>45617</c:v>
                </c:pt>
                <c:pt idx="903">
                  <c:v>45624</c:v>
                </c:pt>
                <c:pt idx="904">
                  <c:v>45631</c:v>
                </c:pt>
                <c:pt idx="905">
                  <c:v>45638</c:v>
                </c:pt>
                <c:pt idx="906">
                  <c:v>45645</c:v>
                </c:pt>
                <c:pt idx="907">
                  <c:v>45653</c:v>
                </c:pt>
                <c:pt idx="908">
                  <c:v>45660</c:v>
                </c:pt>
                <c:pt idx="909">
                  <c:v>45667</c:v>
                </c:pt>
                <c:pt idx="910">
                  <c:v>45674</c:v>
                </c:pt>
                <c:pt idx="911">
                  <c:v>45681</c:v>
                </c:pt>
                <c:pt idx="912">
                  <c:v>45688</c:v>
                </c:pt>
                <c:pt idx="913">
                  <c:v>45695</c:v>
                </c:pt>
                <c:pt idx="914">
                  <c:v>45702</c:v>
                </c:pt>
                <c:pt idx="915">
                  <c:v>45709</c:v>
                </c:pt>
                <c:pt idx="916">
                  <c:v>45716</c:v>
                </c:pt>
                <c:pt idx="917">
                  <c:v>45723</c:v>
                </c:pt>
                <c:pt idx="918">
                  <c:v>45730</c:v>
                </c:pt>
                <c:pt idx="919">
                  <c:v>45737</c:v>
                </c:pt>
                <c:pt idx="920">
                  <c:v>45744</c:v>
                </c:pt>
                <c:pt idx="921">
                  <c:v>45751</c:v>
                </c:pt>
                <c:pt idx="922">
                  <c:v>45758</c:v>
                </c:pt>
                <c:pt idx="923">
                  <c:v>45769</c:v>
                </c:pt>
                <c:pt idx="924">
                  <c:v>45776</c:v>
                </c:pt>
                <c:pt idx="925">
                  <c:v>45783</c:v>
                </c:pt>
                <c:pt idx="926">
                  <c:v>45790</c:v>
                </c:pt>
                <c:pt idx="927">
                  <c:v>45797</c:v>
                </c:pt>
                <c:pt idx="928">
                  <c:v>45804</c:v>
                </c:pt>
                <c:pt idx="929">
                  <c:v>45811</c:v>
                </c:pt>
                <c:pt idx="930">
                  <c:v>45818</c:v>
                </c:pt>
                <c:pt idx="931">
                  <c:v>45825</c:v>
                </c:pt>
                <c:pt idx="932">
                  <c:v>45832</c:v>
                </c:pt>
                <c:pt idx="933">
                  <c:v>45839</c:v>
                </c:pt>
                <c:pt idx="934">
                  <c:v>45846</c:v>
                </c:pt>
                <c:pt idx="935">
                  <c:v>45853</c:v>
                </c:pt>
                <c:pt idx="936">
                  <c:v>45860</c:v>
                </c:pt>
                <c:pt idx="937">
                  <c:v>45867</c:v>
                </c:pt>
                <c:pt idx="938">
                  <c:v>45874</c:v>
                </c:pt>
                <c:pt idx="939">
                  <c:v>45881</c:v>
                </c:pt>
                <c:pt idx="940">
                  <c:v>45888</c:v>
                </c:pt>
                <c:pt idx="941">
                  <c:v>45895</c:v>
                </c:pt>
                <c:pt idx="942">
                  <c:v>45902</c:v>
                </c:pt>
                <c:pt idx="943">
                  <c:v>45909</c:v>
                </c:pt>
                <c:pt idx="944">
                  <c:v>45916</c:v>
                </c:pt>
                <c:pt idx="945">
                  <c:v>45923</c:v>
                </c:pt>
                <c:pt idx="946">
                  <c:v>45930</c:v>
                </c:pt>
                <c:pt idx="947">
                  <c:v>45937</c:v>
                </c:pt>
                <c:pt idx="948">
                  <c:v>45944</c:v>
                </c:pt>
                <c:pt idx="949">
                  <c:v>45951</c:v>
                </c:pt>
                <c:pt idx="950">
                  <c:v>45958</c:v>
                </c:pt>
                <c:pt idx="951">
                  <c:v>45965</c:v>
                </c:pt>
                <c:pt idx="952">
                  <c:v>45972</c:v>
                </c:pt>
                <c:pt idx="953">
                  <c:v>45979</c:v>
                </c:pt>
                <c:pt idx="954">
                  <c:v>45986</c:v>
                </c:pt>
                <c:pt idx="955">
                  <c:v>45993</c:v>
                </c:pt>
                <c:pt idx="956">
                  <c:v>46000</c:v>
                </c:pt>
                <c:pt idx="957">
                  <c:v>46007</c:v>
                </c:pt>
                <c:pt idx="958">
                  <c:v>46014</c:v>
                </c:pt>
                <c:pt idx="959">
                  <c:v>46021</c:v>
                </c:pt>
                <c:pt idx="960">
                  <c:v>46028</c:v>
                </c:pt>
                <c:pt idx="961">
                  <c:v>46035</c:v>
                </c:pt>
                <c:pt idx="962">
                  <c:v>46042</c:v>
                </c:pt>
                <c:pt idx="963">
                  <c:v>46049</c:v>
                </c:pt>
                <c:pt idx="964">
                  <c:v>46056</c:v>
                </c:pt>
                <c:pt idx="965">
                  <c:v>46063</c:v>
                </c:pt>
                <c:pt idx="966">
                  <c:v>46070</c:v>
                </c:pt>
                <c:pt idx="967">
                  <c:v>46077</c:v>
                </c:pt>
                <c:pt idx="968">
                  <c:v>46084</c:v>
                </c:pt>
                <c:pt idx="969">
                  <c:v>46091</c:v>
                </c:pt>
                <c:pt idx="970">
                  <c:v>46098</c:v>
                </c:pt>
                <c:pt idx="971">
                  <c:v>46105</c:v>
                </c:pt>
                <c:pt idx="972">
                  <c:v>46112</c:v>
                </c:pt>
                <c:pt idx="973">
                  <c:v>46119</c:v>
                </c:pt>
                <c:pt idx="974">
                  <c:v>46126</c:v>
                </c:pt>
                <c:pt idx="975">
                  <c:v>46133</c:v>
                </c:pt>
                <c:pt idx="976">
                  <c:v>46140</c:v>
                </c:pt>
                <c:pt idx="977">
                  <c:v>46147</c:v>
                </c:pt>
                <c:pt idx="978">
                  <c:v>46154</c:v>
                </c:pt>
                <c:pt idx="979">
                  <c:v>46161</c:v>
                </c:pt>
                <c:pt idx="980">
                  <c:v>46168</c:v>
                </c:pt>
                <c:pt idx="981">
                  <c:v>46175</c:v>
                </c:pt>
                <c:pt idx="982">
                  <c:v>46182</c:v>
                </c:pt>
                <c:pt idx="983">
                  <c:v>46189</c:v>
                </c:pt>
                <c:pt idx="984">
                  <c:v>46196</c:v>
                </c:pt>
                <c:pt idx="985">
                  <c:v>46203</c:v>
                </c:pt>
                <c:pt idx="986">
                  <c:v>46210</c:v>
                </c:pt>
                <c:pt idx="987">
                  <c:v>46217</c:v>
                </c:pt>
                <c:pt idx="988">
                  <c:v>46224</c:v>
                </c:pt>
                <c:pt idx="989">
                  <c:v>46231</c:v>
                </c:pt>
                <c:pt idx="990">
                  <c:v>46238</c:v>
                </c:pt>
                <c:pt idx="991">
                  <c:v>46245</c:v>
                </c:pt>
                <c:pt idx="992">
                  <c:v>46252</c:v>
                </c:pt>
                <c:pt idx="993">
                  <c:v>46259</c:v>
                </c:pt>
                <c:pt idx="994">
                  <c:v>46266</c:v>
                </c:pt>
                <c:pt idx="995">
                  <c:v>46273</c:v>
                </c:pt>
                <c:pt idx="996">
                  <c:v>46280</c:v>
                </c:pt>
                <c:pt idx="997">
                  <c:v>46287</c:v>
                </c:pt>
                <c:pt idx="998">
                  <c:v>46294</c:v>
                </c:pt>
                <c:pt idx="999">
                  <c:v>46301</c:v>
                </c:pt>
                <c:pt idx="1000">
                  <c:v>46308</c:v>
                </c:pt>
                <c:pt idx="1001">
                  <c:v>46315</c:v>
                </c:pt>
                <c:pt idx="1002">
                  <c:v>46322</c:v>
                </c:pt>
                <c:pt idx="1003">
                  <c:v>46329</c:v>
                </c:pt>
                <c:pt idx="1004">
                  <c:v>46336</c:v>
                </c:pt>
                <c:pt idx="1005">
                  <c:v>46343</c:v>
                </c:pt>
                <c:pt idx="1006">
                  <c:v>46350</c:v>
                </c:pt>
                <c:pt idx="1007">
                  <c:v>46357</c:v>
                </c:pt>
                <c:pt idx="1008">
                  <c:v>46364</c:v>
                </c:pt>
                <c:pt idx="1009">
                  <c:v>46371</c:v>
                </c:pt>
                <c:pt idx="1010">
                  <c:v>46378</c:v>
                </c:pt>
                <c:pt idx="1011">
                  <c:v>46385</c:v>
                </c:pt>
                <c:pt idx="1012">
                  <c:v>46392</c:v>
                </c:pt>
                <c:pt idx="1013">
                  <c:v>46399</c:v>
                </c:pt>
                <c:pt idx="1014">
                  <c:v>46406</c:v>
                </c:pt>
                <c:pt idx="1015">
                  <c:v>46413</c:v>
                </c:pt>
                <c:pt idx="1016">
                  <c:v>46420</c:v>
                </c:pt>
                <c:pt idx="1017">
                  <c:v>46427</c:v>
                </c:pt>
                <c:pt idx="1018">
                  <c:v>46434</c:v>
                </c:pt>
                <c:pt idx="1019">
                  <c:v>46441</c:v>
                </c:pt>
                <c:pt idx="1020">
                  <c:v>46448</c:v>
                </c:pt>
                <c:pt idx="1021">
                  <c:v>46455</c:v>
                </c:pt>
                <c:pt idx="1022">
                  <c:v>46462</c:v>
                </c:pt>
                <c:pt idx="1023">
                  <c:v>46469</c:v>
                </c:pt>
                <c:pt idx="1024">
                  <c:v>46476</c:v>
                </c:pt>
                <c:pt idx="1025">
                  <c:v>46483</c:v>
                </c:pt>
                <c:pt idx="1026">
                  <c:v>46490</c:v>
                </c:pt>
                <c:pt idx="1027">
                  <c:v>46497</c:v>
                </c:pt>
                <c:pt idx="1028">
                  <c:v>46504</c:v>
                </c:pt>
                <c:pt idx="1029">
                  <c:v>46511</c:v>
                </c:pt>
                <c:pt idx="1030">
                  <c:v>46518</c:v>
                </c:pt>
                <c:pt idx="1031">
                  <c:v>46525</c:v>
                </c:pt>
                <c:pt idx="1032">
                  <c:v>46532</c:v>
                </c:pt>
                <c:pt idx="1033">
                  <c:v>46539</c:v>
                </c:pt>
                <c:pt idx="1034">
                  <c:v>46546</c:v>
                </c:pt>
                <c:pt idx="1035">
                  <c:v>46553</c:v>
                </c:pt>
                <c:pt idx="1036">
                  <c:v>46560</c:v>
                </c:pt>
                <c:pt idx="1037">
                  <c:v>46567</c:v>
                </c:pt>
                <c:pt idx="1038">
                  <c:v>46574</c:v>
                </c:pt>
                <c:pt idx="1039">
                  <c:v>46581</c:v>
                </c:pt>
                <c:pt idx="1040">
                  <c:v>46588</c:v>
                </c:pt>
                <c:pt idx="1041">
                  <c:v>46595</c:v>
                </c:pt>
                <c:pt idx="1042">
                  <c:v>46602</c:v>
                </c:pt>
                <c:pt idx="1043">
                  <c:v>46609</c:v>
                </c:pt>
                <c:pt idx="1044">
                  <c:v>46616</c:v>
                </c:pt>
                <c:pt idx="1045">
                  <c:v>46623</c:v>
                </c:pt>
                <c:pt idx="1046">
                  <c:v>46630</c:v>
                </c:pt>
                <c:pt idx="1047">
                  <c:v>46637</c:v>
                </c:pt>
                <c:pt idx="1048">
                  <c:v>46644</c:v>
                </c:pt>
                <c:pt idx="1049">
                  <c:v>46651</c:v>
                </c:pt>
                <c:pt idx="1050">
                  <c:v>46658</c:v>
                </c:pt>
                <c:pt idx="1051">
                  <c:v>46665</c:v>
                </c:pt>
                <c:pt idx="1052">
                  <c:v>46672</c:v>
                </c:pt>
                <c:pt idx="1053">
                  <c:v>46679</c:v>
                </c:pt>
                <c:pt idx="1054">
                  <c:v>46686</c:v>
                </c:pt>
                <c:pt idx="1055">
                  <c:v>46693</c:v>
                </c:pt>
                <c:pt idx="1056">
                  <c:v>46700</c:v>
                </c:pt>
                <c:pt idx="1057">
                  <c:v>46707</c:v>
                </c:pt>
                <c:pt idx="1058">
                  <c:v>46714</c:v>
                </c:pt>
                <c:pt idx="1059">
                  <c:v>46721</c:v>
                </c:pt>
                <c:pt idx="1060">
                  <c:v>46728</c:v>
                </c:pt>
                <c:pt idx="1061">
                  <c:v>46735</c:v>
                </c:pt>
                <c:pt idx="1062">
                  <c:v>46742</c:v>
                </c:pt>
                <c:pt idx="1063">
                  <c:v>46749</c:v>
                </c:pt>
                <c:pt idx="1064">
                  <c:v>46756</c:v>
                </c:pt>
                <c:pt idx="1065">
                  <c:v>46763</c:v>
                </c:pt>
                <c:pt idx="1066">
                  <c:v>46770</c:v>
                </c:pt>
                <c:pt idx="1067">
                  <c:v>46777</c:v>
                </c:pt>
                <c:pt idx="1068">
                  <c:v>46784</c:v>
                </c:pt>
                <c:pt idx="1069">
                  <c:v>46791</c:v>
                </c:pt>
                <c:pt idx="1070">
                  <c:v>46798</c:v>
                </c:pt>
                <c:pt idx="1071">
                  <c:v>46805</c:v>
                </c:pt>
                <c:pt idx="1072">
                  <c:v>46812</c:v>
                </c:pt>
                <c:pt idx="1073">
                  <c:v>46819</c:v>
                </c:pt>
                <c:pt idx="1074">
                  <c:v>46826</c:v>
                </c:pt>
                <c:pt idx="1075">
                  <c:v>46833</c:v>
                </c:pt>
                <c:pt idx="1076">
                  <c:v>46840</c:v>
                </c:pt>
                <c:pt idx="1077">
                  <c:v>46847</c:v>
                </c:pt>
                <c:pt idx="1078">
                  <c:v>46854</c:v>
                </c:pt>
                <c:pt idx="1079">
                  <c:v>46861</c:v>
                </c:pt>
                <c:pt idx="1080">
                  <c:v>46868</c:v>
                </c:pt>
                <c:pt idx="1081">
                  <c:v>46875</c:v>
                </c:pt>
                <c:pt idx="1082">
                  <c:v>46882</c:v>
                </c:pt>
                <c:pt idx="1083">
                  <c:v>46889</c:v>
                </c:pt>
                <c:pt idx="1084">
                  <c:v>46896</c:v>
                </c:pt>
                <c:pt idx="1085">
                  <c:v>46903</c:v>
                </c:pt>
                <c:pt idx="1086">
                  <c:v>46910</c:v>
                </c:pt>
                <c:pt idx="1087">
                  <c:v>46917</c:v>
                </c:pt>
                <c:pt idx="1088">
                  <c:v>46924</c:v>
                </c:pt>
                <c:pt idx="1089">
                  <c:v>46931</c:v>
                </c:pt>
                <c:pt idx="1090">
                  <c:v>46938</c:v>
                </c:pt>
                <c:pt idx="1091">
                  <c:v>46945</c:v>
                </c:pt>
                <c:pt idx="1092">
                  <c:v>46952</c:v>
                </c:pt>
                <c:pt idx="1093">
                  <c:v>46959</c:v>
                </c:pt>
                <c:pt idx="1094">
                  <c:v>46966</c:v>
                </c:pt>
                <c:pt idx="1095">
                  <c:v>46973</c:v>
                </c:pt>
                <c:pt idx="1096">
                  <c:v>46980</c:v>
                </c:pt>
                <c:pt idx="1097">
                  <c:v>46987</c:v>
                </c:pt>
                <c:pt idx="1098">
                  <c:v>46994</c:v>
                </c:pt>
                <c:pt idx="1099">
                  <c:v>47001</c:v>
                </c:pt>
                <c:pt idx="1100">
                  <c:v>47008</c:v>
                </c:pt>
                <c:pt idx="1101">
                  <c:v>47015</c:v>
                </c:pt>
                <c:pt idx="1102">
                  <c:v>47022</c:v>
                </c:pt>
                <c:pt idx="1103">
                  <c:v>47029</c:v>
                </c:pt>
                <c:pt idx="1104">
                  <c:v>47036</c:v>
                </c:pt>
                <c:pt idx="1105">
                  <c:v>47043</c:v>
                </c:pt>
                <c:pt idx="1106">
                  <c:v>47050</c:v>
                </c:pt>
                <c:pt idx="1107">
                  <c:v>47057</c:v>
                </c:pt>
                <c:pt idx="1108">
                  <c:v>47064</c:v>
                </c:pt>
                <c:pt idx="1109">
                  <c:v>47071</c:v>
                </c:pt>
                <c:pt idx="1110">
                  <c:v>47078</c:v>
                </c:pt>
                <c:pt idx="1111">
                  <c:v>47085</c:v>
                </c:pt>
                <c:pt idx="1112">
                  <c:v>47092</c:v>
                </c:pt>
                <c:pt idx="1113">
                  <c:v>47099</c:v>
                </c:pt>
                <c:pt idx="1114">
                  <c:v>47106</c:v>
                </c:pt>
                <c:pt idx="1115">
                  <c:v>47114</c:v>
                </c:pt>
                <c:pt idx="1116">
                  <c:v>47121</c:v>
                </c:pt>
                <c:pt idx="1117">
                  <c:v>47128</c:v>
                </c:pt>
                <c:pt idx="1118">
                  <c:v>47135</c:v>
                </c:pt>
                <c:pt idx="1119">
                  <c:v>47142</c:v>
                </c:pt>
                <c:pt idx="1120">
                  <c:v>47149</c:v>
                </c:pt>
                <c:pt idx="1121">
                  <c:v>47156</c:v>
                </c:pt>
                <c:pt idx="1122">
                  <c:v>47163</c:v>
                </c:pt>
                <c:pt idx="1123">
                  <c:v>47170</c:v>
                </c:pt>
                <c:pt idx="1124">
                  <c:v>47177</c:v>
                </c:pt>
                <c:pt idx="1125">
                  <c:v>47184</c:v>
                </c:pt>
                <c:pt idx="1126">
                  <c:v>47191</c:v>
                </c:pt>
                <c:pt idx="1127">
                  <c:v>47198</c:v>
                </c:pt>
                <c:pt idx="1128">
                  <c:v>47205</c:v>
                </c:pt>
                <c:pt idx="1129">
                  <c:v>47212</c:v>
                </c:pt>
                <c:pt idx="1130">
                  <c:v>47219</c:v>
                </c:pt>
                <c:pt idx="1131">
                  <c:v>47226</c:v>
                </c:pt>
                <c:pt idx="1132">
                  <c:v>47233</c:v>
                </c:pt>
                <c:pt idx="1133">
                  <c:v>47240</c:v>
                </c:pt>
                <c:pt idx="1134">
                  <c:v>47247</c:v>
                </c:pt>
                <c:pt idx="1135">
                  <c:v>47254</c:v>
                </c:pt>
                <c:pt idx="1136">
                  <c:v>47261</c:v>
                </c:pt>
                <c:pt idx="1137">
                  <c:v>47268</c:v>
                </c:pt>
                <c:pt idx="1138">
                  <c:v>47275</c:v>
                </c:pt>
                <c:pt idx="1139">
                  <c:v>47282</c:v>
                </c:pt>
                <c:pt idx="1140">
                  <c:v>47289</c:v>
                </c:pt>
                <c:pt idx="1141">
                  <c:v>47296</c:v>
                </c:pt>
                <c:pt idx="1142">
                  <c:v>47303</c:v>
                </c:pt>
                <c:pt idx="1143">
                  <c:v>47310</c:v>
                </c:pt>
                <c:pt idx="1144">
                  <c:v>47317</c:v>
                </c:pt>
                <c:pt idx="1145">
                  <c:v>47324</c:v>
                </c:pt>
                <c:pt idx="1146">
                  <c:v>47331</c:v>
                </c:pt>
                <c:pt idx="1147">
                  <c:v>47338</c:v>
                </c:pt>
                <c:pt idx="1148">
                  <c:v>47345</c:v>
                </c:pt>
                <c:pt idx="1149">
                  <c:v>47352</c:v>
                </c:pt>
                <c:pt idx="1150">
                  <c:v>47359</c:v>
                </c:pt>
                <c:pt idx="1151">
                  <c:v>47366</c:v>
                </c:pt>
                <c:pt idx="1152">
                  <c:v>47373</c:v>
                </c:pt>
                <c:pt idx="1153">
                  <c:v>47380</c:v>
                </c:pt>
                <c:pt idx="1154">
                  <c:v>47387</c:v>
                </c:pt>
                <c:pt idx="1155">
                  <c:v>47394</c:v>
                </c:pt>
                <c:pt idx="1156">
                  <c:v>47401</c:v>
                </c:pt>
                <c:pt idx="1157">
                  <c:v>47408</c:v>
                </c:pt>
                <c:pt idx="1158">
                  <c:v>47415</c:v>
                </c:pt>
                <c:pt idx="1159">
                  <c:v>47422</c:v>
                </c:pt>
                <c:pt idx="1160">
                  <c:v>47429</c:v>
                </c:pt>
                <c:pt idx="1161">
                  <c:v>47436</c:v>
                </c:pt>
                <c:pt idx="1162">
                  <c:v>47443</c:v>
                </c:pt>
                <c:pt idx="1163">
                  <c:v>47450</c:v>
                </c:pt>
                <c:pt idx="1164">
                  <c:v>47457</c:v>
                </c:pt>
                <c:pt idx="1165">
                  <c:v>47464</c:v>
                </c:pt>
                <c:pt idx="1166">
                  <c:v>47471</c:v>
                </c:pt>
                <c:pt idx="1167">
                  <c:v>47479</c:v>
                </c:pt>
                <c:pt idx="1168">
                  <c:v>47486</c:v>
                </c:pt>
                <c:pt idx="1169">
                  <c:v>47493</c:v>
                </c:pt>
                <c:pt idx="1170">
                  <c:v>47500</c:v>
                </c:pt>
                <c:pt idx="1171">
                  <c:v>47507</c:v>
                </c:pt>
                <c:pt idx="1172">
                  <c:v>47514</c:v>
                </c:pt>
                <c:pt idx="1173">
                  <c:v>47521</c:v>
                </c:pt>
                <c:pt idx="1174">
                  <c:v>47528</c:v>
                </c:pt>
                <c:pt idx="1175">
                  <c:v>47535</c:v>
                </c:pt>
                <c:pt idx="1176">
                  <c:v>47542</c:v>
                </c:pt>
                <c:pt idx="1177">
                  <c:v>47549</c:v>
                </c:pt>
                <c:pt idx="1178">
                  <c:v>47556</c:v>
                </c:pt>
                <c:pt idx="1179">
                  <c:v>47563</c:v>
                </c:pt>
                <c:pt idx="1180">
                  <c:v>47570</c:v>
                </c:pt>
                <c:pt idx="1181">
                  <c:v>47577</c:v>
                </c:pt>
                <c:pt idx="1182">
                  <c:v>47584</c:v>
                </c:pt>
                <c:pt idx="1183">
                  <c:v>47591</c:v>
                </c:pt>
                <c:pt idx="1184">
                  <c:v>47598</c:v>
                </c:pt>
                <c:pt idx="1185">
                  <c:v>47605</c:v>
                </c:pt>
                <c:pt idx="1186">
                  <c:v>47612</c:v>
                </c:pt>
                <c:pt idx="1187">
                  <c:v>47619</c:v>
                </c:pt>
                <c:pt idx="1188">
                  <c:v>47626</c:v>
                </c:pt>
                <c:pt idx="1189">
                  <c:v>47633</c:v>
                </c:pt>
                <c:pt idx="1190">
                  <c:v>47640</c:v>
                </c:pt>
                <c:pt idx="1191">
                  <c:v>47647</c:v>
                </c:pt>
                <c:pt idx="1192">
                  <c:v>47654</c:v>
                </c:pt>
                <c:pt idx="1193">
                  <c:v>47661</c:v>
                </c:pt>
                <c:pt idx="1194">
                  <c:v>47668</c:v>
                </c:pt>
                <c:pt idx="1195">
                  <c:v>47675</c:v>
                </c:pt>
                <c:pt idx="1196">
                  <c:v>47682</c:v>
                </c:pt>
                <c:pt idx="1197">
                  <c:v>47689</c:v>
                </c:pt>
                <c:pt idx="1198">
                  <c:v>47696</c:v>
                </c:pt>
                <c:pt idx="1199">
                  <c:v>47703</c:v>
                </c:pt>
                <c:pt idx="1200">
                  <c:v>47710</c:v>
                </c:pt>
                <c:pt idx="1201">
                  <c:v>47717</c:v>
                </c:pt>
                <c:pt idx="1202">
                  <c:v>47724</c:v>
                </c:pt>
                <c:pt idx="1203">
                  <c:v>47731</c:v>
                </c:pt>
                <c:pt idx="1204">
                  <c:v>47738</c:v>
                </c:pt>
                <c:pt idx="1205">
                  <c:v>47745</c:v>
                </c:pt>
                <c:pt idx="1206">
                  <c:v>47752</c:v>
                </c:pt>
                <c:pt idx="1207">
                  <c:v>47759</c:v>
                </c:pt>
                <c:pt idx="1208">
                  <c:v>47766</c:v>
                </c:pt>
                <c:pt idx="1209">
                  <c:v>47773</c:v>
                </c:pt>
                <c:pt idx="1210">
                  <c:v>47780</c:v>
                </c:pt>
                <c:pt idx="1211">
                  <c:v>47787</c:v>
                </c:pt>
                <c:pt idx="1212">
                  <c:v>47794</c:v>
                </c:pt>
                <c:pt idx="1213">
                  <c:v>47801</c:v>
                </c:pt>
                <c:pt idx="1214">
                  <c:v>47808</c:v>
                </c:pt>
                <c:pt idx="1215">
                  <c:v>47815</c:v>
                </c:pt>
                <c:pt idx="1216">
                  <c:v>47822</c:v>
                </c:pt>
                <c:pt idx="1217">
                  <c:v>47829</c:v>
                </c:pt>
                <c:pt idx="1218">
                  <c:v>47836</c:v>
                </c:pt>
                <c:pt idx="1219">
                  <c:v>47844</c:v>
                </c:pt>
                <c:pt idx="1220">
                  <c:v>47851</c:v>
                </c:pt>
                <c:pt idx="1221">
                  <c:v>47858</c:v>
                </c:pt>
                <c:pt idx="1222">
                  <c:v>47865</c:v>
                </c:pt>
                <c:pt idx="1223">
                  <c:v>47872</c:v>
                </c:pt>
                <c:pt idx="1224">
                  <c:v>47879</c:v>
                </c:pt>
                <c:pt idx="1225">
                  <c:v>47886</c:v>
                </c:pt>
                <c:pt idx="1226">
                  <c:v>47893</c:v>
                </c:pt>
                <c:pt idx="1227">
                  <c:v>47900</c:v>
                </c:pt>
                <c:pt idx="1228">
                  <c:v>47907</c:v>
                </c:pt>
                <c:pt idx="1229">
                  <c:v>47914</c:v>
                </c:pt>
                <c:pt idx="1230">
                  <c:v>47921</c:v>
                </c:pt>
                <c:pt idx="1231">
                  <c:v>47928</c:v>
                </c:pt>
                <c:pt idx="1232">
                  <c:v>47935</c:v>
                </c:pt>
                <c:pt idx="1233">
                  <c:v>47942</c:v>
                </c:pt>
                <c:pt idx="1234">
                  <c:v>47953</c:v>
                </c:pt>
                <c:pt idx="1235">
                  <c:v>47960</c:v>
                </c:pt>
                <c:pt idx="1236">
                  <c:v>47967</c:v>
                </c:pt>
                <c:pt idx="1237">
                  <c:v>47974</c:v>
                </c:pt>
                <c:pt idx="1238">
                  <c:v>47981</c:v>
                </c:pt>
                <c:pt idx="1239">
                  <c:v>47988</c:v>
                </c:pt>
                <c:pt idx="1240">
                  <c:v>47995</c:v>
                </c:pt>
                <c:pt idx="1241">
                  <c:v>48002</c:v>
                </c:pt>
                <c:pt idx="1242">
                  <c:v>48009</c:v>
                </c:pt>
                <c:pt idx="1243">
                  <c:v>48016</c:v>
                </c:pt>
                <c:pt idx="1244">
                  <c:v>48023</c:v>
                </c:pt>
                <c:pt idx="1245">
                  <c:v>48030</c:v>
                </c:pt>
                <c:pt idx="1246">
                  <c:v>48037</c:v>
                </c:pt>
                <c:pt idx="1247">
                  <c:v>48044</c:v>
                </c:pt>
                <c:pt idx="1248">
                  <c:v>48051</c:v>
                </c:pt>
                <c:pt idx="1249">
                  <c:v>48058</c:v>
                </c:pt>
                <c:pt idx="1250">
                  <c:v>48065</c:v>
                </c:pt>
                <c:pt idx="1251">
                  <c:v>48072</c:v>
                </c:pt>
                <c:pt idx="1252">
                  <c:v>48079</c:v>
                </c:pt>
                <c:pt idx="1253">
                  <c:v>48086</c:v>
                </c:pt>
                <c:pt idx="1254">
                  <c:v>48093</c:v>
                </c:pt>
                <c:pt idx="1255">
                  <c:v>48100</c:v>
                </c:pt>
                <c:pt idx="1256">
                  <c:v>48107</c:v>
                </c:pt>
                <c:pt idx="1257">
                  <c:v>48114</c:v>
                </c:pt>
                <c:pt idx="1258">
                  <c:v>48121</c:v>
                </c:pt>
                <c:pt idx="1259">
                  <c:v>48128</c:v>
                </c:pt>
                <c:pt idx="1260">
                  <c:v>48135</c:v>
                </c:pt>
                <c:pt idx="1261">
                  <c:v>48142</c:v>
                </c:pt>
                <c:pt idx="1262">
                  <c:v>48149</c:v>
                </c:pt>
                <c:pt idx="1263">
                  <c:v>48156</c:v>
                </c:pt>
                <c:pt idx="1264">
                  <c:v>48163</c:v>
                </c:pt>
                <c:pt idx="1265">
                  <c:v>48170</c:v>
                </c:pt>
                <c:pt idx="1266">
                  <c:v>48177</c:v>
                </c:pt>
                <c:pt idx="1267">
                  <c:v>48184</c:v>
                </c:pt>
                <c:pt idx="1268">
                  <c:v>48191</c:v>
                </c:pt>
                <c:pt idx="1269">
                  <c:v>48198</c:v>
                </c:pt>
                <c:pt idx="1270">
                  <c:v>48205</c:v>
                </c:pt>
                <c:pt idx="1271">
                  <c:v>48212</c:v>
                </c:pt>
                <c:pt idx="1272">
                  <c:v>48219</c:v>
                </c:pt>
                <c:pt idx="1273">
                  <c:v>48226</c:v>
                </c:pt>
                <c:pt idx="1274">
                  <c:v>48233</c:v>
                </c:pt>
                <c:pt idx="1275">
                  <c:v>48240</c:v>
                </c:pt>
                <c:pt idx="1276">
                  <c:v>48247</c:v>
                </c:pt>
                <c:pt idx="1277">
                  <c:v>48254</c:v>
                </c:pt>
                <c:pt idx="1278">
                  <c:v>48261</c:v>
                </c:pt>
                <c:pt idx="1279">
                  <c:v>48268</c:v>
                </c:pt>
                <c:pt idx="1280">
                  <c:v>48275</c:v>
                </c:pt>
                <c:pt idx="1281">
                  <c:v>48282</c:v>
                </c:pt>
                <c:pt idx="1282">
                  <c:v>48289</c:v>
                </c:pt>
                <c:pt idx="1283">
                  <c:v>48296</c:v>
                </c:pt>
                <c:pt idx="1284">
                  <c:v>48303</c:v>
                </c:pt>
                <c:pt idx="1285">
                  <c:v>48310</c:v>
                </c:pt>
                <c:pt idx="1286">
                  <c:v>48317</c:v>
                </c:pt>
                <c:pt idx="1287">
                  <c:v>48324</c:v>
                </c:pt>
                <c:pt idx="1288">
                  <c:v>48331</c:v>
                </c:pt>
                <c:pt idx="1289">
                  <c:v>48338</c:v>
                </c:pt>
                <c:pt idx="1290">
                  <c:v>48345</c:v>
                </c:pt>
                <c:pt idx="1291">
                  <c:v>48352</c:v>
                </c:pt>
                <c:pt idx="1292">
                  <c:v>48359</c:v>
                </c:pt>
                <c:pt idx="1293">
                  <c:v>48366</c:v>
                </c:pt>
                <c:pt idx="1294">
                  <c:v>48373</c:v>
                </c:pt>
                <c:pt idx="1295">
                  <c:v>48380</c:v>
                </c:pt>
                <c:pt idx="1296">
                  <c:v>48387</c:v>
                </c:pt>
                <c:pt idx="1297">
                  <c:v>48394</c:v>
                </c:pt>
                <c:pt idx="1298">
                  <c:v>48401</c:v>
                </c:pt>
                <c:pt idx="1299">
                  <c:v>48408</c:v>
                </c:pt>
                <c:pt idx="1300">
                  <c:v>48415</c:v>
                </c:pt>
                <c:pt idx="1301">
                  <c:v>48422</c:v>
                </c:pt>
                <c:pt idx="1302">
                  <c:v>48429</c:v>
                </c:pt>
                <c:pt idx="1303">
                  <c:v>48436</c:v>
                </c:pt>
                <c:pt idx="1304">
                  <c:v>48443</c:v>
                </c:pt>
                <c:pt idx="1305">
                  <c:v>48450</c:v>
                </c:pt>
                <c:pt idx="1306">
                  <c:v>48457</c:v>
                </c:pt>
                <c:pt idx="1307">
                  <c:v>48464</c:v>
                </c:pt>
                <c:pt idx="1308">
                  <c:v>48471</c:v>
                </c:pt>
                <c:pt idx="1309">
                  <c:v>48478</c:v>
                </c:pt>
                <c:pt idx="1310">
                  <c:v>48485</c:v>
                </c:pt>
                <c:pt idx="1311">
                  <c:v>48492</c:v>
                </c:pt>
                <c:pt idx="1312">
                  <c:v>48499</c:v>
                </c:pt>
                <c:pt idx="1313">
                  <c:v>48506</c:v>
                </c:pt>
                <c:pt idx="1314">
                  <c:v>48513</c:v>
                </c:pt>
                <c:pt idx="1315">
                  <c:v>48520</c:v>
                </c:pt>
                <c:pt idx="1316">
                  <c:v>48527</c:v>
                </c:pt>
                <c:pt idx="1317">
                  <c:v>48534</c:v>
                </c:pt>
                <c:pt idx="1318">
                  <c:v>48541</c:v>
                </c:pt>
                <c:pt idx="1319">
                  <c:v>48548</c:v>
                </c:pt>
                <c:pt idx="1320">
                  <c:v>48555</c:v>
                </c:pt>
                <c:pt idx="1321">
                  <c:v>48562</c:v>
                </c:pt>
                <c:pt idx="1322">
                  <c:v>48569</c:v>
                </c:pt>
                <c:pt idx="1323">
                  <c:v>48576</c:v>
                </c:pt>
                <c:pt idx="1324">
                  <c:v>48583</c:v>
                </c:pt>
                <c:pt idx="1325">
                  <c:v>48590</c:v>
                </c:pt>
                <c:pt idx="1326">
                  <c:v>48597</c:v>
                </c:pt>
                <c:pt idx="1327">
                  <c:v>48604</c:v>
                </c:pt>
                <c:pt idx="1328">
                  <c:v>48611</c:v>
                </c:pt>
                <c:pt idx="1329">
                  <c:v>48618</c:v>
                </c:pt>
                <c:pt idx="1330">
                  <c:v>48625</c:v>
                </c:pt>
                <c:pt idx="1331">
                  <c:v>48632</c:v>
                </c:pt>
                <c:pt idx="1332">
                  <c:v>48639</c:v>
                </c:pt>
                <c:pt idx="1333">
                  <c:v>48646</c:v>
                </c:pt>
                <c:pt idx="1334">
                  <c:v>48653</c:v>
                </c:pt>
                <c:pt idx="1335">
                  <c:v>48660</c:v>
                </c:pt>
                <c:pt idx="1336">
                  <c:v>48667</c:v>
                </c:pt>
                <c:pt idx="1337">
                  <c:v>48674</c:v>
                </c:pt>
                <c:pt idx="1338">
                  <c:v>48681</c:v>
                </c:pt>
                <c:pt idx="1339">
                  <c:v>48688</c:v>
                </c:pt>
                <c:pt idx="1340">
                  <c:v>48695</c:v>
                </c:pt>
                <c:pt idx="1341">
                  <c:v>48702</c:v>
                </c:pt>
                <c:pt idx="1342">
                  <c:v>48709</c:v>
                </c:pt>
                <c:pt idx="1343">
                  <c:v>48716</c:v>
                </c:pt>
                <c:pt idx="1344">
                  <c:v>48723</c:v>
                </c:pt>
                <c:pt idx="1345">
                  <c:v>48730</c:v>
                </c:pt>
                <c:pt idx="1346">
                  <c:v>48737</c:v>
                </c:pt>
                <c:pt idx="1347">
                  <c:v>48744</c:v>
                </c:pt>
                <c:pt idx="1348">
                  <c:v>48751</c:v>
                </c:pt>
                <c:pt idx="1349">
                  <c:v>48758</c:v>
                </c:pt>
                <c:pt idx="1350">
                  <c:v>48765</c:v>
                </c:pt>
                <c:pt idx="1351">
                  <c:v>48772</c:v>
                </c:pt>
                <c:pt idx="1352">
                  <c:v>48779</c:v>
                </c:pt>
                <c:pt idx="1353">
                  <c:v>48786</c:v>
                </c:pt>
                <c:pt idx="1354">
                  <c:v>48793</c:v>
                </c:pt>
                <c:pt idx="1355">
                  <c:v>48800</c:v>
                </c:pt>
                <c:pt idx="1356">
                  <c:v>48807</c:v>
                </c:pt>
                <c:pt idx="1357">
                  <c:v>48814</c:v>
                </c:pt>
                <c:pt idx="1358">
                  <c:v>48821</c:v>
                </c:pt>
                <c:pt idx="1359">
                  <c:v>48828</c:v>
                </c:pt>
                <c:pt idx="1360">
                  <c:v>48835</c:v>
                </c:pt>
                <c:pt idx="1361">
                  <c:v>48842</c:v>
                </c:pt>
                <c:pt idx="1362">
                  <c:v>48849</c:v>
                </c:pt>
                <c:pt idx="1363">
                  <c:v>48856</c:v>
                </c:pt>
                <c:pt idx="1364">
                  <c:v>48863</c:v>
                </c:pt>
                <c:pt idx="1365">
                  <c:v>48870</c:v>
                </c:pt>
                <c:pt idx="1366">
                  <c:v>48877</c:v>
                </c:pt>
                <c:pt idx="1367">
                  <c:v>48884</c:v>
                </c:pt>
                <c:pt idx="1368">
                  <c:v>48891</c:v>
                </c:pt>
                <c:pt idx="1369">
                  <c:v>48898</c:v>
                </c:pt>
                <c:pt idx="1370">
                  <c:v>48905</c:v>
                </c:pt>
                <c:pt idx="1371">
                  <c:v>48912</c:v>
                </c:pt>
                <c:pt idx="1372">
                  <c:v>48919</c:v>
                </c:pt>
                <c:pt idx="1373">
                  <c:v>48926</c:v>
                </c:pt>
                <c:pt idx="1374">
                  <c:v>48933</c:v>
                </c:pt>
                <c:pt idx="1375">
                  <c:v>48940</c:v>
                </c:pt>
                <c:pt idx="1376">
                  <c:v>48947</c:v>
                </c:pt>
                <c:pt idx="1377">
                  <c:v>48954</c:v>
                </c:pt>
                <c:pt idx="1378">
                  <c:v>48961</c:v>
                </c:pt>
                <c:pt idx="1379">
                  <c:v>48968</c:v>
                </c:pt>
                <c:pt idx="1380">
                  <c:v>48975</c:v>
                </c:pt>
                <c:pt idx="1381">
                  <c:v>48982</c:v>
                </c:pt>
                <c:pt idx="1382">
                  <c:v>48989</c:v>
                </c:pt>
                <c:pt idx="1383">
                  <c:v>48996</c:v>
                </c:pt>
                <c:pt idx="1384">
                  <c:v>49003</c:v>
                </c:pt>
                <c:pt idx="1385">
                  <c:v>49010</c:v>
                </c:pt>
                <c:pt idx="1386">
                  <c:v>49017</c:v>
                </c:pt>
                <c:pt idx="1387">
                  <c:v>49024</c:v>
                </c:pt>
                <c:pt idx="1388">
                  <c:v>49031</c:v>
                </c:pt>
                <c:pt idx="1389">
                  <c:v>49038</c:v>
                </c:pt>
                <c:pt idx="1390">
                  <c:v>49045</c:v>
                </c:pt>
                <c:pt idx="1391">
                  <c:v>49052</c:v>
                </c:pt>
                <c:pt idx="1392">
                  <c:v>49059</c:v>
                </c:pt>
                <c:pt idx="1393">
                  <c:v>49066</c:v>
                </c:pt>
                <c:pt idx="1394">
                  <c:v>49073</c:v>
                </c:pt>
                <c:pt idx="1395">
                  <c:v>49080</c:v>
                </c:pt>
                <c:pt idx="1396">
                  <c:v>49087</c:v>
                </c:pt>
                <c:pt idx="1397">
                  <c:v>49094</c:v>
                </c:pt>
                <c:pt idx="1398">
                  <c:v>49101</c:v>
                </c:pt>
                <c:pt idx="1399">
                  <c:v>49108</c:v>
                </c:pt>
                <c:pt idx="1400">
                  <c:v>49115</c:v>
                </c:pt>
                <c:pt idx="1401">
                  <c:v>49122</c:v>
                </c:pt>
                <c:pt idx="1402">
                  <c:v>49129</c:v>
                </c:pt>
                <c:pt idx="1403">
                  <c:v>49136</c:v>
                </c:pt>
                <c:pt idx="1404">
                  <c:v>49143</c:v>
                </c:pt>
                <c:pt idx="1405">
                  <c:v>49150</c:v>
                </c:pt>
                <c:pt idx="1406">
                  <c:v>49157</c:v>
                </c:pt>
                <c:pt idx="1407">
                  <c:v>49164</c:v>
                </c:pt>
                <c:pt idx="1408">
                  <c:v>49171</c:v>
                </c:pt>
                <c:pt idx="1409">
                  <c:v>49178</c:v>
                </c:pt>
                <c:pt idx="1410">
                  <c:v>49185</c:v>
                </c:pt>
                <c:pt idx="1411">
                  <c:v>49192</c:v>
                </c:pt>
                <c:pt idx="1412">
                  <c:v>49199</c:v>
                </c:pt>
                <c:pt idx="1413">
                  <c:v>49206</c:v>
                </c:pt>
                <c:pt idx="1414">
                  <c:v>49213</c:v>
                </c:pt>
                <c:pt idx="1415">
                  <c:v>49220</c:v>
                </c:pt>
                <c:pt idx="1416">
                  <c:v>49227</c:v>
                </c:pt>
                <c:pt idx="1417">
                  <c:v>49234</c:v>
                </c:pt>
                <c:pt idx="1418">
                  <c:v>49241</c:v>
                </c:pt>
                <c:pt idx="1419">
                  <c:v>49248</c:v>
                </c:pt>
                <c:pt idx="1420">
                  <c:v>49255</c:v>
                </c:pt>
                <c:pt idx="1421">
                  <c:v>49262</c:v>
                </c:pt>
                <c:pt idx="1422">
                  <c:v>49269</c:v>
                </c:pt>
                <c:pt idx="1423">
                  <c:v>49276</c:v>
                </c:pt>
                <c:pt idx="1424">
                  <c:v>49283</c:v>
                </c:pt>
                <c:pt idx="1425">
                  <c:v>49290</c:v>
                </c:pt>
                <c:pt idx="1426">
                  <c:v>49297</c:v>
                </c:pt>
                <c:pt idx="1427">
                  <c:v>49305</c:v>
                </c:pt>
                <c:pt idx="1428">
                  <c:v>49312</c:v>
                </c:pt>
                <c:pt idx="1429">
                  <c:v>49319</c:v>
                </c:pt>
                <c:pt idx="1430">
                  <c:v>49326</c:v>
                </c:pt>
                <c:pt idx="1431">
                  <c:v>49333</c:v>
                </c:pt>
                <c:pt idx="1432">
                  <c:v>49340</c:v>
                </c:pt>
                <c:pt idx="1433">
                  <c:v>49347</c:v>
                </c:pt>
                <c:pt idx="1434">
                  <c:v>49354</c:v>
                </c:pt>
                <c:pt idx="1435">
                  <c:v>49361</c:v>
                </c:pt>
                <c:pt idx="1436">
                  <c:v>49368</c:v>
                </c:pt>
                <c:pt idx="1437">
                  <c:v>49375</c:v>
                </c:pt>
                <c:pt idx="1438">
                  <c:v>49382</c:v>
                </c:pt>
                <c:pt idx="1439">
                  <c:v>49389</c:v>
                </c:pt>
                <c:pt idx="1440">
                  <c:v>49396</c:v>
                </c:pt>
                <c:pt idx="1441">
                  <c:v>49403</c:v>
                </c:pt>
                <c:pt idx="1442">
                  <c:v>49410</c:v>
                </c:pt>
                <c:pt idx="1443">
                  <c:v>49417</c:v>
                </c:pt>
                <c:pt idx="1444">
                  <c:v>49424</c:v>
                </c:pt>
                <c:pt idx="1445">
                  <c:v>49431</c:v>
                </c:pt>
                <c:pt idx="1446">
                  <c:v>49438</c:v>
                </c:pt>
                <c:pt idx="1447">
                  <c:v>49445</c:v>
                </c:pt>
                <c:pt idx="1448">
                  <c:v>49452</c:v>
                </c:pt>
                <c:pt idx="1449">
                  <c:v>49459</c:v>
                </c:pt>
                <c:pt idx="1450">
                  <c:v>49466</c:v>
                </c:pt>
                <c:pt idx="1451">
                  <c:v>49473</c:v>
                </c:pt>
                <c:pt idx="1452">
                  <c:v>49480</c:v>
                </c:pt>
                <c:pt idx="1453">
                  <c:v>49487</c:v>
                </c:pt>
                <c:pt idx="1454">
                  <c:v>49494</c:v>
                </c:pt>
                <c:pt idx="1455">
                  <c:v>49501</c:v>
                </c:pt>
                <c:pt idx="1456">
                  <c:v>49508</c:v>
                </c:pt>
                <c:pt idx="1457">
                  <c:v>49515</c:v>
                </c:pt>
                <c:pt idx="1458">
                  <c:v>49522</c:v>
                </c:pt>
                <c:pt idx="1459">
                  <c:v>49529</c:v>
                </c:pt>
                <c:pt idx="1460">
                  <c:v>49536</c:v>
                </c:pt>
                <c:pt idx="1461">
                  <c:v>49543</c:v>
                </c:pt>
                <c:pt idx="1462">
                  <c:v>49550</c:v>
                </c:pt>
                <c:pt idx="1463">
                  <c:v>49557</c:v>
                </c:pt>
                <c:pt idx="1464">
                  <c:v>49564</c:v>
                </c:pt>
                <c:pt idx="1465">
                  <c:v>49571</c:v>
                </c:pt>
                <c:pt idx="1466">
                  <c:v>49578</c:v>
                </c:pt>
                <c:pt idx="1467">
                  <c:v>49585</c:v>
                </c:pt>
                <c:pt idx="1468">
                  <c:v>49592</c:v>
                </c:pt>
                <c:pt idx="1469">
                  <c:v>49599</c:v>
                </c:pt>
                <c:pt idx="1470">
                  <c:v>49606</c:v>
                </c:pt>
                <c:pt idx="1471">
                  <c:v>49613</c:v>
                </c:pt>
                <c:pt idx="1472">
                  <c:v>49620</c:v>
                </c:pt>
                <c:pt idx="1473">
                  <c:v>49627</c:v>
                </c:pt>
                <c:pt idx="1474">
                  <c:v>49634</c:v>
                </c:pt>
                <c:pt idx="1475">
                  <c:v>49641</c:v>
                </c:pt>
                <c:pt idx="1476">
                  <c:v>49648</c:v>
                </c:pt>
                <c:pt idx="1477">
                  <c:v>49655</c:v>
                </c:pt>
                <c:pt idx="1478">
                  <c:v>49662</c:v>
                </c:pt>
                <c:pt idx="1479">
                  <c:v>49670</c:v>
                </c:pt>
                <c:pt idx="1480">
                  <c:v>49677</c:v>
                </c:pt>
                <c:pt idx="1481">
                  <c:v>49684</c:v>
                </c:pt>
                <c:pt idx="1482">
                  <c:v>49691</c:v>
                </c:pt>
                <c:pt idx="1483">
                  <c:v>49698</c:v>
                </c:pt>
                <c:pt idx="1484">
                  <c:v>49705</c:v>
                </c:pt>
                <c:pt idx="1485">
                  <c:v>49712</c:v>
                </c:pt>
                <c:pt idx="1486">
                  <c:v>49719</c:v>
                </c:pt>
                <c:pt idx="1487">
                  <c:v>49726</c:v>
                </c:pt>
                <c:pt idx="1488">
                  <c:v>49733</c:v>
                </c:pt>
                <c:pt idx="1489">
                  <c:v>49740</c:v>
                </c:pt>
                <c:pt idx="1490">
                  <c:v>49747</c:v>
                </c:pt>
                <c:pt idx="1491">
                  <c:v>49754</c:v>
                </c:pt>
                <c:pt idx="1492">
                  <c:v>49761</c:v>
                </c:pt>
                <c:pt idx="1493">
                  <c:v>49768</c:v>
                </c:pt>
                <c:pt idx="1494">
                  <c:v>49775</c:v>
                </c:pt>
                <c:pt idx="1495">
                  <c:v>49782</c:v>
                </c:pt>
                <c:pt idx="1496">
                  <c:v>49789</c:v>
                </c:pt>
                <c:pt idx="1497">
                  <c:v>49797</c:v>
                </c:pt>
                <c:pt idx="1498">
                  <c:v>49804</c:v>
                </c:pt>
                <c:pt idx="1499">
                  <c:v>49811</c:v>
                </c:pt>
                <c:pt idx="1500">
                  <c:v>49818</c:v>
                </c:pt>
                <c:pt idx="1501">
                  <c:v>49825</c:v>
                </c:pt>
                <c:pt idx="1502">
                  <c:v>49832</c:v>
                </c:pt>
                <c:pt idx="1503">
                  <c:v>49839</c:v>
                </c:pt>
                <c:pt idx="1504">
                  <c:v>49846</c:v>
                </c:pt>
                <c:pt idx="1505">
                  <c:v>49853</c:v>
                </c:pt>
                <c:pt idx="1506">
                  <c:v>49860</c:v>
                </c:pt>
                <c:pt idx="1507">
                  <c:v>49867</c:v>
                </c:pt>
                <c:pt idx="1508">
                  <c:v>49874</c:v>
                </c:pt>
                <c:pt idx="1509">
                  <c:v>49881</c:v>
                </c:pt>
                <c:pt idx="1510">
                  <c:v>49888</c:v>
                </c:pt>
                <c:pt idx="1511">
                  <c:v>49895</c:v>
                </c:pt>
                <c:pt idx="1512">
                  <c:v>49902</c:v>
                </c:pt>
                <c:pt idx="1513">
                  <c:v>49909</c:v>
                </c:pt>
                <c:pt idx="1514">
                  <c:v>49916</c:v>
                </c:pt>
                <c:pt idx="1515">
                  <c:v>49923</c:v>
                </c:pt>
                <c:pt idx="1516">
                  <c:v>49930</c:v>
                </c:pt>
                <c:pt idx="1517">
                  <c:v>49937</c:v>
                </c:pt>
                <c:pt idx="1518">
                  <c:v>49944</c:v>
                </c:pt>
                <c:pt idx="1519">
                  <c:v>49951</c:v>
                </c:pt>
                <c:pt idx="1520">
                  <c:v>49958</c:v>
                </c:pt>
                <c:pt idx="1521">
                  <c:v>49965</c:v>
                </c:pt>
                <c:pt idx="1522">
                  <c:v>49972</c:v>
                </c:pt>
                <c:pt idx="1523">
                  <c:v>49979</c:v>
                </c:pt>
                <c:pt idx="1524">
                  <c:v>49986</c:v>
                </c:pt>
                <c:pt idx="1525">
                  <c:v>49993</c:v>
                </c:pt>
                <c:pt idx="1526">
                  <c:v>50000</c:v>
                </c:pt>
                <c:pt idx="1527">
                  <c:v>50007</c:v>
                </c:pt>
                <c:pt idx="1528">
                  <c:v>50014</c:v>
                </c:pt>
                <c:pt idx="1529">
                  <c:v>50021</c:v>
                </c:pt>
                <c:pt idx="1530">
                  <c:v>50028</c:v>
                </c:pt>
                <c:pt idx="1531">
                  <c:v>50038</c:v>
                </c:pt>
                <c:pt idx="1532">
                  <c:v>50045</c:v>
                </c:pt>
                <c:pt idx="1533">
                  <c:v>50052</c:v>
                </c:pt>
                <c:pt idx="1534">
                  <c:v>50059</c:v>
                </c:pt>
                <c:pt idx="1535">
                  <c:v>50066</c:v>
                </c:pt>
                <c:pt idx="1536">
                  <c:v>50073</c:v>
                </c:pt>
                <c:pt idx="1537">
                  <c:v>50080</c:v>
                </c:pt>
                <c:pt idx="1538">
                  <c:v>50087</c:v>
                </c:pt>
                <c:pt idx="1539">
                  <c:v>50094</c:v>
                </c:pt>
                <c:pt idx="1540">
                  <c:v>50101</c:v>
                </c:pt>
                <c:pt idx="1541">
                  <c:v>50108</c:v>
                </c:pt>
                <c:pt idx="1542">
                  <c:v>50115</c:v>
                </c:pt>
                <c:pt idx="1543">
                  <c:v>50122</c:v>
                </c:pt>
                <c:pt idx="1544">
                  <c:v>50129</c:v>
                </c:pt>
                <c:pt idx="1545">
                  <c:v>50137</c:v>
                </c:pt>
                <c:pt idx="1546">
                  <c:v>50144</c:v>
                </c:pt>
                <c:pt idx="1547">
                  <c:v>50151</c:v>
                </c:pt>
                <c:pt idx="1548">
                  <c:v>50158</c:v>
                </c:pt>
                <c:pt idx="1549">
                  <c:v>50165</c:v>
                </c:pt>
                <c:pt idx="1550">
                  <c:v>50172</c:v>
                </c:pt>
                <c:pt idx="1551">
                  <c:v>50179</c:v>
                </c:pt>
                <c:pt idx="1552">
                  <c:v>50186</c:v>
                </c:pt>
                <c:pt idx="1553">
                  <c:v>50193</c:v>
                </c:pt>
                <c:pt idx="1554">
                  <c:v>50200</c:v>
                </c:pt>
                <c:pt idx="1555">
                  <c:v>50207</c:v>
                </c:pt>
                <c:pt idx="1556">
                  <c:v>50214</c:v>
                </c:pt>
                <c:pt idx="1557">
                  <c:v>50221</c:v>
                </c:pt>
                <c:pt idx="1558">
                  <c:v>50228</c:v>
                </c:pt>
                <c:pt idx="1559">
                  <c:v>50235</c:v>
                </c:pt>
                <c:pt idx="1560">
                  <c:v>50242</c:v>
                </c:pt>
                <c:pt idx="1561">
                  <c:v>50249</c:v>
                </c:pt>
                <c:pt idx="1562">
                  <c:v>50256</c:v>
                </c:pt>
                <c:pt idx="1563">
                  <c:v>50263</c:v>
                </c:pt>
                <c:pt idx="1564">
                  <c:v>50270</c:v>
                </c:pt>
                <c:pt idx="1565">
                  <c:v>50277</c:v>
                </c:pt>
                <c:pt idx="1566">
                  <c:v>50284</c:v>
                </c:pt>
                <c:pt idx="1567">
                  <c:v>50291</c:v>
                </c:pt>
                <c:pt idx="1568">
                  <c:v>50298</c:v>
                </c:pt>
                <c:pt idx="1569">
                  <c:v>50305</c:v>
                </c:pt>
                <c:pt idx="1570">
                  <c:v>50312</c:v>
                </c:pt>
                <c:pt idx="1571">
                  <c:v>50319</c:v>
                </c:pt>
                <c:pt idx="1572">
                  <c:v>50326</c:v>
                </c:pt>
                <c:pt idx="1573">
                  <c:v>50333</c:v>
                </c:pt>
                <c:pt idx="1574">
                  <c:v>50340</c:v>
                </c:pt>
                <c:pt idx="1575">
                  <c:v>50347</c:v>
                </c:pt>
                <c:pt idx="1576">
                  <c:v>50354</c:v>
                </c:pt>
                <c:pt idx="1577">
                  <c:v>50361</c:v>
                </c:pt>
                <c:pt idx="1578">
                  <c:v>50368</c:v>
                </c:pt>
                <c:pt idx="1579">
                  <c:v>50375</c:v>
                </c:pt>
                <c:pt idx="1580">
                  <c:v>50382</c:v>
                </c:pt>
                <c:pt idx="1581">
                  <c:v>50389</c:v>
                </c:pt>
                <c:pt idx="1582">
                  <c:v>50396</c:v>
                </c:pt>
                <c:pt idx="1583">
                  <c:v>50403</c:v>
                </c:pt>
                <c:pt idx="1584">
                  <c:v>50410</c:v>
                </c:pt>
                <c:pt idx="1585">
                  <c:v>50417</c:v>
                </c:pt>
                <c:pt idx="1586">
                  <c:v>50424</c:v>
                </c:pt>
                <c:pt idx="1587">
                  <c:v>50431</c:v>
                </c:pt>
                <c:pt idx="1588">
                  <c:v>50438</c:v>
                </c:pt>
                <c:pt idx="1589">
                  <c:v>50445</c:v>
                </c:pt>
                <c:pt idx="1590">
                  <c:v>50452</c:v>
                </c:pt>
                <c:pt idx="1591">
                  <c:v>50459</c:v>
                </c:pt>
                <c:pt idx="1592">
                  <c:v>50466</c:v>
                </c:pt>
                <c:pt idx="1593">
                  <c:v>50473</c:v>
                </c:pt>
                <c:pt idx="1594">
                  <c:v>50480</c:v>
                </c:pt>
                <c:pt idx="1595">
                  <c:v>50487</c:v>
                </c:pt>
                <c:pt idx="1596">
                  <c:v>50494</c:v>
                </c:pt>
                <c:pt idx="1597">
                  <c:v>50501</c:v>
                </c:pt>
                <c:pt idx="1598">
                  <c:v>50508</c:v>
                </c:pt>
                <c:pt idx="1599">
                  <c:v>50515</c:v>
                </c:pt>
                <c:pt idx="1600">
                  <c:v>50522</c:v>
                </c:pt>
                <c:pt idx="1601">
                  <c:v>50529</c:v>
                </c:pt>
                <c:pt idx="1602">
                  <c:v>50536</c:v>
                </c:pt>
                <c:pt idx="1603">
                  <c:v>50543</c:v>
                </c:pt>
                <c:pt idx="1604">
                  <c:v>50550</c:v>
                </c:pt>
                <c:pt idx="1605">
                  <c:v>50557</c:v>
                </c:pt>
                <c:pt idx="1606">
                  <c:v>50564</c:v>
                </c:pt>
                <c:pt idx="1607">
                  <c:v>50571</c:v>
                </c:pt>
                <c:pt idx="1608">
                  <c:v>50578</c:v>
                </c:pt>
                <c:pt idx="1609">
                  <c:v>50585</c:v>
                </c:pt>
                <c:pt idx="1610">
                  <c:v>50592</c:v>
                </c:pt>
                <c:pt idx="1611">
                  <c:v>50599</c:v>
                </c:pt>
                <c:pt idx="1612">
                  <c:v>50606</c:v>
                </c:pt>
                <c:pt idx="1613">
                  <c:v>50613</c:v>
                </c:pt>
                <c:pt idx="1614">
                  <c:v>50620</c:v>
                </c:pt>
                <c:pt idx="1615">
                  <c:v>50627</c:v>
                </c:pt>
                <c:pt idx="1616">
                  <c:v>50634</c:v>
                </c:pt>
                <c:pt idx="1617">
                  <c:v>50641</c:v>
                </c:pt>
                <c:pt idx="1618">
                  <c:v>50648</c:v>
                </c:pt>
                <c:pt idx="1619">
                  <c:v>50655</c:v>
                </c:pt>
                <c:pt idx="1620">
                  <c:v>50662</c:v>
                </c:pt>
                <c:pt idx="1621">
                  <c:v>50669</c:v>
                </c:pt>
                <c:pt idx="1622">
                  <c:v>50676</c:v>
                </c:pt>
                <c:pt idx="1623">
                  <c:v>50683</c:v>
                </c:pt>
                <c:pt idx="1624">
                  <c:v>50690</c:v>
                </c:pt>
                <c:pt idx="1625">
                  <c:v>50697</c:v>
                </c:pt>
                <c:pt idx="1626">
                  <c:v>50704</c:v>
                </c:pt>
                <c:pt idx="1627">
                  <c:v>50711</c:v>
                </c:pt>
                <c:pt idx="1628">
                  <c:v>50718</c:v>
                </c:pt>
                <c:pt idx="1629">
                  <c:v>50725</c:v>
                </c:pt>
                <c:pt idx="1630">
                  <c:v>50732</c:v>
                </c:pt>
                <c:pt idx="1631">
                  <c:v>50739</c:v>
                </c:pt>
                <c:pt idx="1632">
                  <c:v>50746</c:v>
                </c:pt>
                <c:pt idx="1633">
                  <c:v>50753</c:v>
                </c:pt>
                <c:pt idx="1634">
                  <c:v>50760</c:v>
                </c:pt>
                <c:pt idx="1635">
                  <c:v>50767</c:v>
                </c:pt>
                <c:pt idx="1636">
                  <c:v>50774</c:v>
                </c:pt>
                <c:pt idx="1637">
                  <c:v>50781</c:v>
                </c:pt>
                <c:pt idx="1638">
                  <c:v>50788</c:v>
                </c:pt>
                <c:pt idx="1639">
                  <c:v>50795</c:v>
                </c:pt>
                <c:pt idx="1640">
                  <c:v>50802</c:v>
                </c:pt>
                <c:pt idx="1641">
                  <c:v>50809</c:v>
                </c:pt>
                <c:pt idx="1642">
                  <c:v>50816</c:v>
                </c:pt>
                <c:pt idx="1643">
                  <c:v>50823</c:v>
                </c:pt>
                <c:pt idx="1644">
                  <c:v>50830</c:v>
                </c:pt>
                <c:pt idx="1645">
                  <c:v>50837</c:v>
                </c:pt>
                <c:pt idx="1646">
                  <c:v>50844</c:v>
                </c:pt>
                <c:pt idx="1647">
                  <c:v>50851</c:v>
                </c:pt>
                <c:pt idx="1648">
                  <c:v>50858</c:v>
                </c:pt>
                <c:pt idx="1649">
                  <c:v>50865</c:v>
                </c:pt>
                <c:pt idx="1650">
                  <c:v>50872</c:v>
                </c:pt>
                <c:pt idx="1651">
                  <c:v>50879</c:v>
                </c:pt>
                <c:pt idx="1652">
                  <c:v>50886</c:v>
                </c:pt>
                <c:pt idx="1653">
                  <c:v>50893</c:v>
                </c:pt>
                <c:pt idx="1654">
                  <c:v>50900</c:v>
                </c:pt>
                <c:pt idx="1655">
                  <c:v>50907</c:v>
                </c:pt>
                <c:pt idx="1656">
                  <c:v>50914</c:v>
                </c:pt>
                <c:pt idx="1657">
                  <c:v>50921</c:v>
                </c:pt>
                <c:pt idx="1658">
                  <c:v>50928</c:v>
                </c:pt>
                <c:pt idx="1659">
                  <c:v>50935</c:v>
                </c:pt>
                <c:pt idx="1660">
                  <c:v>50942</c:v>
                </c:pt>
                <c:pt idx="1661">
                  <c:v>50949</c:v>
                </c:pt>
                <c:pt idx="1662">
                  <c:v>50956</c:v>
                </c:pt>
                <c:pt idx="1663">
                  <c:v>50963</c:v>
                </c:pt>
                <c:pt idx="1664">
                  <c:v>50970</c:v>
                </c:pt>
                <c:pt idx="1665">
                  <c:v>50977</c:v>
                </c:pt>
                <c:pt idx="1666">
                  <c:v>50984</c:v>
                </c:pt>
                <c:pt idx="1667">
                  <c:v>50991</c:v>
                </c:pt>
                <c:pt idx="1668">
                  <c:v>50998</c:v>
                </c:pt>
                <c:pt idx="1669">
                  <c:v>51005</c:v>
                </c:pt>
                <c:pt idx="1670">
                  <c:v>51012</c:v>
                </c:pt>
                <c:pt idx="1671">
                  <c:v>51019</c:v>
                </c:pt>
                <c:pt idx="1672">
                  <c:v>51026</c:v>
                </c:pt>
                <c:pt idx="1673">
                  <c:v>51033</c:v>
                </c:pt>
                <c:pt idx="1674">
                  <c:v>51040</c:v>
                </c:pt>
                <c:pt idx="1675">
                  <c:v>51047</c:v>
                </c:pt>
                <c:pt idx="1676">
                  <c:v>51054</c:v>
                </c:pt>
                <c:pt idx="1677">
                  <c:v>51061</c:v>
                </c:pt>
                <c:pt idx="1678">
                  <c:v>51068</c:v>
                </c:pt>
                <c:pt idx="1679">
                  <c:v>51075</c:v>
                </c:pt>
                <c:pt idx="1680">
                  <c:v>51082</c:v>
                </c:pt>
                <c:pt idx="1681">
                  <c:v>51089</c:v>
                </c:pt>
                <c:pt idx="1682">
                  <c:v>51096</c:v>
                </c:pt>
                <c:pt idx="1683">
                  <c:v>51103</c:v>
                </c:pt>
                <c:pt idx="1684">
                  <c:v>51110</c:v>
                </c:pt>
                <c:pt idx="1685">
                  <c:v>51117</c:v>
                </c:pt>
                <c:pt idx="1686">
                  <c:v>51124</c:v>
                </c:pt>
                <c:pt idx="1687">
                  <c:v>51131</c:v>
                </c:pt>
                <c:pt idx="1688">
                  <c:v>51138</c:v>
                </c:pt>
                <c:pt idx="1689">
                  <c:v>51145</c:v>
                </c:pt>
                <c:pt idx="1690">
                  <c:v>51152</c:v>
                </c:pt>
                <c:pt idx="1691">
                  <c:v>51159</c:v>
                </c:pt>
                <c:pt idx="1692">
                  <c:v>51166</c:v>
                </c:pt>
                <c:pt idx="1693">
                  <c:v>51173</c:v>
                </c:pt>
                <c:pt idx="1694">
                  <c:v>51180</c:v>
                </c:pt>
                <c:pt idx="1695">
                  <c:v>51187</c:v>
                </c:pt>
                <c:pt idx="1696">
                  <c:v>51194</c:v>
                </c:pt>
                <c:pt idx="1697">
                  <c:v>51201</c:v>
                </c:pt>
                <c:pt idx="1698">
                  <c:v>51208</c:v>
                </c:pt>
                <c:pt idx="1699">
                  <c:v>51215</c:v>
                </c:pt>
                <c:pt idx="1700">
                  <c:v>51222</c:v>
                </c:pt>
                <c:pt idx="1701">
                  <c:v>51229</c:v>
                </c:pt>
                <c:pt idx="1702">
                  <c:v>51236</c:v>
                </c:pt>
                <c:pt idx="1703">
                  <c:v>51243</c:v>
                </c:pt>
                <c:pt idx="1704">
                  <c:v>51250</c:v>
                </c:pt>
                <c:pt idx="1705">
                  <c:v>51258</c:v>
                </c:pt>
                <c:pt idx="1706">
                  <c:v>51265</c:v>
                </c:pt>
                <c:pt idx="1707">
                  <c:v>51272</c:v>
                </c:pt>
                <c:pt idx="1708">
                  <c:v>51279</c:v>
                </c:pt>
                <c:pt idx="1709">
                  <c:v>51286</c:v>
                </c:pt>
                <c:pt idx="1710">
                  <c:v>51293</c:v>
                </c:pt>
                <c:pt idx="1711">
                  <c:v>51300</c:v>
                </c:pt>
                <c:pt idx="1712">
                  <c:v>51307</c:v>
                </c:pt>
                <c:pt idx="1713">
                  <c:v>51314</c:v>
                </c:pt>
                <c:pt idx="1714">
                  <c:v>51321</c:v>
                </c:pt>
                <c:pt idx="1715">
                  <c:v>51328</c:v>
                </c:pt>
                <c:pt idx="1716">
                  <c:v>51335</c:v>
                </c:pt>
                <c:pt idx="1717">
                  <c:v>51342</c:v>
                </c:pt>
                <c:pt idx="1718">
                  <c:v>51349</c:v>
                </c:pt>
                <c:pt idx="1719">
                  <c:v>51356</c:v>
                </c:pt>
                <c:pt idx="1720">
                  <c:v>51363</c:v>
                </c:pt>
                <c:pt idx="1721">
                  <c:v>51370</c:v>
                </c:pt>
                <c:pt idx="1722">
                  <c:v>51377</c:v>
                </c:pt>
                <c:pt idx="1723">
                  <c:v>51384</c:v>
                </c:pt>
                <c:pt idx="1724">
                  <c:v>51391</c:v>
                </c:pt>
                <c:pt idx="1725">
                  <c:v>51398</c:v>
                </c:pt>
                <c:pt idx="1726">
                  <c:v>51405</c:v>
                </c:pt>
                <c:pt idx="1727">
                  <c:v>51412</c:v>
                </c:pt>
                <c:pt idx="1728">
                  <c:v>51419</c:v>
                </c:pt>
                <c:pt idx="1729">
                  <c:v>51426</c:v>
                </c:pt>
                <c:pt idx="1730">
                  <c:v>51433</c:v>
                </c:pt>
                <c:pt idx="1731">
                  <c:v>51440</c:v>
                </c:pt>
                <c:pt idx="1732">
                  <c:v>51447</c:v>
                </c:pt>
                <c:pt idx="1733">
                  <c:v>51454</c:v>
                </c:pt>
                <c:pt idx="1734">
                  <c:v>51461</c:v>
                </c:pt>
                <c:pt idx="1735">
                  <c:v>51468</c:v>
                </c:pt>
                <c:pt idx="1736">
                  <c:v>51475</c:v>
                </c:pt>
                <c:pt idx="1737">
                  <c:v>51482</c:v>
                </c:pt>
                <c:pt idx="1738">
                  <c:v>51489</c:v>
                </c:pt>
                <c:pt idx="1739">
                  <c:v>51497</c:v>
                </c:pt>
                <c:pt idx="1740">
                  <c:v>51504</c:v>
                </c:pt>
                <c:pt idx="1741">
                  <c:v>51511</c:v>
                </c:pt>
                <c:pt idx="1742">
                  <c:v>51518</c:v>
                </c:pt>
                <c:pt idx="1743">
                  <c:v>51525</c:v>
                </c:pt>
                <c:pt idx="1744">
                  <c:v>51532</c:v>
                </c:pt>
                <c:pt idx="1745">
                  <c:v>51539</c:v>
                </c:pt>
                <c:pt idx="1746">
                  <c:v>51546</c:v>
                </c:pt>
                <c:pt idx="1747">
                  <c:v>51553</c:v>
                </c:pt>
                <c:pt idx="1748">
                  <c:v>51560</c:v>
                </c:pt>
                <c:pt idx="1749">
                  <c:v>51567</c:v>
                </c:pt>
                <c:pt idx="1750">
                  <c:v>51574</c:v>
                </c:pt>
                <c:pt idx="1751">
                  <c:v>51581</c:v>
                </c:pt>
                <c:pt idx="1752">
                  <c:v>51588</c:v>
                </c:pt>
                <c:pt idx="1753">
                  <c:v>51595</c:v>
                </c:pt>
                <c:pt idx="1754">
                  <c:v>51602</c:v>
                </c:pt>
                <c:pt idx="1755">
                  <c:v>51609</c:v>
                </c:pt>
                <c:pt idx="1756">
                  <c:v>51616</c:v>
                </c:pt>
                <c:pt idx="1757">
                  <c:v>51623</c:v>
                </c:pt>
                <c:pt idx="1758">
                  <c:v>51630</c:v>
                </c:pt>
                <c:pt idx="1759">
                  <c:v>51637</c:v>
                </c:pt>
                <c:pt idx="1760">
                  <c:v>51644</c:v>
                </c:pt>
                <c:pt idx="1761">
                  <c:v>51651</c:v>
                </c:pt>
                <c:pt idx="1762">
                  <c:v>51658</c:v>
                </c:pt>
                <c:pt idx="1763">
                  <c:v>51665</c:v>
                </c:pt>
                <c:pt idx="1764">
                  <c:v>51672</c:v>
                </c:pt>
                <c:pt idx="1765">
                  <c:v>51679</c:v>
                </c:pt>
                <c:pt idx="1766">
                  <c:v>51686</c:v>
                </c:pt>
                <c:pt idx="1767">
                  <c:v>51693</c:v>
                </c:pt>
                <c:pt idx="1768">
                  <c:v>51700</c:v>
                </c:pt>
                <c:pt idx="1769">
                  <c:v>51707</c:v>
                </c:pt>
                <c:pt idx="1770">
                  <c:v>51714</c:v>
                </c:pt>
                <c:pt idx="1771">
                  <c:v>51721</c:v>
                </c:pt>
                <c:pt idx="1772">
                  <c:v>51728</c:v>
                </c:pt>
                <c:pt idx="1773">
                  <c:v>51735</c:v>
                </c:pt>
                <c:pt idx="1774">
                  <c:v>51742</c:v>
                </c:pt>
                <c:pt idx="1775">
                  <c:v>51749</c:v>
                </c:pt>
                <c:pt idx="1776">
                  <c:v>51756</c:v>
                </c:pt>
                <c:pt idx="1777">
                  <c:v>51763</c:v>
                </c:pt>
                <c:pt idx="1778">
                  <c:v>51770</c:v>
                </c:pt>
                <c:pt idx="1779">
                  <c:v>51777</c:v>
                </c:pt>
                <c:pt idx="1780">
                  <c:v>51784</c:v>
                </c:pt>
                <c:pt idx="1781">
                  <c:v>51791</c:v>
                </c:pt>
                <c:pt idx="1782">
                  <c:v>51798</c:v>
                </c:pt>
                <c:pt idx="1783">
                  <c:v>51805</c:v>
                </c:pt>
                <c:pt idx="1784">
                  <c:v>51812</c:v>
                </c:pt>
                <c:pt idx="1785">
                  <c:v>51819</c:v>
                </c:pt>
                <c:pt idx="1786">
                  <c:v>51826</c:v>
                </c:pt>
                <c:pt idx="1787">
                  <c:v>51833</c:v>
                </c:pt>
                <c:pt idx="1788">
                  <c:v>51840</c:v>
                </c:pt>
                <c:pt idx="1789">
                  <c:v>51847</c:v>
                </c:pt>
                <c:pt idx="1790">
                  <c:v>51854</c:v>
                </c:pt>
                <c:pt idx="1791">
                  <c:v>51862</c:v>
                </c:pt>
                <c:pt idx="1792">
                  <c:v>51869</c:v>
                </c:pt>
                <c:pt idx="1793">
                  <c:v>51876</c:v>
                </c:pt>
                <c:pt idx="1794">
                  <c:v>51883</c:v>
                </c:pt>
                <c:pt idx="1795">
                  <c:v>51890</c:v>
                </c:pt>
                <c:pt idx="1796">
                  <c:v>51897</c:v>
                </c:pt>
                <c:pt idx="1797">
                  <c:v>51904</c:v>
                </c:pt>
                <c:pt idx="1798">
                  <c:v>51911</c:v>
                </c:pt>
                <c:pt idx="1799">
                  <c:v>51918</c:v>
                </c:pt>
                <c:pt idx="1800">
                  <c:v>51925</c:v>
                </c:pt>
                <c:pt idx="1801">
                  <c:v>51932</c:v>
                </c:pt>
                <c:pt idx="1802">
                  <c:v>51939</c:v>
                </c:pt>
                <c:pt idx="1803">
                  <c:v>51946</c:v>
                </c:pt>
                <c:pt idx="1804">
                  <c:v>51953</c:v>
                </c:pt>
                <c:pt idx="1805">
                  <c:v>51964</c:v>
                </c:pt>
                <c:pt idx="1806">
                  <c:v>51971</c:v>
                </c:pt>
                <c:pt idx="1807">
                  <c:v>51978</c:v>
                </c:pt>
                <c:pt idx="1808">
                  <c:v>51985</c:v>
                </c:pt>
                <c:pt idx="1809">
                  <c:v>51992</c:v>
                </c:pt>
                <c:pt idx="1810">
                  <c:v>51999</c:v>
                </c:pt>
                <c:pt idx="1811">
                  <c:v>52006</c:v>
                </c:pt>
                <c:pt idx="1812">
                  <c:v>52013</c:v>
                </c:pt>
                <c:pt idx="1813">
                  <c:v>52020</c:v>
                </c:pt>
                <c:pt idx="1814">
                  <c:v>52027</c:v>
                </c:pt>
                <c:pt idx="1815">
                  <c:v>52034</c:v>
                </c:pt>
                <c:pt idx="1816">
                  <c:v>52041</c:v>
                </c:pt>
                <c:pt idx="1817">
                  <c:v>52048</c:v>
                </c:pt>
                <c:pt idx="1818">
                  <c:v>52055</c:v>
                </c:pt>
                <c:pt idx="1819">
                  <c:v>52062</c:v>
                </c:pt>
                <c:pt idx="1820">
                  <c:v>52069</c:v>
                </c:pt>
                <c:pt idx="1821">
                  <c:v>52076</c:v>
                </c:pt>
                <c:pt idx="1822">
                  <c:v>52083</c:v>
                </c:pt>
                <c:pt idx="1823">
                  <c:v>52090</c:v>
                </c:pt>
                <c:pt idx="1824">
                  <c:v>52097</c:v>
                </c:pt>
                <c:pt idx="1825">
                  <c:v>52104</c:v>
                </c:pt>
                <c:pt idx="1826">
                  <c:v>52111</c:v>
                </c:pt>
                <c:pt idx="1827">
                  <c:v>52118</c:v>
                </c:pt>
                <c:pt idx="1828">
                  <c:v>52125</c:v>
                </c:pt>
                <c:pt idx="1829">
                  <c:v>52132</c:v>
                </c:pt>
                <c:pt idx="1830">
                  <c:v>52139</c:v>
                </c:pt>
                <c:pt idx="1831">
                  <c:v>52146</c:v>
                </c:pt>
                <c:pt idx="1832">
                  <c:v>52153</c:v>
                </c:pt>
                <c:pt idx="1833">
                  <c:v>52160</c:v>
                </c:pt>
                <c:pt idx="1834">
                  <c:v>52167</c:v>
                </c:pt>
                <c:pt idx="1835">
                  <c:v>52174</c:v>
                </c:pt>
                <c:pt idx="1836">
                  <c:v>52181</c:v>
                </c:pt>
                <c:pt idx="1837">
                  <c:v>52188</c:v>
                </c:pt>
                <c:pt idx="1838">
                  <c:v>52195</c:v>
                </c:pt>
                <c:pt idx="1839">
                  <c:v>52202</c:v>
                </c:pt>
                <c:pt idx="1840">
                  <c:v>52209</c:v>
                </c:pt>
                <c:pt idx="1841">
                  <c:v>52216</c:v>
                </c:pt>
                <c:pt idx="1842">
                  <c:v>52223</c:v>
                </c:pt>
                <c:pt idx="1843">
                  <c:v>52230</c:v>
                </c:pt>
                <c:pt idx="1844">
                  <c:v>52237</c:v>
                </c:pt>
                <c:pt idx="1845">
                  <c:v>52244</c:v>
                </c:pt>
                <c:pt idx="1846">
                  <c:v>52251</c:v>
                </c:pt>
                <c:pt idx="1847">
                  <c:v>52258</c:v>
                </c:pt>
                <c:pt idx="1848">
                  <c:v>52265</c:v>
                </c:pt>
                <c:pt idx="1849">
                  <c:v>52272</c:v>
                </c:pt>
                <c:pt idx="1850">
                  <c:v>52279</c:v>
                </c:pt>
                <c:pt idx="1851">
                  <c:v>52286</c:v>
                </c:pt>
                <c:pt idx="1852">
                  <c:v>52293</c:v>
                </c:pt>
                <c:pt idx="1853">
                  <c:v>52300</c:v>
                </c:pt>
                <c:pt idx="1854">
                  <c:v>52307</c:v>
                </c:pt>
                <c:pt idx="1855">
                  <c:v>52314</c:v>
                </c:pt>
                <c:pt idx="1856">
                  <c:v>52321</c:v>
                </c:pt>
                <c:pt idx="1857">
                  <c:v>52328</c:v>
                </c:pt>
                <c:pt idx="1858">
                  <c:v>52335</c:v>
                </c:pt>
                <c:pt idx="1859">
                  <c:v>52342</c:v>
                </c:pt>
                <c:pt idx="1860">
                  <c:v>52349</c:v>
                </c:pt>
                <c:pt idx="1861">
                  <c:v>52356</c:v>
                </c:pt>
                <c:pt idx="1862">
                  <c:v>52363</c:v>
                </c:pt>
                <c:pt idx="1863">
                  <c:v>52370</c:v>
                </c:pt>
                <c:pt idx="1864">
                  <c:v>52377</c:v>
                </c:pt>
                <c:pt idx="1865">
                  <c:v>52384</c:v>
                </c:pt>
                <c:pt idx="1866">
                  <c:v>52391</c:v>
                </c:pt>
                <c:pt idx="1867">
                  <c:v>52398</c:v>
                </c:pt>
                <c:pt idx="1868">
                  <c:v>52405</c:v>
                </c:pt>
                <c:pt idx="1869">
                  <c:v>52412</c:v>
                </c:pt>
                <c:pt idx="1870">
                  <c:v>52419</c:v>
                </c:pt>
                <c:pt idx="1871">
                  <c:v>52426</c:v>
                </c:pt>
                <c:pt idx="1872">
                  <c:v>52433</c:v>
                </c:pt>
                <c:pt idx="1873">
                  <c:v>52440</c:v>
                </c:pt>
                <c:pt idx="1874">
                  <c:v>52447</c:v>
                </c:pt>
                <c:pt idx="1875">
                  <c:v>52454</c:v>
                </c:pt>
                <c:pt idx="1876">
                  <c:v>52461</c:v>
                </c:pt>
                <c:pt idx="1877">
                  <c:v>52468</c:v>
                </c:pt>
                <c:pt idx="1878">
                  <c:v>52475</c:v>
                </c:pt>
                <c:pt idx="1879">
                  <c:v>52482</c:v>
                </c:pt>
                <c:pt idx="1880">
                  <c:v>52489</c:v>
                </c:pt>
                <c:pt idx="1881">
                  <c:v>52496</c:v>
                </c:pt>
                <c:pt idx="1882">
                  <c:v>52503</c:v>
                </c:pt>
                <c:pt idx="1883">
                  <c:v>52510</c:v>
                </c:pt>
                <c:pt idx="1884">
                  <c:v>52517</c:v>
                </c:pt>
                <c:pt idx="1885">
                  <c:v>52524</c:v>
                </c:pt>
                <c:pt idx="1886">
                  <c:v>52531</c:v>
                </c:pt>
                <c:pt idx="1887">
                  <c:v>52538</c:v>
                </c:pt>
                <c:pt idx="1888">
                  <c:v>52545</c:v>
                </c:pt>
                <c:pt idx="1889">
                  <c:v>52552</c:v>
                </c:pt>
                <c:pt idx="1890">
                  <c:v>52559</c:v>
                </c:pt>
                <c:pt idx="1891">
                  <c:v>52566</c:v>
                </c:pt>
                <c:pt idx="1892">
                  <c:v>52573</c:v>
                </c:pt>
                <c:pt idx="1893">
                  <c:v>52580</c:v>
                </c:pt>
                <c:pt idx="1894">
                  <c:v>52587</c:v>
                </c:pt>
                <c:pt idx="1895">
                  <c:v>52594</c:v>
                </c:pt>
                <c:pt idx="1896">
                  <c:v>52601</c:v>
                </c:pt>
                <c:pt idx="1897">
                  <c:v>52608</c:v>
                </c:pt>
                <c:pt idx="1898">
                  <c:v>52615</c:v>
                </c:pt>
                <c:pt idx="1899">
                  <c:v>52622</c:v>
                </c:pt>
                <c:pt idx="1900">
                  <c:v>52629</c:v>
                </c:pt>
                <c:pt idx="1901">
                  <c:v>52636</c:v>
                </c:pt>
                <c:pt idx="1902">
                  <c:v>52643</c:v>
                </c:pt>
                <c:pt idx="1903">
                  <c:v>52650</c:v>
                </c:pt>
                <c:pt idx="1904">
                  <c:v>52657</c:v>
                </c:pt>
                <c:pt idx="1905">
                  <c:v>52664</c:v>
                </c:pt>
                <c:pt idx="1906">
                  <c:v>52671</c:v>
                </c:pt>
                <c:pt idx="1907">
                  <c:v>52678</c:v>
                </c:pt>
                <c:pt idx="1908">
                  <c:v>52685</c:v>
                </c:pt>
                <c:pt idx="1909">
                  <c:v>52692</c:v>
                </c:pt>
                <c:pt idx="1910">
                  <c:v>52699</c:v>
                </c:pt>
                <c:pt idx="1911">
                  <c:v>52706</c:v>
                </c:pt>
                <c:pt idx="1912">
                  <c:v>52713</c:v>
                </c:pt>
                <c:pt idx="1913">
                  <c:v>52720</c:v>
                </c:pt>
                <c:pt idx="1914">
                  <c:v>52727</c:v>
                </c:pt>
                <c:pt idx="1915">
                  <c:v>52734</c:v>
                </c:pt>
                <c:pt idx="1916">
                  <c:v>52741</c:v>
                </c:pt>
                <c:pt idx="1917">
                  <c:v>52748</c:v>
                </c:pt>
                <c:pt idx="1918">
                  <c:v>52755</c:v>
                </c:pt>
                <c:pt idx="1919">
                  <c:v>52762</c:v>
                </c:pt>
                <c:pt idx="1920">
                  <c:v>52769</c:v>
                </c:pt>
                <c:pt idx="1921">
                  <c:v>52776</c:v>
                </c:pt>
                <c:pt idx="1922">
                  <c:v>52783</c:v>
                </c:pt>
                <c:pt idx="1923">
                  <c:v>52790</c:v>
                </c:pt>
                <c:pt idx="1924">
                  <c:v>52797</c:v>
                </c:pt>
                <c:pt idx="1925">
                  <c:v>52804</c:v>
                </c:pt>
                <c:pt idx="1926">
                  <c:v>52811</c:v>
                </c:pt>
                <c:pt idx="1927">
                  <c:v>52818</c:v>
                </c:pt>
                <c:pt idx="1928">
                  <c:v>52825</c:v>
                </c:pt>
                <c:pt idx="1929">
                  <c:v>52832</c:v>
                </c:pt>
                <c:pt idx="1930">
                  <c:v>52839</c:v>
                </c:pt>
                <c:pt idx="1931">
                  <c:v>52846</c:v>
                </c:pt>
                <c:pt idx="1932">
                  <c:v>52853</c:v>
                </c:pt>
                <c:pt idx="1933">
                  <c:v>52860</c:v>
                </c:pt>
                <c:pt idx="1934">
                  <c:v>52867</c:v>
                </c:pt>
                <c:pt idx="1935">
                  <c:v>52874</c:v>
                </c:pt>
                <c:pt idx="1936">
                  <c:v>52881</c:v>
                </c:pt>
                <c:pt idx="1937">
                  <c:v>52888</c:v>
                </c:pt>
                <c:pt idx="1938">
                  <c:v>52895</c:v>
                </c:pt>
                <c:pt idx="1939">
                  <c:v>52902</c:v>
                </c:pt>
                <c:pt idx="1940">
                  <c:v>52909</c:v>
                </c:pt>
                <c:pt idx="1941">
                  <c:v>52916</c:v>
                </c:pt>
                <c:pt idx="1942">
                  <c:v>52923</c:v>
                </c:pt>
                <c:pt idx="1943">
                  <c:v>52930</c:v>
                </c:pt>
                <c:pt idx="1944">
                  <c:v>52937</c:v>
                </c:pt>
                <c:pt idx="1945">
                  <c:v>52944</c:v>
                </c:pt>
                <c:pt idx="1946">
                  <c:v>52951</c:v>
                </c:pt>
                <c:pt idx="1947">
                  <c:v>52958</c:v>
                </c:pt>
                <c:pt idx="1948">
                  <c:v>52965</c:v>
                </c:pt>
                <c:pt idx="1949">
                  <c:v>52972</c:v>
                </c:pt>
                <c:pt idx="1950">
                  <c:v>52979</c:v>
                </c:pt>
                <c:pt idx="1951">
                  <c:v>52986</c:v>
                </c:pt>
                <c:pt idx="1952">
                  <c:v>52993</c:v>
                </c:pt>
                <c:pt idx="1953">
                  <c:v>53000</c:v>
                </c:pt>
                <c:pt idx="1954">
                  <c:v>53007</c:v>
                </c:pt>
                <c:pt idx="1955">
                  <c:v>53014</c:v>
                </c:pt>
                <c:pt idx="1956">
                  <c:v>53021</c:v>
                </c:pt>
                <c:pt idx="1957">
                  <c:v>53028</c:v>
                </c:pt>
                <c:pt idx="1958">
                  <c:v>53035</c:v>
                </c:pt>
                <c:pt idx="1959">
                  <c:v>53042</c:v>
                </c:pt>
                <c:pt idx="1960">
                  <c:v>53049</c:v>
                </c:pt>
                <c:pt idx="1961">
                  <c:v>53056</c:v>
                </c:pt>
                <c:pt idx="1962">
                  <c:v>53063</c:v>
                </c:pt>
                <c:pt idx="1963">
                  <c:v>53070</c:v>
                </c:pt>
                <c:pt idx="1964">
                  <c:v>53077</c:v>
                </c:pt>
                <c:pt idx="1965">
                  <c:v>53084</c:v>
                </c:pt>
                <c:pt idx="1966">
                  <c:v>53091</c:v>
                </c:pt>
                <c:pt idx="1967">
                  <c:v>53098</c:v>
                </c:pt>
                <c:pt idx="1968">
                  <c:v>53105</c:v>
                </c:pt>
                <c:pt idx="1969">
                  <c:v>53112</c:v>
                </c:pt>
                <c:pt idx="1970">
                  <c:v>53119</c:v>
                </c:pt>
                <c:pt idx="1971">
                  <c:v>53126</c:v>
                </c:pt>
                <c:pt idx="1972">
                  <c:v>53133</c:v>
                </c:pt>
                <c:pt idx="1973">
                  <c:v>53140</c:v>
                </c:pt>
                <c:pt idx="1974">
                  <c:v>53147</c:v>
                </c:pt>
                <c:pt idx="1975">
                  <c:v>53154</c:v>
                </c:pt>
                <c:pt idx="1976">
                  <c:v>53161</c:v>
                </c:pt>
                <c:pt idx="1977">
                  <c:v>53168</c:v>
                </c:pt>
                <c:pt idx="1978">
                  <c:v>53175</c:v>
                </c:pt>
                <c:pt idx="1979">
                  <c:v>53182</c:v>
                </c:pt>
                <c:pt idx="1980">
                  <c:v>53189</c:v>
                </c:pt>
                <c:pt idx="1981">
                  <c:v>53196</c:v>
                </c:pt>
                <c:pt idx="1982">
                  <c:v>53203</c:v>
                </c:pt>
                <c:pt idx="1983">
                  <c:v>53210</c:v>
                </c:pt>
                <c:pt idx="1984">
                  <c:v>53217</c:v>
                </c:pt>
                <c:pt idx="1985">
                  <c:v>53224</c:v>
                </c:pt>
                <c:pt idx="1986">
                  <c:v>53231</c:v>
                </c:pt>
                <c:pt idx="1987">
                  <c:v>53238</c:v>
                </c:pt>
                <c:pt idx="1988">
                  <c:v>53245</c:v>
                </c:pt>
                <c:pt idx="1989">
                  <c:v>53252</c:v>
                </c:pt>
                <c:pt idx="1990">
                  <c:v>53259</c:v>
                </c:pt>
                <c:pt idx="1991">
                  <c:v>53266</c:v>
                </c:pt>
                <c:pt idx="1992">
                  <c:v>53273</c:v>
                </c:pt>
                <c:pt idx="1993">
                  <c:v>53280</c:v>
                </c:pt>
                <c:pt idx="1994">
                  <c:v>53287</c:v>
                </c:pt>
                <c:pt idx="1995">
                  <c:v>53294</c:v>
                </c:pt>
                <c:pt idx="1996">
                  <c:v>53301</c:v>
                </c:pt>
                <c:pt idx="1997">
                  <c:v>53308</c:v>
                </c:pt>
                <c:pt idx="1998">
                  <c:v>53315</c:v>
                </c:pt>
                <c:pt idx="1999">
                  <c:v>53323</c:v>
                </c:pt>
                <c:pt idx="2000">
                  <c:v>53330</c:v>
                </c:pt>
                <c:pt idx="2001">
                  <c:v>53337</c:v>
                </c:pt>
                <c:pt idx="2002">
                  <c:v>53344</c:v>
                </c:pt>
                <c:pt idx="2003">
                  <c:v>53351</c:v>
                </c:pt>
                <c:pt idx="2004">
                  <c:v>53358</c:v>
                </c:pt>
                <c:pt idx="2005">
                  <c:v>53365</c:v>
                </c:pt>
                <c:pt idx="2006">
                  <c:v>53372</c:v>
                </c:pt>
                <c:pt idx="2007">
                  <c:v>53379</c:v>
                </c:pt>
                <c:pt idx="2008">
                  <c:v>53386</c:v>
                </c:pt>
                <c:pt idx="2009">
                  <c:v>53393</c:v>
                </c:pt>
                <c:pt idx="2010">
                  <c:v>53400</c:v>
                </c:pt>
                <c:pt idx="2011">
                  <c:v>53407</c:v>
                </c:pt>
                <c:pt idx="2012">
                  <c:v>53414</c:v>
                </c:pt>
                <c:pt idx="2013">
                  <c:v>53421</c:v>
                </c:pt>
                <c:pt idx="2014">
                  <c:v>53428</c:v>
                </c:pt>
                <c:pt idx="2015">
                  <c:v>53435</c:v>
                </c:pt>
                <c:pt idx="2016">
                  <c:v>53442</c:v>
                </c:pt>
                <c:pt idx="2017">
                  <c:v>53449</c:v>
                </c:pt>
                <c:pt idx="2018">
                  <c:v>53456</c:v>
                </c:pt>
                <c:pt idx="2019">
                  <c:v>53463</c:v>
                </c:pt>
                <c:pt idx="2020">
                  <c:v>53470</c:v>
                </c:pt>
                <c:pt idx="2021">
                  <c:v>53477</c:v>
                </c:pt>
                <c:pt idx="2022">
                  <c:v>53484</c:v>
                </c:pt>
                <c:pt idx="2023">
                  <c:v>53491</c:v>
                </c:pt>
                <c:pt idx="2024">
                  <c:v>53498</c:v>
                </c:pt>
                <c:pt idx="2025">
                  <c:v>53505</c:v>
                </c:pt>
                <c:pt idx="2026">
                  <c:v>53512</c:v>
                </c:pt>
                <c:pt idx="2027">
                  <c:v>53519</c:v>
                </c:pt>
                <c:pt idx="2028">
                  <c:v>53526</c:v>
                </c:pt>
                <c:pt idx="2029">
                  <c:v>53533</c:v>
                </c:pt>
                <c:pt idx="2030">
                  <c:v>53540</c:v>
                </c:pt>
                <c:pt idx="2031">
                  <c:v>53547</c:v>
                </c:pt>
                <c:pt idx="2032">
                  <c:v>53554</c:v>
                </c:pt>
                <c:pt idx="2033">
                  <c:v>53561</c:v>
                </c:pt>
                <c:pt idx="2034">
                  <c:v>53568</c:v>
                </c:pt>
                <c:pt idx="2035">
                  <c:v>53575</c:v>
                </c:pt>
                <c:pt idx="2036">
                  <c:v>53582</c:v>
                </c:pt>
                <c:pt idx="2037">
                  <c:v>53589</c:v>
                </c:pt>
                <c:pt idx="2038">
                  <c:v>53596</c:v>
                </c:pt>
                <c:pt idx="2039">
                  <c:v>53603</c:v>
                </c:pt>
                <c:pt idx="2040">
                  <c:v>53610</c:v>
                </c:pt>
                <c:pt idx="2041">
                  <c:v>53617</c:v>
                </c:pt>
                <c:pt idx="2042">
                  <c:v>53624</c:v>
                </c:pt>
                <c:pt idx="2043">
                  <c:v>53631</c:v>
                </c:pt>
                <c:pt idx="2044">
                  <c:v>53638</c:v>
                </c:pt>
                <c:pt idx="2045">
                  <c:v>53645</c:v>
                </c:pt>
                <c:pt idx="2046">
                  <c:v>53652</c:v>
                </c:pt>
                <c:pt idx="2047">
                  <c:v>53659</c:v>
                </c:pt>
                <c:pt idx="2048">
                  <c:v>53666</c:v>
                </c:pt>
                <c:pt idx="2049">
                  <c:v>53673</c:v>
                </c:pt>
                <c:pt idx="2050">
                  <c:v>53680</c:v>
                </c:pt>
                <c:pt idx="2051">
                  <c:v>53688</c:v>
                </c:pt>
                <c:pt idx="2052">
                  <c:v>53695</c:v>
                </c:pt>
                <c:pt idx="2053">
                  <c:v>53702</c:v>
                </c:pt>
                <c:pt idx="2054">
                  <c:v>53709</c:v>
                </c:pt>
                <c:pt idx="2055">
                  <c:v>53716</c:v>
                </c:pt>
                <c:pt idx="2056">
                  <c:v>53723</c:v>
                </c:pt>
                <c:pt idx="2057">
                  <c:v>53730</c:v>
                </c:pt>
                <c:pt idx="2058">
                  <c:v>53737</c:v>
                </c:pt>
                <c:pt idx="2059">
                  <c:v>53744</c:v>
                </c:pt>
                <c:pt idx="2060">
                  <c:v>53751</c:v>
                </c:pt>
                <c:pt idx="2061">
                  <c:v>53758</c:v>
                </c:pt>
                <c:pt idx="2062">
                  <c:v>53765</c:v>
                </c:pt>
                <c:pt idx="2063">
                  <c:v>53772</c:v>
                </c:pt>
                <c:pt idx="2064">
                  <c:v>53779</c:v>
                </c:pt>
                <c:pt idx="2065">
                  <c:v>53786</c:v>
                </c:pt>
                <c:pt idx="2066">
                  <c:v>53793</c:v>
                </c:pt>
                <c:pt idx="2067">
                  <c:v>53800</c:v>
                </c:pt>
                <c:pt idx="2068">
                  <c:v>53807</c:v>
                </c:pt>
                <c:pt idx="2069">
                  <c:v>53814</c:v>
                </c:pt>
                <c:pt idx="2070">
                  <c:v>53821</c:v>
                </c:pt>
                <c:pt idx="2071">
                  <c:v>53828</c:v>
                </c:pt>
                <c:pt idx="2072">
                  <c:v>53835</c:v>
                </c:pt>
                <c:pt idx="2073">
                  <c:v>53842</c:v>
                </c:pt>
                <c:pt idx="2074">
                  <c:v>53849</c:v>
                </c:pt>
                <c:pt idx="2075">
                  <c:v>53856</c:v>
                </c:pt>
                <c:pt idx="2076">
                  <c:v>53863</c:v>
                </c:pt>
                <c:pt idx="2077">
                  <c:v>53870</c:v>
                </c:pt>
                <c:pt idx="2078">
                  <c:v>53877</c:v>
                </c:pt>
                <c:pt idx="2079">
                  <c:v>53884</c:v>
                </c:pt>
                <c:pt idx="2080">
                  <c:v>53891</c:v>
                </c:pt>
                <c:pt idx="2081">
                  <c:v>53898</c:v>
                </c:pt>
                <c:pt idx="2082">
                  <c:v>53905</c:v>
                </c:pt>
                <c:pt idx="2083">
                  <c:v>53912</c:v>
                </c:pt>
                <c:pt idx="2084">
                  <c:v>53919</c:v>
                </c:pt>
                <c:pt idx="2085">
                  <c:v>53926</c:v>
                </c:pt>
                <c:pt idx="2086">
                  <c:v>53933</c:v>
                </c:pt>
                <c:pt idx="2087">
                  <c:v>53940</c:v>
                </c:pt>
                <c:pt idx="2088">
                  <c:v>53947</c:v>
                </c:pt>
                <c:pt idx="2089">
                  <c:v>53954</c:v>
                </c:pt>
                <c:pt idx="2090">
                  <c:v>53961</c:v>
                </c:pt>
                <c:pt idx="2091">
                  <c:v>53968</c:v>
                </c:pt>
                <c:pt idx="2092">
                  <c:v>53975</c:v>
                </c:pt>
                <c:pt idx="2093">
                  <c:v>53982</c:v>
                </c:pt>
                <c:pt idx="2094">
                  <c:v>53989</c:v>
                </c:pt>
                <c:pt idx="2095">
                  <c:v>53996</c:v>
                </c:pt>
                <c:pt idx="2096">
                  <c:v>54003</c:v>
                </c:pt>
                <c:pt idx="2097">
                  <c:v>54010</c:v>
                </c:pt>
                <c:pt idx="2098">
                  <c:v>54017</c:v>
                </c:pt>
                <c:pt idx="2099">
                  <c:v>54024</c:v>
                </c:pt>
                <c:pt idx="2100">
                  <c:v>54031</c:v>
                </c:pt>
                <c:pt idx="2101">
                  <c:v>54038</c:v>
                </c:pt>
                <c:pt idx="2102">
                  <c:v>54045</c:v>
                </c:pt>
                <c:pt idx="2103">
                  <c:v>54053</c:v>
                </c:pt>
                <c:pt idx="2104">
                  <c:v>54060</c:v>
                </c:pt>
                <c:pt idx="2105">
                  <c:v>54067</c:v>
                </c:pt>
                <c:pt idx="2106">
                  <c:v>54074</c:v>
                </c:pt>
                <c:pt idx="2107">
                  <c:v>54081</c:v>
                </c:pt>
                <c:pt idx="2108">
                  <c:v>54088</c:v>
                </c:pt>
                <c:pt idx="2109">
                  <c:v>54095</c:v>
                </c:pt>
                <c:pt idx="2110">
                  <c:v>54102</c:v>
                </c:pt>
                <c:pt idx="2111">
                  <c:v>54109</c:v>
                </c:pt>
                <c:pt idx="2112">
                  <c:v>54116</c:v>
                </c:pt>
                <c:pt idx="2113">
                  <c:v>54123</c:v>
                </c:pt>
                <c:pt idx="2114">
                  <c:v>54130</c:v>
                </c:pt>
                <c:pt idx="2115">
                  <c:v>54137</c:v>
                </c:pt>
                <c:pt idx="2116">
                  <c:v>54144</c:v>
                </c:pt>
                <c:pt idx="2117">
                  <c:v>54155</c:v>
                </c:pt>
                <c:pt idx="2118">
                  <c:v>54162</c:v>
                </c:pt>
                <c:pt idx="2119">
                  <c:v>54169</c:v>
                </c:pt>
                <c:pt idx="2120">
                  <c:v>54176</c:v>
                </c:pt>
                <c:pt idx="2121">
                  <c:v>54183</c:v>
                </c:pt>
                <c:pt idx="2122">
                  <c:v>54190</c:v>
                </c:pt>
                <c:pt idx="2123">
                  <c:v>54197</c:v>
                </c:pt>
                <c:pt idx="2124">
                  <c:v>54204</c:v>
                </c:pt>
                <c:pt idx="2125">
                  <c:v>54211</c:v>
                </c:pt>
                <c:pt idx="2126">
                  <c:v>54218</c:v>
                </c:pt>
                <c:pt idx="2127">
                  <c:v>54225</c:v>
                </c:pt>
                <c:pt idx="2128">
                  <c:v>54232</c:v>
                </c:pt>
                <c:pt idx="2129">
                  <c:v>54239</c:v>
                </c:pt>
                <c:pt idx="2130">
                  <c:v>54246</c:v>
                </c:pt>
                <c:pt idx="2131">
                  <c:v>54253</c:v>
                </c:pt>
                <c:pt idx="2132">
                  <c:v>54260</c:v>
                </c:pt>
                <c:pt idx="2133">
                  <c:v>54267</c:v>
                </c:pt>
                <c:pt idx="2134">
                  <c:v>54274</c:v>
                </c:pt>
                <c:pt idx="2135">
                  <c:v>54281</c:v>
                </c:pt>
                <c:pt idx="2136">
                  <c:v>54288</c:v>
                </c:pt>
                <c:pt idx="2137">
                  <c:v>54295</c:v>
                </c:pt>
                <c:pt idx="2138">
                  <c:v>54302</c:v>
                </c:pt>
                <c:pt idx="2139">
                  <c:v>54309</c:v>
                </c:pt>
                <c:pt idx="2140">
                  <c:v>54316</c:v>
                </c:pt>
                <c:pt idx="2141">
                  <c:v>54323</c:v>
                </c:pt>
                <c:pt idx="2142">
                  <c:v>54330</c:v>
                </c:pt>
                <c:pt idx="2143">
                  <c:v>54337</c:v>
                </c:pt>
                <c:pt idx="2144">
                  <c:v>54344</c:v>
                </c:pt>
                <c:pt idx="2145">
                  <c:v>54351</c:v>
                </c:pt>
                <c:pt idx="2146">
                  <c:v>54358</c:v>
                </c:pt>
                <c:pt idx="2147">
                  <c:v>54365</c:v>
                </c:pt>
                <c:pt idx="2148">
                  <c:v>54372</c:v>
                </c:pt>
                <c:pt idx="2149">
                  <c:v>54379</c:v>
                </c:pt>
                <c:pt idx="2150">
                  <c:v>54386</c:v>
                </c:pt>
                <c:pt idx="2151">
                  <c:v>54393</c:v>
                </c:pt>
                <c:pt idx="2152">
                  <c:v>54400</c:v>
                </c:pt>
                <c:pt idx="2153">
                  <c:v>54407</c:v>
                </c:pt>
                <c:pt idx="2154">
                  <c:v>54414</c:v>
                </c:pt>
                <c:pt idx="2155">
                  <c:v>54421</c:v>
                </c:pt>
                <c:pt idx="2156">
                  <c:v>54428</c:v>
                </c:pt>
                <c:pt idx="2157">
                  <c:v>54435</c:v>
                </c:pt>
                <c:pt idx="2158">
                  <c:v>54442</c:v>
                </c:pt>
                <c:pt idx="2159">
                  <c:v>54449</c:v>
                </c:pt>
                <c:pt idx="2160">
                  <c:v>54456</c:v>
                </c:pt>
                <c:pt idx="2161">
                  <c:v>54463</c:v>
                </c:pt>
                <c:pt idx="2162">
                  <c:v>54470</c:v>
                </c:pt>
                <c:pt idx="2163">
                  <c:v>54477</c:v>
                </c:pt>
                <c:pt idx="2164">
                  <c:v>54484</c:v>
                </c:pt>
                <c:pt idx="2165">
                  <c:v>54491</c:v>
                </c:pt>
                <c:pt idx="2166">
                  <c:v>54498</c:v>
                </c:pt>
                <c:pt idx="2167">
                  <c:v>54505</c:v>
                </c:pt>
                <c:pt idx="2168">
                  <c:v>54512</c:v>
                </c:pt>
                <c:pt idx="2169">
                  <c:v>54519</c:v>
                </c:pt>
                <c:pt idx="2170">
                  <c:v>54526</c:v>
                </c:pt>
                <c:pt idx="2171">
                  <c:v>54533</c:v>
                </c:pt>
                <c:pt idx="2172">
                  <c:v>54540</c:v>
                </c:pt>
                <c:pt idx="2173">
                  <c:v>54547</c:v>
                </c:pt>
                <c:pt idx="2174">
                  <c:v>54554</c:v>
                </c:pt>
                <c:pt idx="2175">
                  <c:v>54561</c:v>
                </c:pt>
                <c:pt idx="2176">
                  <c:v>54568</c:v>
                </c:pt>
                <c:pt idx="2177">
                  <c:v>54575</c:v>
                </c:pt>
                <c:pt idx="2178">
                  <c:v>54582</c:v>
                </c:pt>
                <c:pt idx="2179">
                  <c:v>54589</c:v>
                </c:pt>
                <c:pt idx="2180">
                  <c:v>54596</c:v>
                </c:pt>
                <c:pt idx="2181">
                  <c:v>54603</c:v>
                </c:pt>
                <c:pt idx="2182">
                  <c:v>54610</c:v>
                </c:pt>
                <c:pt idx="2183">
                  <c:v>54617</c:v>
                </c:pt>
                <c:pt idx="2184">
                  <c:v>54624</c:v>
                </c:pt>
                <c:pt idx="2185">
                  <c:v>54631</c:v>
                </c:pt>
                <c:pt idx="2186">
                  <c:v>54638</c:v>
                </c:pt>
                <c:pt idx="2187">
                  <c:v>54645</c:v>
                </c:pt>
                <c:pt idx="2188">
                  <c:v>54652</c:v>
                </c:pt>
                <c:pt idx="2189">
                  <c:v>54659</c:v>
                </c:pt>
                <c:pt idx="2190">
                  <c:v>54666</c:v>
                </c:pt>
                <c:pt idx="2191">
                  <c:v>54673</c:v>
                </c:pt>
                <c:pt idx="2192">
                  <c:v>54680</c:v>
                </c:pt>
                <c:pt idx="2193">
                  <c:v>54687</c:v>
                </c:pt>
                <c:pt idx="2194">
                  <c:v>54694</c:v>
                </c:pt>
                <c:pt idx="2195">
                  <c:v>54701</c:v>
                </c:pt>
                <c:pt idx="2196">
                  <c:v>54708</c:v>
                </c:pt>
                <c:pt idx="2197">
                  <c:v>54715</c:v>
                </c:pt>
                <c:pt idx="2198">
                  <c:v>54722</c:v>
                </c:pt>
                <c:pt idx="2199">
                  <c:v>54729</c:v>
                </c:pt>
                <c:pt idx="2200">
                  <c:v>54736</c:v>
                </c:pt>
                <c:pt idx="2201">
                  <c:v>54743</c:v>
                </c:pt>
                <c:pt idx="2202">
                  <c:v>54750</c:v>
                </c:pt>
                <c:pt idx="2203">
                  <c:v>54757</c:v>
                </c:pt>
                <c:pt idx="2204">
                  <c:v>54764</c:v>
                </c:pt>
                <c:pt idx="2205">
                  <c:v>54771</c:v>
                </c:pt>
                <c:pt idx="2206">
                  <c:v>54778</c:v>
                </c:pt>
                <c:pt idx="2207">
                  <c:v>54785</c:v>
                </c:pt>
                <c:pt idx="2208">
                  <c:v>54792</c:v>
                </c:pt>
                <c:pt idx="2209">
                  <c:v>54799</c:v>
                </c:pt>
                <c:pt idx="2210">
                  <c:v>54806</c:v>
                </c:pt>
                <c:pt idx="2211">
                  <c:v>54813</c:v>
                </c:pt>
                <c:pt idx="2212">
                  <c:v>54820</c:v>
                </c:pt>
                <c:pt idx="2213">
                  <c:v>54827</c:v>
                </c:pt>
                <c:pt idx="2214">
                  <c:v>54834</c:v>
                </c:pt>
                <c:pt idx="2215">
                  <c:v>54841</c:v>
                </c:pt>
                <c:pt idx="2216">
                  <c:v>54848</c:v>
                </c:pt>
                <c:pt idx="2217">
                  <c:v>54855</c:v>
                </c:pt>
                <c:pt idx="2218">
                  <c:v>54862</c:v>
                </c:pt>
                <c:pt idx="2219">
                  <c:v>54869</c:v>
                </c:pt>
                <c:pt idx="2220">
                  <c:v>54876</c:v>
                </c:pt>
                <c:pt idx="2221">
                  <c:v>54883</c:v>
                </c:pt>
                <c:pt idx="2222">
                  <c:v>54890</c:v>
                </c:pt>
                <c:pt idx="2223">
                  <c:v>54897</c:v>
                </c:pt>
                <c:pt idx="2224">
                  <c:v>54904</c:v>
                </c:pt>
                <c:pt idx="2225">
                  <c:v>54911</c:v>
                </c:pt>
                <c:pt idx="2226">
                  <c:v>54918</c:v>
                </c:pt>
                <c:pt idx="2227">
                  <c:v>54925</c:v>
                </c:pt>
                <c:pt idx="2228">
                  <c:v>54932</c:v>
                </c:pt>
                <c:pt idx="2229">
                  <c:v>54939</c:v>
                </c:pt>
                <c:pt idx="2230">
                  <c:v>54946</c:v>
                </c:pt>
                <c:pt idx="2231">
                  <c:v>54953</c:v>
                </c:pt>
                <c:pt idx="2232">
                  <c:v>54960</c:v>
                </c:pt>
                <c:pt idx="2233">
                  <c:v>54967</c:v>
                </c:pt>
                <c:pt idx="2234">
                  <c:v>54974</c:v>
                </c:pt>
                <c:pt idx="2235">
                  <c:v>54981</c:v>
                </c:pt>
                <c:pt idx="2236">
                  <c:v>54988</c:v>
                </c:pt>
                <c:pt idx="2237">
                  <c:v>54995</c:v>
                </c:pt>
                <c:pt idx="2238">
                  <c:v>55002</c:v>
                </c:pt>
                <c:pt idx="2239">
                  <c:v>55009</c:v>
                </c:pt>
                <c:pt idx="2240">
                  <c:v>55016</c:v>
                </c:pt>
                <c:pt idx="2241">
                  <c:v>55023</c:v>
                </c:pt>
                <c:pt idx="2242">
                  <c:v>55030</c:v>
                </c:pt>
                <c:pt idx="2243">
                  <c:v>55037</c:v>
                </c:pt>
                <c:pt idx="2244">
                  <c:v>55044</c:v>
                </c:pt>
                <c:pt idx="2245">
                  <c:v>55051</c:v>
                </c:pt>
                <c:pt idx="2246">
                  <c:v>55058</c:v>
                </c:pt>
                <c:pt idx="2247">
                  <c:v>55065</c:v>
                </c:pt>
                <c:pt idx="2248">
                  <c:v>55072</c:v>
                </c:pt>
                <c:pt idx="2249">
                  <c:v>55079</c:v>
                </c:pt>
                <c:pt idx="2250">
                  <c:v>55086</c:v>
                </c:pt>
                <c:pt idx="2251">
                  <c:v>55093</c:v>
                </c:pt>
                <c:pt idx="2252">
                  <c:v>55100</c:v>
                </c:pt>
                <c:pt idx="2253">
                  <c:v>55107</c:v>
                </c:pt>
                <c:pt idx="2254">
                  <c:v>55114</c:v>
                </c:pt>
                <c:pt idx="2255">
                  <c:v>55121</c:v>
                </c:pt>
                <c:pt idx="2256">
                  <c:v>55128</c:v>
                </c:pt>
                <c:pt idx="2257">
                  <c:v>55135</c:v>
                </c:pt>
                <c:pt idx="2258">
                  <c:v>55142</c:v>
                </c:pt>
                <c:pt idx="2259">
                  <c:v>55149</c:v>
                </c:pt>
                <c:pt idx="2260">
                  <c:v>55156</c:v>
                </c:pt>
                <c:pt idx="2261">
                  <c:v>55163</c:v>
                </c:pt>
                <c:pt idx="2262">
                  <c:v>55170</c:v>
                </c:pt>
                <c:pt idx="2263">
                  <c:v>55177</c:v>
                </c:pt>
                <c:pt idx="2264">
                  <c:v>55184</c:v>
                </c:pt>
                <c:pt idx="2265">
                  <c:v>55191</c:v>
                </c:pt>
                <c:pt idx="2266">
                  <c:v>55198</c:v>
                </c:pt>
                <c:pt idx="2267">
                  <c:v>55205</c:v>
                </c:pt>
                <c:pt idx="2268">
                  <c:v>55212</c:v>
                </c:pt>
                <c:pt idx="2269">
                  <c:v>55219</c:v>
                </c:pt>
                <c:pt idx="2270">
                  <c:v>55226</c:v>
                </c:pt>
                <c:pt idx="2271">
                  <c:v>55233</c:v>
                </c:pt>
                <c:pt idx="2272">
                  <c:v>55240</c:v>
                </c:pt>
                <c:pt idx="2273">
                  <c:v>55247</c:v>
                </c:pt>
                <c:pt idx="2274">
                  <c:v>55254</c:v>
                </c:pt>
                <c:pt idx="2275">
                  <c:v>55261</c:v>
                </c:pt>
                <c:pt idx="2276">
                  <c:v>55268</c:v>
                </c:pt>
                <c:pt idx="2277">
                  <c:v>55275</c:v>
                </c:pt>
                <c:pt idx="2278">
                  <c:v>55282</c:v>
                </c:pt>
                <c:pt idx="2279">
                  <c:v>55289</c:v>
                </c:pt>
                <c:pt idx="2280">
                  <c:v>55296</c:v>
                </c:pt>
                <c:pt idx="2281">
                  <c:v>55303</c:v>
                </c:pt>
                <c:pt idx="2282">
                  <c:v>55310</c:v>
                </c:pt>
                <c:pt idx="2283">
                  <c:v>55317</c:v>
                </c:pt>
                <c:pt idx="2284">
                  <c:v>55324</c:v>
                </c:pt>
                <c:pt idx="2285">
                  <c:v>55331</c:v>
                </c:pt>
                <c:pt idx="2286">
                  <c:v>55338</c:v>
                </c:pt>
                <c:pt idx="2287">
                  <c:v>55345</c:v>
                </c:pt>
                <c:pt idx="2288">
                  <c:v>55352</c:v>
                </c:pt>
                <c:pt idx="2289">
                  <c:v>55359</c:v>
                </c:pt>
                <c:pt idx="2290">
                  <c:v>55366</c:v>
                </c:pt>
                <c:pt idx="2291">
                  <c:v>55373</c:v>
                </c:pt>
                <c:pt idx="2292">
                  <c:v>55380</c:v>
                </c:pt>
                <c:pt idx="2293">
                  <c:v>55387</c:v>
                </c:pt>
                <c:pt idx="2294">
                  <c:v>55394</c:v>
                </c:pt>
                <c:pt idx="2295">
                  <c:v>55401</c:v>
                </c:pt>
                <c:pt idx="2296">
                  <c:v>55408</c:v>
                </c:pt>
                <c:pt idx="2297">
                  <c:v>55415</c:v>
                </c:pt>
                <c:pt idx="2298">
                  <c:v>55422</c:v>
                </c:pt>
                <c:pt idx="2299">
                  <c:v>55429</c:v>
                </c:pt>
                <c:pt idx="2300">
                  <c:v>55436</c:v>
                </c:pt>
                <c:pt idx="2301">
                  <c:v>55443</c:v>
                </c:pt>
                <c:pt idx="2302">
                  <c:v>55450</c:v>
                </c:pt>
                <c:pt idx="2303">
                  <c:v>55457</c:v>
                </c:pt>
                <c:pt idx="2304">
                  <c:v>55464</c:v>
                </c:pt>
                <c:pt idx="2305">
                  <c:v>55471</c:v>
                </c:pt>
                <c:pt idx="2306">
                  <c:v>55478</c:v>
                </c:pt>
                <c:pt idx="2307">
                  <c:v>55485</c:v>
                </c:pt>
                <c:pt idx="2308">
                  <c:v>55492</c:v>
                </c:pt>
                <c:pt idx="2309">
                  <c:v>55499</c:v>
                </c:pt>
                <c:pt idx="2310">
                  <c:v>55506</c:v>
                </c:pt>
                <c:pt idx="2311">
                  <c:v>55514</c:v>
                </c:pt>
                <c:pt idx="2312">
                  <c:v>55521</c:v>
                </c:pt>
                <c:pt idx="2313">
                  <c:v>55528</c:v>
                </c:pt>
                <c:pt idx="2314">
                  <c:v>55535</c:v>
                </c:pt>
                <c:pt idx="2315">
                  <c:v>55542</c:v>
                </c:pt>
                <c:pt idx="2316">
                  <c:v>55549</c:v>
                </c:pt>
                <c:pt idx="2317">
                  <c:v>55556</c:v>
                </c:pt>
                <c:pt idx="2318">
                  <c:v>55563</c:v>
                </c:pt>
                <c:pt idx="2319">
                  <c:v>55570</c:v>
                </c:pt>
                <c:pt idx="2320">
                  <c:v>55577</c:v>
                </c:pt>
                <c:pt idx="2321">
                  <c:v>55584</c:v>
                </c:pt>
                <c:pt idx="2322">
                  <c:v>55591</c:v>
                </c:pt>
                <c:pt idx="2323">
                  <c:v>55598</c:v>
                </c:pt>
                <c:pt idx="2324">
                  <c:v>55605</c:v>
                </c:pt>
                <c:pt idx="2325">
                  <c:v>55612</c:v>
                </c:pt>
                <c:pt idx="2326">
                  <c:v>55619</c:v>
                </c:pt>
                <c:pt idx="2327">
                  <c:v>55626</c:v>
                </c:pt>
                <c:pt idx="2328">
                  <c:v>55633</c:v>
                </c:pt>
                <c:pt idx="2329">
                  <c:v>55641</c:v>
                </c:pt>
                <c:pt idx="2330">
                  <c:v>55648</c:v>
                </c:pt>
                <c:pt idx="2331">
                  <c:v>55655</c:v>
                </c:pt>
                <c:pt idx="2332">
                  <c:v>55662</c:v>
                </c:pt>
                <c:pt idx="2333">
                  <c:v>55669</c:v>
                </c:pt>
                <c:pt idx="2334">
                  <c:v>55676</c:v>
                </c:pt>
                <c:pt idx="2335">
                  <c:v>55683</c:v>
                </c:pt>
                <c:pt idx="2336">
                  <c:v>55690</c:v>
                </c:pt>
                <c:pt idx="2337">
                  <c:v>55697</c:v>
                </c:pt>
                <c:pt idx="2338">
                  <c:v>55704</c:v>
                </c:pt>
                <c:pt idx="2339">
                  <c:v>55711</c:v>
                </c:pt>
                <c:pt idx="2340">
                  <c:v>55718</c:v>
                </c:pt>
                <c:pt idx="2341">
                  <c:v>55725</c:v>
                </c:pt>
                <c:pt idx="2342">
                  <c:v>55732</c:v>
                </c:pt>
                <c:pt idx="2343">
                  <c:v>55739</c:v>
                </c:pt>
                <c:pt idx="2344">
                  <c:v>55746</c:v>
                </c:pt>
                <c:pt idx="2345">
                  <c:v>55753</c:v>
                </c:pt>
                <c:pt idx="2346">
                  <c:v>55760</c:v>
                </c:pt>
                <c:pt idx="2347">
                  <c:v>55767</c:v>
                </c:pt>
                <c:pt idx="2348">
                  <c:v>55774</c:v>
                </c:pt>
                <c:pt idx="2349">
                  <c:v>55781</c:v>
                </c:pt>
                <c:pt idx="2350">
                  <c:v>55788</c:v>
                </c:pt>
                <c:pt idx="2351">
                  <c:v>55795</c:v>
                </c:pt>
                <c:pt idx="2352">
                  <c:v>55802</c:v>
                </c:pt>
                <c:pt idx="2353">
                  <c:v>55809</c:v>
                </c:pt>
                <c:pt idx="2354">
                  <c:v>55816</c:v>
                </c:pt>
                <c:pt idx="2355">
                  <c:v>55823</c:v>
                </c:pt>
                <c:pt idx="2356">
                  <c:v>55830</c:v>
                </c:pt>
                <c:pt idx="2357">
                  <c:v>55837</c:v>
                </c:pt>
                <c:pt idx="2358">
                  <c:v>55844</c:v>
                </c:pt>
                <c:pt idx="2359">
                  <c:v>55851</c:v>
                </c:pt>
                <c:pt idx="2360">
                  <c:v>55858</c:v>
                </c:pt>
                <c:pt idx="2361">
                  <c:v>55865</c:v>
                </c:pt>
                <c:pt idx="2362">
                  <c:v>55872</c:v>
                </c:pt>
                <c:pt idx="2363">
                  <c:v>55880</c:v>
                </c:pt>
                <c:pt idx="2364">
                  <c:v>55887</c:v>
                </c:pt>
              </c:numCache>
            </c:numRef>
          </c:cat>
          <c:val>
            <c:numRef>
              <c:f>EUR3M!$BC$2:$BC$2366</c:f>
              <c:numCache>
                <c:formatCode>0.0000%</c:formatCode>
                <c:ptCount val="2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EUR3M!$BD$1</c:f>
              <c:strCache>
                <c:ptCount val="1"/>
                <c:pt idx="0">
                  <c:v>F 3M QL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2"/>
            <c:spPr>
              <a:solidFill>
                <a:srgbClr val="00B050"/>
              </a:solidFill>
              <a:ln>
                <a:noFill/>
              </a:ln>
            </c:spPr>
          </c:marker>
          <c:val>
            <c:numRef>
              <c:f>EUR3M!$BD$2:$BD$2366</c:f>
              <c:numCache>
                <c:formatCode>0.0000%</c:formatCode>
                <c:ptCount val="2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6258816"/>
        <c:axId val="576260736"/>
      </c:lineChart>
      <c:dateAx>
        <c:axId val="57625881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76260736"/>
        <c:crosses val="autoZero"/>
        <c:auto val="1"/>
        <c:lblOffset val="100"/>
        <c:baseTimeUnit val="days"/>
      </c:dateAx>
      <c:valAx>
        <c:axId val="576260736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5762588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099374999999998"/>
          <c:y val="0.57731861111111116"/>
          <c:w val="0.11256180555555556"/>
          <c:h val="0.127585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5</xdr:row>
      <xdr:rowOff>47625</xdr:rowOff>
    </xdr:from>
    <xdr:to>
      <xdr:col>34</xdr:col>
      <xdr:colOff>723000</xdr:colOff>
      <xdr:row>30</xdr:row>
      <xdr:rowOff>75750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0</xdr:colOff>
      <xdr:row>30</xdr:row>
      <xdr:rowOff>95250</xdr:rowOff>
    </xdr:from>
    <xdr:to>
      <xdr:col>34</xdr:col>
      <xdr:colOff>723000</xdr:colOff>
      <xdr:row>55</xdr:row>
      <xdr:rowOff>123375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0</xdr:colOff>
      <xdr:row>56</xdr:row>
      <xdr:rowOff>0</xdr:rowOff>
    </xdr:from>
    <xdr:to>
      <xdr:col>34</xdr:col>
      <xdr:colOff>723000</xdr:colOff>
      <xdr:row>81</xdr:row>
      <xdr:rowOff>28125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5</xdr:row>
      <xdr:rowOff>47625</xdr:rowOff>
    </xdr:from>
    <xdr:to>
      <xdr:col>37</xdr:col>
      <xdr:colOff>723000</xdr:colOff>
      <xdr:row>30</xdr:row>
      <xdr:rowOff>75750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0</xdr:colOff>
      <xdr:row>30</xdr:row>
      <xdr:rowOff>95250</xdr:rowOff>
    </xdr:from>
    <xdr:to>
      <xdr:col>37</xdr:col>
      <xdr:colOff>723000</xdr:colOff>
      <xdr:row>55</xdr:row>
      <xdr:rowOff>123375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56</xdr:row>
      <xdr:rowOff>0</xdr:rowOff>
    </xdr:from>
    <xdr:to>
      <xdr:col>37</xdr:col>
      <xdr:colOff>723000</xdr:colOff>
      <xdr:row>81</xdr:row>
      <xdr:rowOff>28125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J60"/>
  <sheetViews>
    <sheetView workbookViewId="0">
      <selection activeCell="I47" sqref="I47"/>
    </sheetView>
  </sheetViews>
  <sheetFormatPr defaultRowHeight="11.25" x14ac:dyDescent="0.2"/>
  <cols>
    <col min="1" max="2" width="2.7109375" style="156" customWidth="1"/>
    <col min="3" max="3" width="20.7109375" style="156" customWidth="1"/>
    <col min="4" max="4" width="26.5703125" style="156" bestFit="1" customWidth="1"/>
    <col min="5" max="7" width="2.7109375" style="156" customWidth="1"/>
    <col min="8" max="9" width="20.7109375" style="156" customWidth="1"/>
    <col min="10" max="10" width="2.7109375" style="156" customWidth="1"/>
    <col min="11" max="13" width="9.140625" style="156"/>
    <col min="14" max="14" width="9.7109375" style="156" bestFit="1" customWidth="1"/>
    <col min="15" max="16384" width="9.140625" style="156"/>
  </cols>
  <sheetData>
    <row r="1" spans="2:10" ht="11.25" customHeight="1" x14ac:dyDescent="0.2"/>
    <row r="2" spans="2:10" ht="11.25" customHeight="1" x14ac:dyDescent="0.2">
      <c r="B2" s="233"/>
      <c r="C2" s="234"/>
      <c r="D2" s="234"/>
      <c r="E2" s="235"/>
    </row>
    <row r="3" spans="2:10" ht="11.25" customHeight="1" x14ac:dyDescent="0.2">
      <c r="B3" s="236"/>
      <c r="C3" s="242" t="s">
        <v>71</v>
      </c>
      <c r="D3" s="210">
        <f>_xll.qlSettingsEvaluationDate(Trigger)</f>
        <v>42136</v>
      </c>
      <c r="E3" s="237"/>
    </row>
    <row r="4" spans="2:10" ht="11.25" customHeight="1" x14ac:dyDescent="0.2">
      <c r="B4" s="236"/>
      <c r="C4" s="243" t="s">
        <v>84</v>
      </c>
      <c r="D4" s="211">
        <f>_xll.qlCalendarAdvance(Calendar,Evaluationdate,"2D","F",,Trigger)</f>
        <v>42138</v>
      </c>
      <c r="E4" s="237"/>
    </row>
    <row r="5" spans="2:10" ht="11.25" customHeight="1" x14ac:dyDescent="0.2">
      <c r="B5" s="106"/>
      <c r="C5" s="246" t="s">
        <v>30</v>
      </c>
      <c r="D5" s="245"/>
      <c r="E5" s="237"/>
    </row>
    <row r="6" spans="2:10" ht="11.25" customHeight="1" x14ac:dyDescent="0.2">
      <c r="B6" s="236"/>
      <c r="C6" s="243" t="s">
        <v>34</v>
      </c>
      <c r="D6" s="176" t="s">
        <v>35</v>
      </c>
      <c r="E6" s="237"/>
    </row>
    <row r="7" spans="2:10" ht="11.25" customHeight="1" x14ac:dyDescent="0.2">
      <c r="B7" s="106"/>
      <c r="C7" s="243" t="s">
        <v>23</v>
      </c>
      <c r="D7" s="212" t="s">
        <v>37</v>
      </c>
      <c r="E7" s="237"/>
    </row>
    <row r="8" spans="2:10" ht="11.25" customHeight="1" x14ac:dyDescent="0.2">
      <c r="B8" s="106"/>
      <c r="C8" s="243" t="s">
        <v>31</v>
      </c>
      <c r="D8" s="176" t="b">
        <v>1</v>
      </c>
      <c r="E8" s="237"/>
    </row>
    <row r="9" spans="2:10" ht="11.25" customHeight="1" x14ac:dyDescent="0.2">
      <c r="B9" s="106"/>
      <c r="C9" s="243" t="s">
        <v>32</v>
      </c>
      <c r="D9" s="176" t="b">
        <v>1</v>
      </c>
      <c r="E9" s="237"/>
    </row>
    <row r="10" spans="2:10" ht="11.25" customHeight="1" x14ac:dyDescent="0.2">
      <c r="B10" s="106"/>
      <c r="C10" s="243" t="s">
        <v>33</v>
      </c>
      <c r="D10" s="212" t="s">
        <v>245</v>
      </c>
      <c r="E10" s="237"/>
    </row>
    <row r="11" spans="2:10" ht="11.25" customHeight="1" x14ac:dyDescent="0.2">
      <c r="B11" s="106"/>
      <c r="C11" s="244" t="s">
        <v>191</v>
      </c>
      <c r="D11" s="213" t="s">
        <v>218</v>
      </c>
      <c r="E11" s="237"/>
    </row>
    <row r="12" spans="2:10" ht="11.25" customHeight="1" x14ac:dyDescent="0.2">
      <c r="B12" s="209"/>
      <c r="C12" s="214"/>
      <c r="D12" s="215"/>
      <c r="E12" s="238"/>
    </row>
    <row r="13" spans="2:10" ht="11.25" customHeight="1" x14ac:dyDescent="0.2"/>
    <row r="14" spans="2:10" x14ac:dyDescent="0.2">
      <c r="B14" s="233"/>
      <c r="C14" s="234"/>
      <c r="D14" s="234"/>
      <c r="E14" s="235"/>
      <c r="G14" s="233"/>
      <c r="H14" s="234"/>
      <c r="I14" s="234"/>
      <c r="J14" s="235"/>
    </row>
    <row r="15" spans="2:10" x14ac:dyDescent="0.2">
      <c r="B15" s="236"/>
      <c r="C15" s="249" t="s">
        <v>19</v>
      </c>
      <c r="D15" s="252" t="str">
        <f>_xll.qlPiecewiseYieldCurve(D17,D18,D19,_xll.ohPack(EURSTD!S3:S71),,,,D20,D21,D22,Permanent,Trigger,ObjectOverwrite)</f>
        <v>_MXEURSTD#0003</v>
      </c>
      <c r="E15" s="237"/>
      <c r="G15" s="106"/>
      <c r="H15" s="249" t="s">
        <v>19</v>
      </c>
      <c r="I15" s="252" t="e">
        <f>_xll.qlPiecewiseYieldCurve(I17,I18,I19,_xll.ohPack(EUR3M!T3:T71),,,,I20,I21,I22,Permanent,Trigger,ObjectOverwrite)</f>
        <v>#NUM!</v>
      </c>
      <c r="J15" s="237"/>
    </row>
    <row r="16" spans="2:10" x14ac:dyDescent="0.2">
      <c r="B16" s="236"/>
      <c r="C16" s="250" t="s">
        <v>20</v>
      </c>
      <c r="D16" s="253" t="str">
        <f>_xll.ohRangeRetrieveError(YieldCurve_STD)</f>
        <v/>
      </c>
      <c r="E16" s="237"/>
      <c r="G16" s="106"/>
      <c r="H16" s="250" t="s">
        <v>20</v>
      </c>
      <c r="I16" s="253" t="str">
        <f ca="1">_xll.ohRangeRetrieveError(YieldCurve_3M)</f>
        <v>qlPiecewiseYieldCurve - operToVectorImpl: error converting parameter 'RateHelpers' to type 'class std::basic_string&lt;char,struct std::char_traits&lt;char&gt;,class std::allocator&lt;char&gt; &gt;' : Unable to convert type 'struct ObjectHandler::empty_property_tag' to typ</v>
      </c>
      <c r="J16" s="237"/>
    </row>
    <row r="17" spans="2:10" x14ac:dyDescent="0.2">
      <c r="B17" s="236"/>
      <c r="C17" s="249" t="s">
        <v>21</v>
      </c>
      <c r="D17" s="216" t="s">
        <v>42</v>
      </c>
      <c r="E17" s="237"/>
      <c r="G17" s="106"/>
      <c r="H17" s="249" t="s">
        <v>21</v>
      </c>
      <c r="I17" s="216" t="s">
        <v>41</v>
      </c>
      <c r="J17" s="237"/>
    </row>
    <row r="18" spans="2:10" x14ac:dyDescent="0.2">
      <c r="B18" s="236"/>
      <c r="C18" s="251" t="s">
        <v>22</v>
      </c>
      <c r="D18" s="217">
        <v>0</v>
      </c>
      <c r="E18" s="237"/>
      <c r="G18" s="106"/>
      <c r="H18" s="251" t="s">
        <v>22</v>
      </c>
      <c r="I18" s="217">
        <v>0</v>
      </c>
      <c r="J18" s="237"/>
    </row>
    <row r="19" spans="2:10" x14ac:dyDescent="0.2">
      <c r="B19" s="236"/>
      <c r="C19" s="251" t="s">
        <v>23</v>
      </c>
      <c r="D19" s="218" t="s">
        <v>24</v>
      </c>
      <c r="E19" s="237"/>
      <c r="G19" s="106"/>
      <c r="H19" s="251" t="s">
        <v>23</v>
      </c>
      <c r="I19" s="218" t="s">
        <v>24</v>
      </c>
      <c r="J19" s="237"/>
    </row>
    <row r="20" spans="2:10" x14ac:dyDescent="0.2">
      <c r="B20" s="236"/>
      <c r="C20" s="251" t="s">
        <v>25</v>
      </c>
      <c r="D20" s="219"/>
      <c r="E20" s="237"/>
      <c r="G20" s="106"/>
      <c r="H20" s="251" t="s">
        <v>25</v>
      </c>
      <c r="I20" s="219"/>
      <c r="J20" s="237"/>
    </row>
    <row r="21" spans="2:10" x14ac:dyDescent="0.2">
      <c r="B21" s="236"/>
      <c r="C21" s="251" t="s">
        <v>26</v>
      </c>
      <c r="D21" s="220" t="s">
        <v>27</v>
      </c>
      <c r="E21" s="237"/>
      <c r="G21" s="106"/>
      <c r="H21" s="251" t="s">
        <v>26</v>
      </c>
      <c r="I21" s="220" t="s">
        <v>27</v>
      </c>
      <c r="J21" s="237"/>
    </row>
    <row r="22" spans="2:10" x14ac:dyDescent="0.2">
      <c r="B22" s="236"/>
      <c r="C22" s="250" t="s">
        <v>28</v>
      </c>
      <c r="D22" s="221" t="s">
        <v>29</v>
      </c>
      <c r="E22" s="237"/>
      <c r="G22" s="106"/>
      <c r="H22" s="250" t="s">
        <v>28</v>
      </c>
      <c r="I22" s="221" t="s">
        <v>342</v>
      </c>
      <c r="J22" s="237"/>
    </row>
    <row r="23" spans="2:10" x14ac:dyDescent="0.2">
      <c r="B23" s="236"/>
      <c r="C23" s="222"/>
      <c r="D23" s="222"/>
      <c r="E23" s="237"/>
      <c r="G23" s="106"/>
      <c r="H23" s="222"/>
      <c r="I23" s="222"/>
      <c r="J23" s="237"/>
    </row>
    <row r="24" spans="2:10" x14ac:dyDescent="0.2">
      <c r="B24" s="236"/>
      <c r="C24" s="223">
        <f>_xll.qlTermStructureReferenceDate(D15)</f>
        <v>42136</v>
      </c>
      <c r="D24" s="224">
        <f>_xll.qlYieldTSDiscount(YieldCurve_STD,C24,,Trigger)</f>
        <v>1</v>
      </c>
      <c r="E24" s="237"/>
      <c r="G24" s="106"/>
      <c r="H24" s="223" t="e">
        <f>_xll.qlTermStructureReferenceDate(I15)</f>
        <v>#VALUE!</v>
      </c>
      <c r="I24" s="224" t="e">
        <f>_xll.qlYieldTSDiscount(YieldCurve_3M,H24,,Trigger)</f>
        <v>#VALUE!</v>
      </c>
      <c r="J24" s="237"/>
    </row>
    <row r="25" spans="2:10" x14ac:dyDescent="0.2">
      <c r="B25" s="236"/>
      <c r="C25" s="225">
        <f>MAX(_xll.ohPack(EURSTD!V3:V71))</f>
        <v>42354</v>
      </c>
      <c r="D25" s="226">
        <f>_xll.qlYieldTSDiscount(YieldCurve_STD,C25,,Trigger)</f>
        <v>0.99936738811779768</v>
      </c>
      <c r="E25" s="237"/>
      <c r="G25" s="106"/>
      <c r="H25" s="225" t="e">
        <f>MAX(_xll.ohPack(EUR3M!Y3:Y71))</f>
        <v>#VALUE!</v>
      </c>
      <c r="I25" s="226" t="e">
        <f>_xll.qlYieldTSDiscount(YieldCurve_3M,H25,,Trigger)</f>
        <v>#VALUE!</v>
      </c>
      <c r="J25" s="237"/>
    </row>
    <row r="26" spans="2:10" x14ac:dyDescent="0.2">
      <c r="B26" s="236"/>
      <c r="C26" s="227" t="s">
        <v>20</v>
      </c>
      <c r="D26" s="228"/>
      <c r="E26" s="237"/>
      <c r="G26" s="106"/>
      <c r="H26" s="227" t="s">
        <v>20</v>
      </c>
      <c r="I26" s="228"/>
      <c r="J26" s="237"/>
    </row>
    <row r="27" spans="2:10" x14ac:dyDescent="0.2">
      <c r="B27" s="236"/>
      <c r="C27" s="229" t="str">
        <f>Euribor!D3</f>
        <v>Mx_EURSTD</v>
      </c>
      <c r="D27" s="230" t="b">
        <f>_xll.qlRelinkableHandleLinkTo(C27,D15,D15)</f>
        <v>1</v>
      </c>
      <c r="E27" s="237"/>
      <c r="G27" s="106"/>
      <c r="H27" s="229" t="str">
        <f>Euribor!D6</f>
        <v>Mx_EUR3M</v>
      </c>
      <c r="I27" s="230" t="e">
        <f>_xll.qlRelinkableHandleLinkTo(H27,I15,I15)</f>
        <v>#NUM!</v>
      </c>
      <c r="J27" s="237"/>
    </row>
    <row r="28" spans="2:10" x14ac:dyDescent="0.2">
      <c r="B28" s="239"/>
      <c r="C28" s="240"/>
      <c r="D28" s="240"/>
      <c r="E28" s="238"/>
      <c r="G28" s="239"/>
      <c r="H28" s="240"/>
      <c r="I28" s="240"/>
      <c r="J28" s="238"/>
    </row>
    <row r="29" spans="2:10" x14ac:dyDescent="0.2">
      <c r="B29" s="248"/>
      <c r="C29" s="164"/>
      <c r="D29" s="164"/>
      <c r="E29" s="164"/>
      <c r="G29" s="164"/>
      <c r="H29" s="164"/>
      <c r="I29" s="164"/>
      <c r="J29" s="164"/>
    </row>
    <row r="30" spans="2:10" x14ac:dyDescent="0.2">
      <c r="B30" s="233"/>
      <c r="C30" s="241"/>
      <c r="D30" s="241"/>
      <c r="E30" s="235"/>
      <c r="F30" s="247"/>
      <c r="G30" s="233"/>
      <c r="H30" s="234"/>
      <c r="I30" s="234"/>
      <c r="J30" s="235"/>
    </row>
    <row r="31" spans="2:10" x14ac:dyDescent="0.2">
      <c r="B31" s="236"/>
      <c r="C31" s="249" t="s">
        <v>19</v>
      </c>
      <c r="D31" s="252" t="str">
        <f>_xll.qlPiecewiseYieldCurve(D33,D34,D35,_xll.ohPack(EUR6M!Q3:Q71),,,,D36,D37,D38,Permanent,Trigger,ObjectOverwrite)</f>
        <v>_MXEUR6M#0027</v>
      </c>
      <c r="E31" s="237"/>
      <c r="F31" s="247"/>
      <c r="G31" s="106"/>
      <c r="H31" s="249" t="s">
        <v>19</v>
      </c>
      <c r="I31" s="252" t="str">
        <f>_xll.qlPiecewiseYieldCurve(I33,I34,I35,_xll.ohPack(EUR1M!S3:S82),,,,I36,I37,I38,Permanent,Trigger,ObjectOverwrite)</f>
        <v>_MXEUR1M#0003</v>
      </c>
      <c r="J31" s="237"/>
    </row>
    <row r="32" spans="2:10" x14ac:dyDescent="0.2">
      <c r="B32" s="236"/>
      <c r="C32" s="250" t="s">
        <v>20</v>
      </c>
      <c r="D32" s="253" t="str">
        <f>_xll.ohRangeRetrieveError(YieldCurve_6M)</f>
        <v/>
      </c>
      <c r="E32" s="237"/>
      <c r="F32" s="247"/>
      <c r="G32" s="106"/>
      <c r="H32" s="250" t="s">
        <v>20</v>
      </c>
      <c r="I32" s="253" t="str">
        <f>_xll.ohRangeRetrieveError(YieldCurve_1M)</f>
        <v/>
      </c>
      <c r="J32" s="237"/>
    </row>
    <row r="33" spans="2:10" x14ac:dyDescent="0.2">
      <c r="B33" s="106"/>
      <c r="C33" s="249" t="s">
        <v>21</v>
      </c>
      <c r="D33" s="216" t="s">
        <v>43</v>
      </c>
      <c r="E33" s="237"/>
      <c r="F33" s="247"/>
      <c r="G33" s="106"/>
      <c r="H33" s="249" t="s">
        <v>21</v>
      </c>
      <c r="I33" s="216" t="s">
        <v>49</v>
      </c>
      <c r="J33" s="237"/>
    </row>
    <row r="34" spans="2:10" x14ac:dyDescent="0.2">
      <c r="B34" s="106"/>
      <c r="C34" s="251" t="s">
        <v>22</v>
      </c>
      <c r="D34" s="217">
        <v>0</v>
      </c>
      <c r="E34" s="237"/>
      <c r="F34" s="247"/>
      <c r="G34" s="106"/>
      <c r="H34" s="251" t="s">
        <v>22</v>
      </c>
      <c r="I34" s="217">
        <v>0</v>
      </c>
      <c r="J34" s="237"/>
    </row>
    <row r="35" spans="2:10" x14ac:dyDescent="0.2">
      <c r="B35" s="106"/>
      <c r="C35" s="251" t="s">
        <v>23</v>
      </c>
      <c r="D35" s="218" t="s">
        <v>24</v>
      </c>
      <c r="E35" s="237"/>
      <c r="F35" s="247"/>
      <c r="G35" s="106"/>
      <c r="H35" s="251" t="s">
        <v>23</v>
      </c>
      <c r="I35" s="218" t="s">
        <v>24</v>
      </c>
      <c r="J35" s="237"/>
    </row>
    <row r="36" spans="2:10" x14ac:dyDescent="0.2">
      <c r="B36" s="106"/>
      <c r="C36" s="251" t="s">
        <v>25</v>
      </c>
      <c r="D36" s="219"/>
      <c r="E36" s="237"/>
      <c r="F36" s="247"/>
      <c r="G36" s="106"/>
      <c r="H36" s="251" t="s">
        <v>25</v>
      </c>
      <c r="I36" s="219"/>
      <c r="J36" s="237"/>
    </row>
    <row r="37" spans="2:10" x14ac:dyDescent="0.2">
      <c r="B37" s="106"/>
      <c r="C37" s="251" t="s">
        <v>26</v>
      </c>
      <c r="D37" s="220" t="s">
        <v>27</v>
      </c>
      <c r="E37" s="237"/>
      <c r="F37" s="247"/>
      <c r="G37" s="106"/>
      <c r="H37" s="251" t="s">
        <v>26</v>
      </c>
      <c r="I37" s="220" t="s">
        <v>27</v>
      </c>
      <c r="J37" s="237"/>
    </row>
    <row r="38" spans="2:10" x14ac:dyDescent="0.2">
      <c r="B38" s="106"/>
      <c r="C38" s="250" t="s">
        <v>28</v>
      </c>
      <c r="D38" s="221" t="s">
        <v>29</v>
      </c>
      <c r="E38" s="237"/>
      <c r="F38" s="247"/>
      <c r="G38" s="106"/>
      <c r="H38" s="250" t="s">
        <v>28</v>
      </c>
      <c r="I38" s="221" t="s">
        <v>29</v>
      </c>
      <c r="J38" s="237"/>
    </row>
    <row r="39" spans="2:10" x14ac:dyDescent="0.2">
      <c r="B39" s="106"/>
      <c r="C39" s="222"/>
      <c r="D39" s="222"/>
      <c r="E39" s="237"/>
      <c r="F39" s="247"/>
      <c r="G39" s="106"/>
      <c r="H39" s="222"/>
      <c r="I39" s="222"/>
      <c r="J39" s="237"/>
    </row>
    <row r="40" spans="2:10" x14ac:dyDescent="0.2">
      <c r="B40" s="106"/>
      <c r="C40" s="223">
        <f>_xll.qlTermStructureReferenceDate(D31)</f>
        <v>42136</v>
      </c>
      <c r="D40" s="224">
        <f>_xll.qlYieldTSDiscount(YieldCurve_6M,C40,,Trigger)</f>
        <v>1</v>
      </c>
      <c r="E40" s="237"/>
      <c r="F40" s="247"/>
      <c r="G40" s="106"/>
      <c r="H40" s="223">
        <f>_xll.qlTermStructureReferenceDate(I31)</f>
        <v>42136</v>
      </c>
      <c r="I40" s="224">
        <f>_xll.qlYieldTSDiscount(YieldCurve_1M,H40,,Trigger)</f>
        <v>1</v>
      </c>
      <c r="J40" s="237"/>
    </row>
    <row r="41" spans="2:10" x14ac:dyDescent="0.2">
      <c r="B41" s="106"/>
      <c r="C41" s="225">
        <f>MAX(_xll.ohPack(EUR6M!V3:V71))</f>
        <v>49443</v>
      </c>
      <c r="D41" s="226">
        <f>_xll.qlYieldTSDiscount(YieldCurve_6M,C41,,Trigger)</f>
        <v>0.7671830899184906</v>
      </c>
      <c r="E41" s="237"/>
      <c r="F41" s="247"/>
      <c r="G41" s="106"/>
      <c r="H41" s="225">
        <f>MAX(_xll.ohPack(EUR6M!V3:V82))</f>
        <v>49443</v>
      </c>
      <c r="I41" s="226" t="e">
        <f>_xll.qlYieldTSDiscount(YieldCurve_1M,H41,,Trigger)</f>
        <v>#NUM!</v>
      </c>
      <c r="J41" s="237"/>
    </row>
    <row r="42" spans="2:10" x14ac:dyDescent="0.2">
      <c r="B42" s="106"/>
      <c r="C42" s="227" t="s">
        <v>20</v>
      </c>
      <c r="D42" s="231"/>
      <c r="E42" s="237"/>
      <c r="F42" s="247"/>
      <c r="G42" s="106"/>
      <c r="H42" s="227" t="s">
        <v>20</v>
      </c>
      <c r="I42" s="228"/>
      <c r="J42" s="237"/>
    </row>
    <row r="43" spans="2:10" x14ac:dyDescent="0.2">
      <c r="B43" s="106"/>
      <c r="C43" s="229" t="str">
        <f>Euribor!D7</f>
        <v>Mx_EUR6M</v>
      </c>
      <c r="D43" s="232" t="b">
        <f>_xll.qlRelinkableHandleLinkTo(C43,D31,D31)</f>
        <v>1</v>
      </c>
      <c r="E43" s="237"/>
      <c r="F43" s="247"/>
      <c r="G43" s="106"/>
      <c r="H43" s="229" t="str">
        <f>Euribor!D5</f>
        <v>Mx_EUR1M</v>
      </c>
      <c r="I43" s="230" t="b">
        <f>_xll.qlRelinkableHandleLinkTo(H43,I31,I31)</f>
        <v>1</v>
      </c>
      <c r="J43" s="237"/>
    </row>
    <row r="44" spans="2:10" x14ac:dyDescent="0.2">
      <c r="B44" s="239"/>
      <c r="C44" s="240"/>
      <c r="D44" s="240"/>
      <c r="E44" s="238"/>
      <c r="F44" s="247"/>
      <c r="G44" s="239"/>
      <c r="H44" s="240"/>
      <c r="I44" s="240"/>
      <c r="J44" s="238"/>
    </row>
    <row r="45" spans="2:10" x14ac:dyDescent="0.2">
      <c r="F45" s="247"/>
    </row>
    <row r="46" spans="2:10" x14ac:dyDescent="0.2">
      <c r="B46" s="233"/>
      <c r="C46" s="234"/>
      <c r="D46" s="234"/>
      <c r="E46" s="235"/>
      <c r="F46" s="247"/>
      <c r="G46" s="233"/>
      <c r="H46" s="234"/>
      <c r="I46" s="234"/>
      <c r="J46" s="235"/>
    </row>
    <row r="47" spans="2:10" x14ac:dyDescent="0.2">
      <c r="B47" s="106"/>
      <c r="C47" s="249" t="s">
        <v>19</v>
      </c>
      <c r="D47" s="252" t="str">
        <f>_xll.qlPiecewiseYieldCurve(D49,D50,D51,_xll.ohPack(EUR1Y!S3:S71),,,,D52,D53,D54,Permanent,Trigger,ObjectOverwrite)</f>
        <v>_MXEUR1Y#0003</v>
      </c>
      <c r="E47" s="237"/>
      <c r="F47" s="247"/>
      <c r="G47" s="106"/>
      <c r="H47" s="249" t="s">
        <v>19</v>
      </c>
      <c r="I47" s="252" t="str">
        <f>_xll.qlPiecewiseYieldCurve(I49,I50,I51,_xll.ohPack(EURON!P3:P71),,,,I52,I53,I54,Permanent,Trigger,ObjectOverwrite)</f>
        <v>_MXEURON#0028</v>
      </c>
      <c r="J47" s="237"/>
    </row>
    <row r="48" spans="2:10" x14ac:dyDescent="0.2">
      <c r="B48" s="106"/>
      <c r="C48" s="250" t="s">
        <v>20</v>
      </c>
      <c r="D48" s="253" t="str">
        <f>_xll.ohRangeRetrieveError(YieldCurve_1Y)</f>
        <v/>
      </c>
      <c r="E48" s="237"/>
      <c r="G48" s="106"/>
      <c r="H48" s="250" t="s">
        <v>20</v>
      </c>
      <c r="I48" s="253" t="str">
        <f>_xll.ohRangeRetrieveError(YieldCurve_ON)</f>
        <v/>
      </c>
      <c r="J48" s="237"/>
    </row>
    <row r="49" spans="2:10" x14ac:dyDescent="0.2">
      <c r="B49" s="106"/>
      <c r="C49" s="249" t="s">
        <v>21</v>
      </c>
      <c r="D49" s="216" t="s">
        <v>50</v>
      </c>
      <c r="E49" s="237"/>
      <c r="G49" s="106"/>
      <c r="H49" s="249" t="s">
        <v>21</v>
      </c>
      <c r="I49" s="216" t="s">
        <v>53</v>
      </c>
      <c r="J49" s="237"/>
    </row>
    <row r="50" spans="2:10" x14ac:dyDescent="0.2">
      <c r="B50" s="106"/>
      <c r="C50" s="251" t="s">
        <v>22</v>
      </c>
      <c r="D50" s="217">
        <v>0</v>
      </c>
      <c r="E50" s="237"/>
      <c r="G50" s="106"/>
      <c r="H50" s="251" t="s">
        <v>22</v>
      </c>
      <c r="I50" s="217">
        <v>0</v>
      </c>
      <c r="J50" s="237"/>
    </row>
    <row r="51" spans="2:10" x14ac:dyDescent="0.2">
      <c r="B51" s="106"/>
      <c r="C51" s="251" t="s">
        <v>23</v>
      </c>
      <c r="D51" s="218" t="s">
        <v>24</v>
      </c>
      <c r="E51" s="237"/>
      <c r="G51" s="106"/>
      <c r="H51" s="251" t="s">
        <v>23</v>
      </c>
      <c r="I51" s="218" t="s">
        <v>24</v>
      </c>
      <c r="J51" s="237"/>
    </row>
    <row r="52" spans="2:10" x14ac:dyDescent="0.2">
      <c r="B52" s="106"/>
      <c r="C52" s="251" t="s">
        <v>25</v>
      </c>
      <c r="D52" s="219"/>
      <c r="E52" s="237"/>
      <c r="G52" s="106"/>
      <c r="H52" s="251" t="s">
        <v>25</v>
      </c>
      <c r="I52" s="219"/>
      <c r="J52" s="237"/>
    </row>
    <row r="53" spans="2:10" x14ac:dyDescent="0.2">
      <c r="B53" s="106"/>
      <c r="C53" s="251" t="s">
        <v>26</v>
      </c>
      <c r="D53" s="220" t="s">
        <v>27</v>
      </c>
      <c r="E53" s="237"/>
      <c r="G53" s="106"/>
      <c r="H53" s="251" t="s">
        <v>26</v>
      </c>
      <c r="I53" s="220" t="s">
        <v>27</v>
      </c>
      <c r="J53" s="237"/>
    </row>
    <row r="54" spans="2:10" x14ac:dyDescent="0.2">
      <c r="B54" s="106"/>
      <c r="C54" s="250" t="s">
        <v>28</v>
      </c>
      <c r="D54" s="221" t="s">
        <v>29</v>
      </c>
      <c r="E54" s="237"/>
      <c r="G54" s="106"/>
      <c r="H54" s="250" t="s">
        <v>28</v>
      </c>
      <c r="I54" s="221" t="s">
        <v>342</v>
      </c>
      <c r="J54" s="237"/>
    </row>
    <row r="55" spans="2:10" x14ac:dyDescent="0.2">
      <c r="B55" s="106"/>
      <c r="C55" s="222"/>
      <c r="D55" s="222"/>
      <c r="E55" s="237"/>
      <c r="G55" s="106"/>
      <c r="H55" s="222"/>
      <c r="I55" s="222"/>
      <c r="J55" s="237"/>
    </row>
    <row r="56" spans="2:10" x14ac:dyDescent="0.2">
      <c r="B56" s="106"/>
      <c r="C56" s="223">
        <f>_xll.qlTermStructureReferenceDate(D47)</f>
        <v>42136</v>
      </c>
      <c r="D56" s="224">
        <f>_xll.qlYieldTSDiscount(YieldCurve_1Y,C56,,Trigger)</f>
        <v>1</v>
      </c>
      <c r="E56" s="237"/>
      <c r="G56" s="106"/>
      <c r="H56" s="223">
        <f>_xll.qlTermStructureReferenceDate(I47)</f>
        <v>42136</v>
      </c>
      <c r="I56" s="224">
        <f>_xll.qlYieldTSDiscount(YieldCurve_ON,H56,,Trigger)</f>
        <v>1</v>
      </c>
      <c r="J56" s="237"/>
    </row>
    <row r="57" spans="2:10" x14ac:dyDescent="0.2">
      <c r="B57" s="106"/>
      <c r="C57" s="225">
        <f>MAX(_xll.ohPack(EUR1Y!V3:V71))</f>
        <v>42354</v>
      </c>
      <c r="D57" s="226">
        <f>_xll.qlYieldTSDiscount(YieldCurve_1Y,C57,,Trigger)</f>
        <v>0.99907247922707021</v>
      </c>
      <c r="E57" s="237"/>
      <c r="G57" s="106"/>
      <c r="H57" s="225">
        <f>MAX(_xll.ohPack(EURON!U3:U71))</f>
        <v>64053</v>
      </c>
      <c r="I57" s="226">
        <f>_xll.qlYieldTSDiscount(YieldCurve_ON,H57,,Trigger)</f>
        <v>0.57929736287522715</v>
      </c>
      <c r="J57" s="237"/>
    </row>
    <row r="58" spans="2:10" x14ac:dyDescent="0.2">
      <c r="B58" s="106"/>
      <c r="C58" s="227" t="s">
        <v>20</v>
      </c>
      <c r="D58" s="228"/>
      <c r="E58" s="237"/>
      <c r="G58" s="106"/>
      <c r="H58" s="227" t="s">
        <v>20</v>
      </c>
      <c r="I58" s="228"/>
      <c r="J58" s="237"/>
    </row>
    <row r="59" spans="2:10" x14ac:dyDescent="0.2">
      <c r="B59" s="106"/>
      <c r="C59" s="229" t="str">
        <f>Euribor!D8</f>
        <v>Mx_EUR1Y</v>
      </c>
      <c r="D59" s="232" t="b">
        <f>_xll.qlRelinkableHandleLinkTo(C59,D47,D47)</f>
        <v>1</v>
      </c>
      <c r="E59" s="237"/>
      <c r="G59" s="106"/>
      <c r="H59" s="229" t="str">
        <f>Euribor!D4</f>
        <v>Mx_EURON</v>
      </c>
      <c r="I59" s="230" t="b">
        <f>_xll.qlRelinkableHandleLinkTo(H59,I47,I47)</f>
        <v>1</v>
      </c>
      <c r="J59" s="237"/>
    </row>
    <row r="60" spans="2:10" x14ac:dyDescent="0.2">
      <c r="B60" s="239"/>
      <c r="C60" s="240"/>
      <c r="D60" s="240"/>
      <c r="E60" s="238"/>
      <c r="G60" s="239"/>
      <c r="H60" s="240"/>
      <c r="I60" s="240"/>
      <c r="J60" s="238"/>
    </row>
  </sheetData>
  <dataValidations disablePrompts="1" count="6">
    <dataValidation type="list" allowBlank="1" showInputMessage="1" showErrorMessage="1" sqref="D35 D19 I19 I35 D51 I51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37 D21 I21 I37 D53 I53">
      <formula1>"Discount,ZeroYield,ForwardRate"</formula1>
    </dataValidation>
    <dataValidation type="list" allowBlank="1" showInputMessage="1" showErrorMessage="1" sqref="D38 D22 I22 I38 D54 I54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7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12">
      <formula1>"Reference, Mx_Live,QL_Live"</formula1>
    </dataValidation>
    <dataValidation type="list" allowBlank="1" showInputMessage="1" showErrorMessage="1" sqref="D11">
      <formula1>"Reference, Mx_Live"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V80"/>
  <sheetViews>
    <sheetView showGridLines="0" workbookViewId="0">
      <selection activeCell="A2" sqref="A2"/>
    </sheetView>
  </sheetViews>
  <sheetFormatPr defaultRowHeight="11.25" outlineLevelCol="1" x14ac:dyDescent="0.2"/>
  <cols>
    <col min="1" max="1" width="7.5703125" style="156" customWidth="1" outlineLevel="1"/>
    <col min="2" max="2" width="6" style="259" customWidth="1" outlineLevel="1"/>
    <col min="3" max="3" width="7.85546875" style="192" customWidth="1" outlineLevel="1"/>
    <col min="4" max="4" width="24.42578125" style="260" customWidth="1" outlineLevel="1"/>
    <col min="5" max="5" width="6" style="156" customWidth="1" outlineLevel="1"/>
    <col min="6" max="7" width="12.85546875" style="156" customWidth="1" outlineLevel="1"/>
    <col min="8" max="8" width="15.140625" style="156" customWidth="1" outlineLevel="1" collapsed="1"/>
    <col min="9" max="9" width="9" style="192" customWidth="1" outlineLevel="1"/>
    <col min="10" max="10" width="2.7109375" style="156" customWidth="1" outlineLevel="1" collapsed="1"/>
    <col min="11" max="11" width="2.85546875" style="156" customWidth="1"/>
    <col min="12" max="12" width="5" style="156" hidden="1" customWidth="1" outlineLevel="1"/>
    <col min="13" max="13" width="9" style="156" hidden="1" customWidth="1" outlineLevel="1"/>
    <col min="14" max="14" width="15.140625" style="156" hidden="1" customWidth="1" outlineLevel="1"/>
    <col min="15" max="15" width="6" style="156" hidden="1" customWidth="1" outlineLevel="1"/>
    <col min="16" max="16" width="15.140625" style="156" hidden="1" customWidth="1" outlineLevel="1"/>
    <col min="17" max="17" width="13.140625" style="156" bestFit="1" customWidth="1" collapsed="1"/>
    <col min="18" max="19" width="10.7109375" style="156" customWidth="1"/>
    <col min="20" max="21" width="17.28515625" style="156" bestFit="1" customWidth="1"/>
    <col min="22" max="22" width="16.140625" style="156" bestFit="1" customWidth="1"/>
    <col min="23" max="23" width="15.140625" style="156" bestFit="1" customWidth="1"/>
    <col min="24" max="24" width="9" style="156" bestFit="1" customWidth="1"/>
    <col min="25" max="26" width="9.140625" style="156"/>
    <col min="27" max="27" width="12" style="156" bestFit="1" customWidth="1"/>
    <col min="28" max="16384" width="9.140625" style="156"/>
  </cols>
  <sheetData>
    <row r="1" spans="1:22" ht="21.95" customHeight="1" x14ac:dyDescent="0.2">
      <c r="B1" s="158"/>
      <c r="C1" s="159"/>
      <c r="D1" s="160"/>
      <c r="E1" s="161"/>
      <c r="H1" s="156" t="str">
        <f>_xll.qlEonia(,,Permanent,Trigger,ObjectOverwrite)</f>
        <v>obj_00cc0#0002</v>
      </c>
      <c r="I1" s="159"/>
      <c r="Q1" s="332" t="s">
        <v>238</v>
      </c>
      <c r="R1" s="333"/>
      <c r="S1" s="333"/>
      <c r="T1" s="314"/>
      <c r="U1" s="313"/>
      <c r="V1" s="257" t="s">
        <v>223</v>
      </c>
    </row>
    <row r="2" spans="1:22" ht="21.95" customHeight="1" x14ac:dyDescent="0.2">
      <c r="A2" s="120" t="s">
        <v>18</v>
      </c>
      <c r="B2" s="120" t="s">
        <v>58</v>
      </c>
      <c r="C2" s="120" t="s">
        <v>347</v>
      </c>
      <c r="D2" s="120" t="s">
        <v>13</v>
      </c>
      <c r="E2" s="120" t="s">
        <v>343</v>
      </c>
      <c r="F2" s="120" t="s">
        <v>344</v>
      </c>
      <c r="G2" s="120" t="s">
        <v>232</v>
      </c>
      <c r="H2" s="120" t="s">
        <v>44</v>
      </c>
      <c r="I2" s="120" t="s">
        <v>48</v>
      </c>
      <c r="L2" s="153" t="s">
        <v>18</v>
      </c>
      <c r="M2" s="153"/>
      <c r="N2" s="153" t="s">
        <v>44</v>
      </c>
      <c r="O2" s="153"/>
      <c r="P2" s="257" t="s">
        <v>44</v>
      </c>
      <c r="Q2" s="257" t="s">
        <v>81</v>
      </c>
      <c r="R2" s="256" t="s">
        <v>222</v>
      </c>
      <c r="S2" s="256" t="s">
        <v>244</v>
      </c>
      <c r="T2" s="257" t="s">
        <v>38</v>
      </c>
      <c r="U2" s="257" t="s">
        <v>39</v>
      </c>
      <c r="V2" s="261">
        <f t="array" ref="V2:V71">_xll.qlPiecewiseYieldCurveData(YieldCurve_ON,Trigger)</f>
        <v>-1.0138902970721049E-3</v>
      </c>
    </row>
    <row r="3" spans="1:22" ht="11.25" customHeight="1" x14ac:dyDescent="0.2">
      <c r="A3" s="121" t="s">
        <v>47</v>
      </c>
      <c r="B3" s="391" t="s">
        <v>68</v>
      </c>
      <c r="C3" s="122">
        <f>IF(B3="ON",0,IF(B3="TN",1,2))</f>
        <v>0</v>
      </c>
      <c r="D3" s="123" t="str">
        <f t="shared" ref="D3:D19" si="0">IF(RIGHT(B3,1)="M","Modified Following",IF(RIGHT(B3,1)="Y","Modified Following","Following"))</f>
        <v>Following</v>
      </c>
      <c r="E3" s="124" t="str">
        <f>IF(RIGHT(B3,1)="M","TRUE",IF(RIGHT(B3,1)="Y","TRUE","FALSE"))</f>
        <v>FALSE</v>
      </c>
      <c r="F3" s="125" t="s">
        <v>51</v>
      </c>
      <c r="G3" s="273" t="str">
        <f>Currency&amp;"ON"&amp;UPPER(A3)&amp;UPPER(B3)</f>
        <v>EURONDPON</v>
      </c>
      <c r="H3" s="127" t="str">
        <f>_xll.qlDepositRateHelper2(,G3,IF(RIGHT(B3,1)="N","1D",IF(B3="SW","1W",B3)),C3,Calendar,D3,E3,F3,Permanent,Trigger,ObjectOverwrite)</f>
        <v>obj_00d2e#0010</v>
      </c>
      <c r="I3" s="122" t="b">
        <f t="shared" ref="I3:I17" si="1">IF(ISERROR(H3),FALSE,TRUE)</f>
        <v>1</v>
      </c>
      <c r="J3" s="157"/>
      <c r="L3" s="64" t="str">
        <f t="shared" ref="L3:L34" si="2">A3</f>
        <v>Dp</v>
      </c>
      <c r="M3" s="64" t="str">
        <f t="shared" ref="M3:M34" si="3">B3</f>
        <v>ON</v>
      </c>
      <c r="N3" s="34" t="str">
        <f>H3</f>
        <v>obj_00d2e#0010</v>
      </c>
      <c r="O3" s="34" t="b">
        <f>I3</f>
        <v>1</v>
      </c>
      <c r="P3" s="34" t="str">
        <f t="array" ref="P3:P71">_xll.ohPack(_xll.ohFilter(N3:N71,O3:O71))</f>
        <v>obj_00d2e#0010</v>
      </c>
      <c r="Q3" s="34" t="str">
        <f>_xll.qlRateHelperQuoteName(P3,Trigger)</f>
        <v>EURONDPON</v>
      </c>
      <c r="R3" s="155">
        <f>_xll.qlRateHelperQuoteValue(P3,_xll.ohTrigger(Trigger,Quote!F2))</f>
        <v>-1.0000000000065512E-3</v>
      </c>
      <c r="S3" s="355" t="str">
        <f>IFERROR(_xll.qlFuturesRateHelperConvexityAdjustment(P3,Trigger),"--")</f>
        <v>--</v>
      </c>
      <c r="T3" s="35">
        <f>_xll.qlRateHelperEarliestDate(P3,Trigger)</f>
        <v>42136</v>
      </c>
      <c r="U3" s="35">
        <f>_xll.qlRateHelperLatestDate(P3,Trigger)</f>
        <v>42137</v>
      </c>
      <c r="V3" s="262">
        <v>-1.0138902970721049E-3</v>
      </c>
    </row>
    <row r="4" spans="1:22" ht="11.25" customHeight="1" x14ac:dyDescent="0.2">
      <c r="A4" s="128" t="s">
        <v>47</v>
      </c>
      <c r="B4" s="392" t="s">
        <v>189</v>
      </c>
      <c r="C4" s="130">
        <f t="shared" ref="C4:C67" si="4">IF(B4="ON",0,IF(B4="TN",1,2))</f>
        <v>1</v>
      </c>
      <c r="D4" s="131" t="str">
        <f t="shared" si="0"/>
        <v>Following</v>
      </c>
      <c r="E4" s="132" t="str">
        <f t="shared" ref="E4:E67" si="5">IF(RIGHT(B4,1)="M","TRUE",IF(RIGHT(B4,1)="Y","TRUE","FALSE"))</f>
        <v>FALSE</v>
      </c>
      <c r="F4" s="133" t="s">
        <v>51</v>
      </c>
      <c r="G4" s="274" t="str">
        <f>Currency&amp;"ON"&amp;UPPER(A4)&amp;UPPER(B4)</f>
        <v>EURONDPTN</v>
      </c>
      <c r="H4" s="135" t="str">
        <f>_xll.qlDepositRateHelper2(,G4,IF(RIGHT(B4,1)="N","1D",IF(B4="SW","1W",B4)),C4,Calendar,D4,E4,F4,Permanent,Trigger,ObjectOverwrite)</f>
        <v>obj_00d27#0007</v>
      </c>
      <c r="I4" s="130" t="b">
        <f t="shared" si="1"/>
        <v>1</v>
      </c>
      <c r="J4" s="164"/>
      <c r="L4" s="64" t="str">
        <f t="shared" si="2"/>
        <v>Dp</v>
      </c>
      <c r="M4" s="64" t="str">
        <f t="shared" si="3"/>
        <v>TN</v>
      </c>
      <c r="N4" s="34" t="str">
        <f t="shared" ref="N4:N67" si="6">H4</f>
        <v>obj_00d27#0007</v>
      </c>
      <c r="O4" s="34" t="b">
        <f t="shared" ref="O4:O67" si="7">I4</f>
        <v>1</v>
      </c>
      <c r="P4" s="34" t="str">
        <v>obj_00d27#0007</v>
      </c>
      <c r="Q4" s="34" t="str">
        <f>_xll.qlRateHelperQuoteName(P4,Trigger)</f>
        <v>EURONDPTN</v>
      </c>
      <c r="R4" s="155">
        <f>_xll.qlRateHelperQuoteValue(P4,_xll.ohTrigger(Trigger,Quote!F3))</f>
        <v>-9.9999999996658318E-4</v>
      </c>
      <c r="S4" s="355" t="str">
        <f>IFERROR(_xll.qlFuturesRateHelperConvexityAdjustment(P4,Trigger),"--")</f>
        <v>--</v>
      </c>
      <c r="T4" s="35">
        <f>_xll.qlRateHelperEarliestDate(P4,Trigger)</f>
        <v>42137</v>
      </c>
      <c r="U4" s="35">
        <f>_xll.qlRateHelperLatestDate(P4,Trigger)</f>
        <v>42138</v>
      </c>
      <c r="V4" s="262">
        <v>-1.013890297056773E-3</v>
      </c>
    </row>
    <row r="5" spans="1:22" ht="11.25" customHeight="1" x14ac:dyDescent="0.2">
      <c r="A5" s="128" t="s">
        <v>47</v>
      </c>
      <c r="B5" s="392" t="s">
        <v>190</v>
      </c>
      <c r="C5" s="130">
        <f t="shared" si="4"/>
        <v>2</v>
      </c>
      <c r="D5" s="131" t="str">
        <f t="shared" si="0"/>
        <v>Following</v>
      </c>
      <c r="E5" s="132" t="str">
        <f t="shared" si="5"/>
        <v>FALSE</v>
      </c>
      <c r="F5" s="133" t="s">
        <v>51</v>
      </c>
      <c r="G5" s="274" t="str">
        <f>Currency&amp;"ON"&amp;UPPER(A5)&amp;UPPER(B5)</f>
        <v>EURONDPSN</v>
      </c>
      <c r="H5" s="135" t="str">
        <f>_xll.qlDepositRateHelper2(,G5,IF(RIGHT(B5,1)="N","1D",IF(B5="SW","1W",B5)),C5,Calendar,D5,E5,F5,Permanent,Trigger,ObjectOverwrite)</f>
        <v>obj_00d33#0008</v>
      </c>
      <c r="I5" s="130" t="b">
        <f t="shared" si="1"/>
        <v>1</v>
      </c>
      <c r="J5" s="164"/>
      <c r="L5" s="64" t="str">
        <f t="shared" si="2"/>
        <v>Dp</v>
      </c>
      <c r="M5" s="64" t="str">
        <f t="shared" si="3"/>
        <v>SN</v>
      </c>
      <c r="N5" s="34" t="str">
        <f t="shared" si="6"/>
        <v>obj_00d33#0008</v>
      </c>
      <c r="O5" s="34" t="b">
        <f t="shared" si="7"/>
        <v>1</v>
      </c>
      <c r="P5" s="34" t="str">
        <v>obj_00d33#0008</v>
      </c>
      <c r="Q5" s="34" t="str">
        <f>_xll.qlRateHelperQuoteName(P5,Trigger)</f>
        <v>EURONDPSN</v>
      </c>
      <c r="R5" s="155">
        <f>_xll.qlRateHelperQuoteValue(P5,_xll.ohTrigger(Trigger,Quote!F4))</f>
        <v>-9.9870853866868003E-4</v>
      </c>
      <c r="S5" s="355" t="str">
        <f>IFERROR(_xll.qlFuturesRateHelperConvexityAdjustment(P5,Trigger),"--")</f>
        <v>--</v>
      </c>
      <c r="T5" s="35">
        <f>_xll.qlRateHelperEarliestDate(P5,Trigger)</f>
        <v>42138</v>
      </c>
      <c r="U5" s="35">
        <f>_xll.qlRateHelperLatestDate(P5,Trigger)</f>
        <v>42139</v>
      </c>
      <c r="V5" s="262">
        <v>-1.0134538297600036E-3</v>
      </c>
    </row>
    <row r="6" spans="1:22" ht="11.25" customHeight="1" x14ac:dyDescent="0.2">
      <c r="A6" s="128" t="s">
        <v>261</v>
      </c>
      <c r="B6" s="392" t="s">
        <v>262</v>
      </c>
      <c r="C6" s="130">
        <f t="shared" si="4"/>
        <v>2</v>
      </c>
      <c r="D6" s="131" t="str">
        <f t="shared" si="0"/>
        <v>Following</v>
      </c>
      <c r="E6" s="132" t="str">
        <f t="shared" si="5"/>
        <v>FALSE</v>
      </c>
      <c r="F6" s="133" t="s">
        <v>51</v>
      </c>
      <c r="G6" s="274" t="str">
        <f>Currency&amp;"ON"&amp;UPPER(A6)&amp;UPPER(B6)</f>
        <v>EURONOISSW</v>
      </c>
      <c r="H6" s="135" t="str">
        <f>_xll.qlDepositRateHelper2(,G6,IF(RIGHT(B6,1)="N","1D",IF(B6="SW","1W",B6)),C6,Calendar,D6,E6,F6,Permanent,Trigger,ObjectOverwrite)</f>
        <v>obj_00ce1#0005</v>
      </c>
      <c r="I6" s="130" t="b">
        <f t="shared" si="1"/>
        <v>1</v>
      </c>
      <c r="J6" s="164"/>
      <c r="L6" s="64" t="str">
        <f t="shared" si="2"/>
        <v>OIS</v>
      </c>
      <c r="M6" s="64" t="str">
        <f t="shared" si="3"/>
        <v>SW</v>
      </c>
      <c r="N6" s="34" t="str">
        <f t="shared" si="6"/>
        <v>obj_00ce1#0005</v>
      </c>
      <c r="O6" s="34" t="b">
        <f t="shared" si="7"/>
        <v>1</v>
      </c>
      <c r="P6" s="34" t="str">
        <v>obj_00ce1#0005</v>
      </c>
      <c r="Q6" s="34" t="str">
        <f>_xll.qlRateHelperQuoteName(P6,Trigger)</f>
        <v>EURONOISSW</v>
      </c>
      <c r="R6" s="155">
        <f>_xll.qlRateHelperQuoteValue(P6,_xll.ohTrigger(Trigger,Quote!F5))</f>
        <v>-9.8999999999563738E-4</v>
      </c>
      <c r="S6" s="355" t="str">
        <f>IFERROR(_xll.qlFuturesRateHelperConvexityAdjustment(P6,Trigger),"--")</f>
        <v>--</v>
      </c>
      <c r="T6" s="35">
        <f>_xll.qlRateHelperEarliestDate(P6,Trigger)</f>
        <v>42138</v>
      </c>
      <c r="U6" s="35">
        <f>_xll.qlRateHelperLatestDate(P6,Trigger)</f>
        <v>42145</v>
      </c>
      <c r="V6" s="262">
        <v>-1.0060109136208026E-3</v>
      </c>
    </row>
    <row r="7" spans="1:22" ht="11.25" customHeight="1" x14ac:dyDescent="0.2">
      <c r="A7" s="128" t="s">
        <v>261</v>
      </c>
      <c r="B7" s="129" t="s">
        <v>92</v>
      </c>
      <c r="C7" s="130">
        <f t="shared" si="4"/>
        <v>2</v>
      </c>
      <c r="D7" s="131" t="str">
        <f t="shared" si="0"/>
        <v>Following</v>
      </c>
      <c r="E7" s="132" t="str">
        <f t="shared" si="5"/>
        <v>FALSE</v>
      </c>
      <c r="F7" s="133" t="s">
        <v>51</v>
      </c>
      <c r="G7" s="274" t="str">
        <f>Currency&amp;"ON"&amp;UPPER(A7)&amp;UPPER(B7)</f>
        <v>EURONOIS2W</v>
      </c>
      <c r="H7" s="135" t="str">
        <f>_xll.qlDepositRateHelper2(,G7,IF(RIGHT(B7,1)="N","1D",IF(B7="SW","1W",B7)),C7,Calendar,D7,E7,F7,Permanent,Trigger,ObjectOverwrite)</f>
        <v>obj_00cfa#0008</v>
      </c>
      <c r="I7" s="130" t="b">
        <f t="shared" si="1"/>
        <v>1</v>
      </c>
      <c r="J7" s="164"/>
      <c r="L7" s="64" t="str">
        <f t="shared" si="2"/>
        <v>OIS</v>
      </c>
      <c r="M7" s="64" t="str">
        <f t="shared" si="3"/>
        <v>2W</v>
      </c>
      <c r="N7" s="34" t="str">
        <f t="shared" si="6"/>
        <v>obj_00cfa#0008</v>
      </c>
      <c r="O7" s="34" t="b">
        <f t="shared" si="7"/>
        <v>1</v>
      </c>
      <c r="P7" s="34" t="str">
        <v>obj_00cfa#0008</v>
      </c>
      <c r="Q7" s="34" t="str">
        <f>_xll.qlRateHelperQuoteName(P7,Trigger)</f>
        <v>EURONOIS2W</v>
      </c>
      <c r="R7" s="155">
        <f>_xll.qlRateHelperQuoteValue(P7,_xll.ohTrigger(Trigger,Quote!F6))</f>
        <v>-1.0000000001093262E-3</v>
      </c>
      <c r="S7" s="355" t="str">
        <f>IFERROR(_xll.qlFuturesRateHelperConvexityAdjustment(P7,Trigger),"--")</f>
        <v>--</v>
      </c>
      <c r="T7" s="35">
        <f>_xll.qlRateHelperEarliestDate(P7,Trigger)</f>
        <v>42138</v>
      </c>
      <c r="U7" s="35">
        <f>_xll.qlRateHelperLatestDate(P7,Trigger)</f>
        <v>42152</v>
      </c>
      <c r="V7" s="262">
        <v>-1.0139063157696797E-3</v>
      </c>
    </row>
    <row r="8" spans="1:22" ht="11.25" customHeight="1" x14ac:dyDescent="0.2">
      <c r="A8" s="128" t="s">
        <v>261</v>
      </c>
      <c r="B8" s="129" t="s">
        <v>93</v>
      </c>
      <c r="C8" s="130">
        <f t="shared" si="4"/>
        <v>2</v>
      </c>
      <c r="D8" s="131" t="str">
        <f t="shared" si="0"/>
        <v>Following</v>
      </c>
      <c r="E8" s="132" t="str">
        <f t="shared" si="5"/>
        <v>FALSE</v>
      </c>
      <c r="F8" s="133" t="s">
        <v>51</v>
      </c>
      <c r="G8" s="274" t="str">
        <f>Currency&amp;"ON"&amp;UPPER(A8)&amp;UPPER(B8)</f>
        <v>EURONOIS3W</v>
      </c>
      <c r="H8" s="135" t="str">
        <f>_xll.qlDepositRateHelper2(,G8,IF(RIGHT(B8,1)="N","1D",IF(B8="SW","1W",B8)),C8,Calendar,D8,E8,F8,Permanent,Trigger,ObjectOverwrite)</f>
        <v>obj_00cee#0008</v>
      </c>
      <c r="I8" s="130" t="b">
        <f t="shared" si="1"/>
        <v>1</v>
      </c>
      <c r="J8" s="164"/>
      <c r="L8" s="64" t="str">
        <f t="shared" si="2"/>
        <v>OIS</v>
      </c>
      <c r="M8" s="64" t="str">
        <f t="shared" si="3"/>
        <v>3W</v>
      </c>
      <c r="N8" s="34" t="str">
        <f t="shared" si="6"/>
        <v>obj_00cee#0008</v>
      </c>
      <c r="O8" s="34" t="b">
        <f t="shared" si="7"/>
        <v>1</v>
      </c>
      <c r="P8" s="34" t="str">
        <v>obj_00cee#0008</v>
      </c>
      <c r="Q8" s="34" t="str">
        <f>_xll.qlRateHelperQuoteName(P8,Trigger)</f>
        <v>EURONOIS3W</v>
      </c>
      <c r="R8" s="155">
        <f>_xll.qlRateHelperQuoteValue(P8,_xll.ohTrigger(Trigger,Quote!F7))</f>
        <v>-9.1999999999917549E-4</v>
      </c>
      <c r="S8" s="355" t="str">
        <f>IFERROR(_xll.qlFuturesRateHelperConvexityAdjustment(P8,Trigger),"--")</f>
        <v>--</v>
      </c>
      <c r="T8" s="35">
        <f>_xll.qlRateHelperEarliestDate(P8,Trigger)</f>
        <v>42138</v>
      </c>
      <c r="U8" s="35">
        <f>_xll.qlRateHelperLatestDate(P8,Trigger)</f>
        <v>42159</v>
      </c>
      <c r="V8" s="262">
        <v>-9.3985389442413755E-4</v>
      </c>
    </row>
    <row r="9" spans="1:22" ht="11.25" customHeight="1" x14ac:dyDescent="0.2">
      <c r="A9" s="128" t="s">
        <v>261</v>
      </c>
      <c r="B9" s="129" t="s">
        <v>6</v>
      </c>
      <c r="C9" s="130">
        <f t="shared" si="4"/>
        <v>2</v>
      </c>
      <c r="D9" s="131" t="str">
        <f t="shared" si="0"/>
        <v>Modified Following</v>
      </c>
      <c r="E9" s="132" t="str">
        <f t="shared" si="5"/>
        <v>TRUE</v>
      </c>
      <c r="F9" s="133" t="s">
        <v>51</v>
      </c>
      <c r="G9" s="274" t="str">
        <f>Currency&amp;"ON"&amp;UPPER(A9)&amp;UPPER(B9)</f>
        <v>EURONOIS1M</v>
      </c>
      <c r="H9" s="135" t="str">
        <f>_xll.qlDepositRateHelper2(,G9,IF(RIGHT(B9,1)="N","1D",IF(B9="SW","1W",B9)),C9,Calendar,D9,E9,F9,Permanent,Trigger,ObjectOverwrite)</f>
        <v>obj_00ce3#0008</v>
      </c>
      <c r="I9" s="130" t="b">
        <f t="shared" si="1"/>
        <v>1</v>
      </c>
      <c r="J9" s="164"/>
      <c r="L9" s="64" t="str">
        <f t="shared" si="2"/>
        <v>OIS</v>
      </c>
      <c r="M9" s="64" t="str">
        <f t="shared" si="3"/>
        <v>1M</v>
      </c>
      <c r="N9" s="34" t="str">
        <f t="shared" si="6"/>
        <v>obj_00ce3#0008</v>
      </c>
      <c r="O9" s="34" t="b">
        <f t="shared" si="7"/>
        <v>1</v>
      </c>
      <c r="P9" s="34" t="str">
        <v>obj_00ce3#0008</v>
      </c>
      <c r="Q9" s="34" t="str">
        <f>_xll.qlRateHelperQuoteName(P9,Trigger)</f>
        <v>EURONOIS1M</v>
      </c>
      <c r="R9" s="155">
        <f>_xll.qlRateHelperQuoteValue(P9,_xll.ohTrigger(Trigger,Quote!F8))</f>
        <v>-9.6000000000054364E-4</v>
      </c>
      <c r="S9" s="355" t="str">
        <f>IFERROR(_xll.qlFuturesRateHelperConvexityAdjustment(P9,Trigger),"--")</f>
        <v>--</v>
      </c>
      <c r="T9" s="35">
        <f>_xll.qlRateHelperEarliestDate(P9,Trigger)</f>
        <v>42138</v>
      </c>
      <c r="U9" s="35">
        <f>_xll.qlRateHelperLatestDate(P9,Trigger)</f>
        <v>42170</v>
      </c>
      <c r="V9" s="262">
        <v>-9.7575812531894041E-4</v>
      </c>
    </row>
    <row r="10" spans="1:22" ht="11.25" customHeight="1" x14ac:dyDescent="0.2">
      <c r="A10" s="128" t="s">
        <v>261</v>
      </c>
      <c r="B10" s="129" t="s">
        <v>94</v>
      </c>
      <c r="C10" s="130">
        <f t="shared" si="4"/>
        <v>2</v>
      </c>
      <c r="D10" s="131" t="str">
        <f t="shared" si="0"/>
        <v>Modified Following</v>
      </c>
      <c r="E10" s="132" t="str">
        <f t="shared" si="5"/>
        <v>TRUE</v>
      </c>
      <c r="F10" s="133" t="s">
        <v>51</v>
      </c>
      <c r="G10" s="274" t="str">
        <f>Currency&amp;"ON"&amp;UPPER(A10)&amp;UPPER(B10)</f>
        <v>EURONOIS2M</v>
      </c>
      <c r="H10" s="135" t="str">
        <f>_xll.qlDepositRateHelper2(,G10,IF(RIGHT(B10,1)="N","1D",IF(B10="SW","1W",B10)),C10,Calendar,D10,E10,F10,Permanent,Trigger,ObjectOverwrite)</f>
        <v>obj_00cf1#0008</v>
      </c>
      <c r="I10" s="130" t="b">
        <f t="shared" si="1"/>
        <v>1</v>
      </c>
      <c r="J10" s="164"/>
      <c r="L10" s="64" t="str">
        <f t="shared" si="2"/>
        <v>OIS</v>
      </c>
      <c r="M10" s="64" t="str">
        <f t="shared" si="3"/>
        <v>2M</v>
      </c>
      <c r="N10" s="34" t="str">
        <f t="shared" si="6"/>
        <v>obj_00cf1#0008</v>
      </c>
      <c r="O10" s="34" t="b">
        <f t="shared" si="7"/>
        <v>1</v>
      </c>
      <c r="P10" s="34" t="str">
        <v>obj_00cf1#0008</v>
      </c>
      <c r="Q10" s="34" t="str">
        <f>_xll.qlRateHelperQuoteName(P10,Trigger)</f>
        <v>EURONOIS2M</v>
      </c>
      <c r="R10" s="155">
        <f>_xll.qlRateHelperQuoteValue(P10,_xll.ohTrigger(Trigger,Quote!F9))</f>
        <v>-1.039999999906435E-3</v>
      </c>
      <c r="S10" s="355" t="str">
        <f>IFERROR(_xll.qlFuturesRateHelperConvexityAdjustment(P10,Trigger),"--")</f>
        <v>--</v>
      </c>
      <c r="T10" s="35">
        <f>_xll.qlRateHelperEarliestDate(P10,Trigger)</f>
        <v>42138</v>
      </c>
      <c r="U10" s="35">
        <f>_xll.qlRateHelperLatestDate(P10,Trigger)</f>
        <v>42199</v>
      </c>
      <c r="V10" s="262">
        <v>-1.0532469804746261E-3</v>
      </c>
    </row>
    <row r="11" spans="1:22" ht="11.25" customHeight="1" x14ac:dyDescent="0.2">
      <c r="A11" s="128" t="s">
        <v>261</v>
      </c>
      <c r="B11" s="129" t="s">
        <v>0</v>
      </c>
      <c r="C11" s="130">
        <f t="shared" si="4"/>
        <v>2</v>
      </c>
      <c r="D11" s="131" t="str">
        <f t="shared" si="0"/>
        <v>Modified Following</v>
      </c>
      <c r="E11" s="132" t="str">
        <f t="shared" si="5"/>
        <v>TRUE</v>
      </c>
      <c r="F11" s="133" t="s">
        <v>51</v>
      </c>
      <c r="G11" s="274" t="str">
        <f>Currency&amp;"ON"&amp;UPPER(A11)&amp;UPPER(B11)</f>
        <v>EURONOIS3M</v>
      </c>
      <c r="H11" s="135" t="str">
        <f>_xll.qlDepositRateHelper2(,G11,IF(RIGHT(B11,1)="N","1D",IF(B11="SW","1W",B11)),C11,Calendar,D11,E11,F11,Permanent,Trigger,ObjectOverwrite)</f>
        <v>obj_00cdd#0008</v>
      </c>
      <c r="I11" s="130" t="b">
        <f t="shared" si="1"/>
        <v>1</v>
      </c>
      <c r="J11" s="164"/>
      <c r="L11" s="64" t="str">
        <f t="shared" si="2"/>
        <v>OIS</v>
      </c>
      <c r="M11" s="64" t="str">
        <f t="shared" si="3"/>
        <v>3M</v>
      </c>
      <c r="N11" s="34" t="str">
        <f t="shared" si="6"/>
        <v>obj_00cdd#0008</v>
      </c>
      <c r="O11" s="34" t="b">
        <f t="shared" si="7"/>
        <v>1</v>
      </c>
      <c r="P11" s="34" t="str">
        <v>obj_00cdd#0008</v>
      </c>
      <c r="Q11" s="34" t="str">
        <f>_xll.qlRateHelperQuoteName(P11,Trigger)</f>
        <v>EURONOIS3M</v>
      </c>
      <c r="R11" s="155">
        <f>_xll.qlRateHelperQuoteValue(P11,_xll.ohTrigger(Trigger,Quote!F10))</f>
        <v>-1.0957499746229752E-3</v>
      </c>
      <c r="S11" s="355" t="str">
        <f>IFERROR(_xll.qlFuturesRateHelperConvexityAdjustment(P11,Trigger),"--")</f>
        <v>--</v>
      </c>
      <c r="T11" s="35">
        <f>_xll.qlRateHelperEarliestDate(P11,Trigger)</f>
        <v>42138</v>
      </c>
      <c r="U11" s="35">
        <f>_xll.qlRateHelperLatestDate(P11,Trigger)</f>
        <v>42230</v>
      </c>
      <c r="V11" s="262">
        <v>-1.1090554941867983E-3</v>
      </c>
    </row>
    <row r="12" spans="1:22" ht="11.25" customHeight="1" x14ac:dyDescent="0.2">
      <c r="A12" s="128" t="s">
        <v>261</v>
      </c>
      <c r="B12" s="129" t="s">
        <v>95</v>
      </c>
      <c r="C12" s="130">
        <f t="shared" si="4"/>
        <v>2</v>
      </c>
      <c r="D12" s="131" t="str">
        <f t="shared" si="0"/>
        <v>Modified Following</v>
      </c>
      <c r="E12" s="132" t="str">
        <f t="shared" si="5"/>
        <v>TRUE</v>
      </c>
      <c r="F12" s="133" t="s">
        <v>51</v>
      </c>
      <c r="G12" s="274" t="str">
        <f>Currency&amp;"ON"&amp;UPPER(A12)&amp;UPPER(B12)</f>
        <v>EURONOIS4M</v>
      </c>
      <c r="H12" s="135" t="str">
        <f>_xll.qlDepositRateHelper2(,G12,IF(RIGHT(B12,1)="N","1D",IF(B12="SW","1W",B12)),C12,Calendar,D12,E12,F12,Permanent,Trigger,ObjectOverwrite)</f>
        <v>obj_00cc5#0008</v>
      </c>
      <c r="I12" s="130" t="b">
        <f t="shared" si="1"/>
        <v>1</v>
      </c>
      <c r="J12" s="164"/>
      <c r="L12" s="64" t="str">
        <f t="shared" si="2"/>
        <v>OIS</v>
      </c>
      <c r="M12" s="64" t="str">
        <f t="shared" si="3"/>
        <v>4M</v>
      </c>
      <c r="N12" s="34" t="str">
        <f t="shared" si="6"/>
        <v>obj_00cc5#0008</v>
      </c>
      <c r="O12" s="34" t="b">
        <f t="shared" si="7"/>
        <v>1</v>
      </c>
      <c r="P12" s="34" t="str">
        <v>obj_00cc5#0008</v>
      </c>
      <c r="Q12" s="34" t="str">
        <f>_xll.qlRateHelperQuoteName(P12,Trigger)</f>
        <v>EURONOIS4M</v>
      </c>
      <c r="R12" s="155">
        <f>_xll.qlRateHelperQuoteValue(P12,_xll.ohTrigger(Trigger,Quote!F11))</f>
        <v>-1.1409356189219747E-3</v>
      </c>
      <c r="S12" s="355" t="str">
        <f>IFERROR(_xll.qlFuturesRateHelperConvexityAdjustment(P12,Trigger),"--")</f>
        <v>--</v>
      </c>
      <c r="T12" s="35">
        <f>_xll.qlRateHelperEarliestDate(P12,Trigger)</f>
        <v>42138</v>
      </c>
      <c r="U12" s="35">
        <f>_xll.qlRateHelperLatestDate(P12,Trigger)</f>
        <v>42261</v>
      </c>
      <c r="V12" s="262">
        <v>-1.154717598925877E-3</v>
      </c>
    </row>
    <row r="13" spans="1:22" ht="11.25" customHeight="1" x14ac:dyDescent="0.2">
      <c r="A13" s="128" t="s">
        <v>261</v>
      </c>
      <c r="B13" s="129" t="s">
        <v>96</v>
      </c>
      <c r="C13" s="130">
        <f t="shared" si="4"/>
        <v>2</v>
      </c>
      <c r="D13" s="131" t="str">
        <f t="shared" si="0"/>
        <v>Modified Following</v>
      </c>
      <c r="E13" s="132" t="str">
        <f t="shared" si="5"/>
        <v>TRUE</v>
      </c>
      <c r="F13" s="133" t="s">
        <v>51</v>
      </c>
      <c r="G13" s="274" t="str">
        <f>Currency&amp;"ON"&amp;UPPER(A13)&amp;UPPER(B13)</f>
        <v>EURONOIS5M</v>
      </c>
      <c r="H13" s="135" t="str">
        <f>_xll.qlDepositRateHelper2(,G13,IF(RIGHT(B13,1)="N","1D",IF(B13="SW","1W",B13)),C13,Calendar,D13,E13,F13,Permanent,Trigger,ObjectOverwrite)</f>
        <v>obj_00cca#0007</v>
      </c>
      <c r="I13" s="130" t="b">
        <f t="shared" si="1"/>
        <v>1</v>
      </c>
      <c r="J13" s="164"/>
      <c r="L13" s="64" t="str">
        <f t="shared" si="2"/>
        <v>OIS</v>
      </c>
      <c r="M13" s="64" t="str">
        <f t="shared" si="3"/>
        <v>5M</v>
      </c>
      <c r="N13" s="34" t="str">
        <f t="shared" si="6"/>
        <v>obj_00cca#0007</v>
      </c>
      <c r="O13" s="34" t="b">
        <f t="shared" si="7"/>
        <v>1</v>
      </c>
      <c r="P13" s="34" t="str">
        <v>obj_00cca#0007</v>
      </c>
      <c r="Q13" s="34" t="str">
        <f>_xll.qlRateHelperQuoteName(P13,Trigger)</f>
        <v>EURONOIS5M</v>
      </c>
      <c r="R13" s="155">
        <f>_xll.qlRateHelperQuoteValue(P13,_xll.ohTrigger(Trigger,Quote!F12))</f>
        <v>-1.1302346216869512E-3</v>
      </c>
      <c r="S13" s="355" t="str">
        <f>IFERROR(_xll.qlFuturesRateHelperConvexityAdjustment(P13,Trigger),"--")</f>
        <v>--</v>
      </c>
      <c r="T13" s="35">
        <f>_xll.qlRateHelperEarliestDate(P13,Trigger)</f>
        <v>42138</v>
      </c>
      <c r="U13" s="35">
        <f>_xll.qlRateHelperLatestDate(P13,Trigger)</f>
        <v>42291</v>
      </c>
      <c r="V13" s="262">
        <v>-1.1445003165498218E-3</v>
      </c>
    </row>
    <row r="14" spans="1:22" ht="11.25" customHeight="1" x14ac:dyDescent="0.2">
      <c r="A14" s="128" t="s">
        <v>261</v>
      </c>
      <c r="B14" s="129" t="s">
        <v>7</v>
      </c>
      <c r="C14" s="130">
        <f t="shared" si="4"/>
        <v>2</v>
      </c>
      <c r="D14" s="131" t="str">
        <f t="shared" si="0"/>
        <v>Modified Following</v>
      </c>
      <c r="E14" s="132" t="str">
        <f t="shared" si="5"/>
        <v>TRUE</v>
      </c>
      <c r="F14" s="133" t="s">
        <v>51</v>
      </c>
      <c r="G14" s="274" t="str">
        <f>Currency&amp;"ON"&amp;UPPER(A14)&amp;UPPER(B14)</f>
        <v>EURONOIS6M</v>
      </c>
      <c r="H14" s="135" t="str">
        <f>_xll.qlDepositRateHelper2(,G14,IF(RIGHT(B14,1)="N","1D",IF(B14="SW","1W",B14)),C14,Calendar,D14,E14,F14,Permanent,Trigger,ObjectOverwrite)</f>
        <v>obj_00cd7#0007</v>
      </c>
      <c r="I14" s="130" t="b">
        <f t="shared" si="1"/>
        <v>1</v>
      </c>
      <c r="J14" s="164"/>
      <c r="L14" s="64" t="str">
        <f t="shared" si="2"/>
        <v>OIS</v>
      </c>
      <c r="M14" s="64" t="str">
        <f t="shared" si="3"/>
        <v>6M</v>
      </c>
      <c r="N14" s="34" t="str">
        <f t="shared" si="6"/>
        <v>obj_00cd7#0007</v>
      </c>
      <c r="O14" s="34" t="b">
        <f t="shared" si="7"/>
        <v>1</v>
      </c>
      <c r="P14" s="34" t="str">
        <v>obj_00cd7#0007</v>
      </c>
      <c r="Q14" s="34" t="str">
        <f>_xll.qlRateHelperQuoteName(P14,Trigger)</f>
        <v>EURONOIS6M</v>
      </c>
      <c r="R14" s="155">
        <f>_xll.qlRateHelperQuoteValue(P14,_xll.ohTrigger(Trigger,Quote!F13))</f>
        <v>-1.1641273057226877E-3</v>
      </c>
      <c r="S14" s="355" t="str">
        <f>IFERROR(_xll.qlFuturesRateHelperConvexityAdjustment(P14,Trigger),"--")</f>
        <v>--</v>
      </c>
      <c r="T14" s="35">
        <f>_xll.qlRateHelperEarliestDate(P14,Trigger)</f>
        <v>42138</v>
      </c>
      <c r="U14" s="35">
        <f>_xll.qlRateHelperLatestDate(P14,Trigger)</f>
        <v>42324</v>
      </c>
      <c r="V14" s="262">
        <v>-1.1788767883691958E-3</v>
      </c>
    </row>
    <row r="15" spans="1:22" ht="11.25" customHeight="1" x14ac:dyDescent="0.2">
      <c r="A15" s="128" t="s">
        <v>261</v>
      </c>
      <c r="B15" s="129" t="s">
        <v>97</v>
      </c>
      <c r="C15" s="130">
        <f t="shared" si="4"/>
        <v>2</v>
      </c>
      <c r="D15" s="131" t="str">
        <f t="shared" si="0"/>
        <v>Modified Following</v>
      </c>
      <c r="E15" s="132" t="str">
        <f t="shared" si="5"/>
        <v>TRUE</v>
      </c>
      <c r="F15" s="133" t="s">
        <v>51</v>
      </c>
      <c r="G15" s="274" t="str">
        <f>Currency&amp;"ON"&amp;UPPER(A15)&amp;UPPER(B15)</f>
        <v>EURONOIS7M</v>
      </c>
      <c r="H15" s="135" t="str">
        <f>_xll.qlDepositRateHelper2(,G15,IF(RIGHT(B15,1)="N","1D",IF(B15="SW","1W",B15)),C15,Calendar,D15,E15,F15,Permanent,Trigger,ObjectOverwrite)</f>
        <v>obj_00cef#0007</v>
      </c>
      <c r="I15" s="130" t="b">
        <f t="shared" si="1"/>
        <v>1</v>
      </c>
      <c r="J15" s="164"/>
      <c r="L15" s="64" t="str">
        <f t="shared" si="2"/>
        <v>OIS</v>
      </c>
      <c r="M15" s="64" t="str">
        <f t="shared" si="3"/>
        <v>7M</v>
      </c>
      <c r="N15" s="34" t="str">
        <f t="shared" si="6"/>
        <v>obj_00cef#0007</v>
      </c>
      <c r="O15" s="34" t="b">
        <f t="shared" si="7"/>
        <v>1</v>
      </c>
      <c r="P15" s="34" t="str">
        <v>obj_00cef#0007</v>
      </c>
      <c r="Q15" s="34" t="str">
        <f>_xll.qlRateHelperQuoteName(P15,Trigger)</f>
        <v>EURONOIS7M</v>
      </c>
      <c r="R15" s="155">
        <f>_xll.qlRateHelperQuoteValue(P15,_xll.ohTrigger(Trigger,Quote!F14))</f>
        <v>-1.1926031920727336E-3</v>
      </c>
      <c r="S15" s="355" t="str">
        <f>IFERROR(_xll.qlFuturesRateHelperConvexityAdjustment(P15,Trigger),"--")</f>
        <v>--</v>
      </c>
      <c r="T15" s="35">
        <f>_xll.qlRateHelperEarliestDate(P15,Trigger)</f>
        <v>42138</v>
      </c>
      <c r="U15" s="35">
        <f>_xll.qlRateHelperLatestDate(P15,Trigger)</f>
        <v>42352</v>
      </c>
      <c r="V15" s="262">
        <v>-1.2077838499556057E-3</v>
      </c>
    </row>
    <row r="16" spans="1:22" ht="11.25" customHeight="1" x14ac:dyDescent="0.2">
      <c r="A16" s="128" t="s">
        <v>261</v>
      </c>
      <c r="B16" s="129" t="s">
        <v>149</v>
      </c>
      <c r="C16" s="130">
        <f t="shared" si="4"/>
        <v>2</v>
      </c>
      <c r="D16" s="131" t="str">
        <f t="shared" si="0"/>
        <v>Modified Following</v>
      </c>
      <c r="E16" s="132" t="str">
        <f t="shared" si="5"/>
        <v>TRUE</v>
      </c>
      <c r="F16" s="133" t="s">
        <v>51</v>
      </c>
      <c r="G16" s="274" t="str">
        <f>Currency&amp;"ON"&amp;UPPER(A16)&amp;UPPER(B16)</f>
        <v>EURONOIS8M</v>
      </c>
      <c r="H16" s="135" t="str">
        <f>_xll.qlDepositRateHelper2(,G16,IF(RIGHT(B16,1)="N","1D",IF(B16="SW","1W",B16)),C16,Calendar,D16,E16,F16,Permanent,Trigger,ObjectOverwrite)</f>
        <v>obj_00cde#0007</v>
      </c>
      <c r="I16" s="130" t="b">
        <f t="shared" si="1"/>
        <v>1</v>
      </c>
      <c r="J16" s="164"/>
      <c r="L16" s="64" t="str">
        <f t="shared" si="2"/>
        <v>OIS</v>
      </c>
      <c r="M16" s="64" t="str">
        <f t="shared" si="3"/>
        <v>8M</v>
      </c>
      <c r="N16" s="34" t="str">
        <f t="shared" si="6"/>
        <v>obj_00cde#0007</v>
      </c>
      <c r="O16" s="34" t="b">
        <f t="shared" si="7"/>
        <v>1</v>
      </c>
      <c r="P16" s="34" t="str">
        <v>obj_00cde#0007</v>
      </c>
      <c r="Q16" s="34" t="str">
        <f>_xll.qlRateHelperQuoteName(P16,Trigger)</f>
        <v>EURONOIS8M</v>
      </c>
      <c r="R16" s="155">
        <f>_xll.qlRateHelperQuoteValue(P16,_xll.ohTrigger(Trigger,Quote!F15))</f>
        <v>-1.2019243802639877E-3</v>
      </c>
      <c r="S16" s="355" t="str">
        <f>IFERROR(_xll.qlFuturesRateHelperConvexityAdjustment(P16,Trigger),"--")</f>
        <v>--</v>
      </c>
      <c r="T16" s="35">
        <f>_xll.qlRateHelperEarliestDate(P16,Trigger)</f>
        <v>42138</v>
      </c>
      <c r="U16" s="35">
        <f>_xll.qlRateHelperLatestDate(P16,Trigger)</f>
        <v>42383</v>
      </c>
      <c r="V16" s="262">
        <v>-1.2174546964264256E-3</v>
      </c>
    </row>
    <row r="17" spans="1:22" ht="11.25" customHeight="1" x14ac:dyDescent="0.2">
      <c r="A17" s="128" t="s">
        <v>261</v>
      </c>
      <c r="B17" s="129" t="s">
        <v>150</v>
      </c>
      <c r="C17" s="130">
        <f t="shared" si="4"/>
        <v>2</v>
      </c>
      <c r="D17" s="131" t="str">
        <f t="shared" si="0"/>
        <v>Modified Following</v>
      </c>
      <c r="E17" s="132" t="str">
        <f t="shared" si="5"/>
        <v>TRUE</v>
      </c>
      <c r="F17" s="133" t="s">
        <v>51</v>
      </c>
      <c r="G17" s="274" t="str">
        <f>Currency&amp;"ON"&amp;UPPER(A17)&amp;UPPER(B17)</f>
        <v>EURONOIS9M</v>
      </c>
      <c r="H17" s="135" t="str">
        <f>_xll.qlDepositRateHelper2(,G17,IF(RIGHT(B17,1)="N","1D",IF(B17="SW","1W",B17)),C17,Calendar,D17,E17,F17,Permanent,Trigger,ObjectOverwrite)</f>
        <v>obj_00cf5#0007</v>
      </c>
      <c r="I17" s="130" t="b">
        <f t="shared" si="1"/>
        <v>1</v>
      </c>
      <c r="J17" s="164"/>
      <c r="L17" s="64" t="str">
        <f t="shared" si="2"/>
        <v>OIS</v>
      </c>
      <c r="M17" s="64" t="str">
        <f t="shared" si="3"/>
        <v>9M</v>
      </c>
      <c r="N17" s="34" t="str">
        <f t="shared" si="6"/>
        <v>obj_00cf5#0007</v>
      </c>
      <c r="O17" s="34" t="b">
        <f t="shared" si="7"/>
        <v>1</v>
      </c>
      <c r="P17" s="34" t="str">
        <v>obj_00cf5#0007</v>
      </c>
      <c r="Q17" s="34" t="str">
        <f>_xll.qlRateHelperQuoteName(P17,Trigger)</f>
        <v>EURONOIS9M</v>
      </c>
      <c r="R17" s="155">
        <f>_xll.qlRateHelperQuoteValue(P17,_xll.ohTrigger(Trigger,Quote!F16))</f>
        <v>-1.2141720422299319E-3</v>
      </c>
      <c r="S17" s="355" t="str">
        <f>IFERROR(_xll.qlFuturesRateHelperConvexityAdjustment(P17,Trigger),"--")</f>
        <v>--</v>
      </c>
      <c r="T17" s="35">
        <f>_xll.qlRateHelperEarliestDate(P17,Trigger)</f>
        <v>42138</v>
      </c>
      <c r="U17" s="35">
        <f>_xll.qlRateHelperLatestDate(P17,Trigger)</f>
        <v>42415</v>
      </c>
      <c r="V17" s="262">
        <v>-1.2300502198033963E-3</v>
      </c>
    </row>
    <row r="18" spans="1:22" ht="11.25" customHeight="1" x14ac:dyDescent="0.2">
      <c r="A18" s="128" t="s">
        <v>261</v>
      </c>
      <c r="B18" s="129" t="s">
        <v>151</v>
      </c>
      <c r="C18" s="130">
        <f t="shared" si="4"/>
        <v>2</v>
      </c>
      <c r="D18" s="131" t="str">
        <f t="shared" si="0"/>
        <v>Modified Following</v>
      </c>
      <c r="E18" s="132" t="str">
        <f t="shared" si="5"/>
        <v>TRUE</v>
      </c>
      <c r="F18" s="133" t="s">
        <v>51</v>
      </c>
      <c r="G18" s="274" t="str">
        <f>Currency&amp;"ON"&amp;UPPER(A18)&amp;UPPER(B18)</f>
        <v>EURONOIS10M</v>
      </c>
      <c r="H18" s="135" t="str">
        <f>_xll.qlDepositRateHelper2(,G18,IF(RIGHT(B18,1)="N","1D",IF(B18="SW","1W",B18)),C18,Calendar,D18,E18,F18,Permanent,Trigger,ObjectOverwrite)</f>
        <v>obj_00ce9#0007</v>
      </c>
      <c r="I18" s="130" t="b">
        <f t="shared" ref="I18:I71" si="8">IF(ISERROR(H18),FALSE,TRUE)</f>
        <v>1</v>
      </c>
      <c r="J18" s="164"/>
      <c r="L18" s="64" t="str">
        <f t="shared" si="2"/>
        <v>OIS</v>
      </c>
      <c r="M18" s="64" t="str">
        <f t="shared" si="3"/>
        <v>10M</v>
      </c>
      <c r="N18" s="34" t="str">
        <f t="shared" si="6"/>
        <v>obj_00ce9#0007</v>
      </c>
      <c r="O18" s="34" t="b">
        <f t="shared" si="7"/>
        <v>1</v>
      </c>
      <c r="P18" s="34" t="str">
        <v>obj_00ce9#0007</v>
      </c>
      <c r="Q18" s="34" t="str">
        <f>_xll.qlRateHelperQuoteName(P18,Trigger)</f>
        <v>EURONOIS10M</v>
      </c>
      <c r="R18" s="155">
        <f>_xll.qlRateHelperQuoteValue(P18,_xll.ohTrigger(Trigger,Quote!F17))</f>
        <v>-1.228982640921968E-3</v>
      </c>
      <c r="S18" s="355" t="str">
        <f>IFERROR(_xll.qlFuturesRateHelperConvexityAdjustment(P18,Trigger),"--")</f>
        <v>--</v>
      </c>
      <c r="T18" s="35">
        <f>_xll.qlRateHelperEarliestDate(P18,Trigger)</f>
        <v>42138</v>
      </c>
      <c r="U18" s="35">
        <f>_xll.qlRateHelperLatestDate(P18,Trigger)</f>
        <v>42443</v>
      </c>
      <c r="V18" s="262">
        <v>-1.2451843207222462E-3</v>
      </c>
    </row>
    <row r="19" spans="1:22" ht="11.25" customHeight="1" x14ac:dyDescent="0.2">
      <c r="A19" s="128" t="s">
        <v>261</v>
      </c>
      <c r="B19" s="129" t="s">
        <v>152</v>
      </c>
      <c r="C19" s="130">
        <f t="shared" si="4"/>
        <v>2</v>
      </c>
      <c r="D19" s="131" t="str">
        <f t="shared" si="0"/>
        <v>Modified Following</v>
      </c>
      <c r="E19" s="132" t="str">
        <f t="shared" si="5"/>
        <v>TRUE</v>
      </c>
      <c r="F19" s="133" t="s">
        <v>51</v>
      </c>
      <c r="G19" s="274" t="str">
        <f>Currency&amp;"ON"&amp;UPPER(A19)&amp;UPPER(B19)</f>
        <v>EURONOIS11M</v>
      </c>
      <c r="H19" s="135" t="str">
        <f>_xll.qlDepositRateHelper2(,G19,IF(RIGHT(B19,1)="N","1D",IF(B19="SW","1W",B19)),C19,Calendar,D19,E19,F19,Permanent,Trigger,ObjectOverwrite)</f>
        <v>obj_00cf4#0007</v>
      </c>
      <c r="I19" s="130" t="b">
        <f t="shared" si="8"/>
        <v>1</v>
      </c>
      <c r="J19" s="164"/>
      <c r="L19" s="64" t="str">
        <f t="shared" si="2"/>
        <v>OIS</v>
      </c>
      <c r="M19" s="64" t="str">
        <f t="shared" si="3"/>
        <v>11M</v>
      </c>
      <c r="N19" s="34" t="str">
        <f t="shared" si="6"/>
        <v>obj_00cf4#0007</v>
      </c>
      <c r="O19" s="34" t="b">
        <f t="shared" si="7"/>
        <v>1</v>
      </c>
      <c r="P19" s="34" t="str">
        <v>obj_00cf4#0007</v>
      </c>
      <c r="Q19" s="34" t="str">
        <f>_xll.qlRateHelperQuoteName(P19,Trigger)</f>
        <v>EURONOIS11M</v>
      </c>
      <c r="R19" s="155">
        <f>_xll.qlRateHelperQuoteValue(P19,_xll.ohTrigger(Trigger,Quote!F18))</f>
        <v>-1.2328667561381115E-3</v>
      </c>
      <c r="S19" s="355" t="str">
        <f>IFERROR(_xll.qlFuturesRateHelperConvexityAdjustment(P19,Trigger),"--")</f>
        <v>--</v>
      </c>
      <c r="T19" s="35">
        <f>_xll.qlRateHelperEarliestDate(P19,Trigger)</f>
        <v>42138</v>
      </c>
      <c r="U19" s="35">
        <f>_xll.qlRateHelperLatestDate(P19,Trigger)</f>
        <v>42474</v>
      </c>
      <c r="V19" s="262">
        <v>-1.2493083263635594E-3</v>
      </c>
    </row>
    <row r="20" spans="1:22" ht="11.25" customHeight="1" x14ac:dyDescent="0.2">
      <c r="A20" s="128" t="s">
        <v>261</v>
      </c>
      <c r="B20" s="129" t="s">
        <v>52</v>
      </c>
      <c r="C20" s="130">
        <f t="shared" si="4"/>
        <v>2</v>
      </c>
      <c r="D20" s="131" t="str">
        <f>IF(RIGHT(B20,1)="M","Modified Following",IF(RIGHT(B20,1)="Y","Modified Following","Following"))</f>
        <v>Modified Following</v>
      </c>
      <c r="E20" s="132" t="str">
        <f t="shared" si="5"/>
        <v>TRUE</v>
      </c>
      <c r="F20" s="133" t="s">
        <v>51</v>
      </c>
      <c r="G20" s="274" t="str">
        <f>Currency&amp;"ON"&amp;UPPER(A20)&amp;UPPER(B20)</f>
        <v>EURONOIS1Y</v>
      </c>
      <c r="H20" s="135" t="str">
        <f>_xll.qlDepositRateHelper2(,G20,IF(RIGHT(B20,1)="N","1D",IF(B20="SW","1W",B20)),C20,Calendar,D20,E20,F20,Permanent,Trigger,ObjectOverwrite)</f>
        <v>obj_00cce#0007</v>
      </c>
      <c r="I20" s="130" t="b">
        <f t="shared" si="8"/>
        <v>1</v>
      </c>
      <c r="J20" s="164"/>
      <c r="L20" s="64" t="str">
        <f t="shared" si="2"/>
        <v>OIS</v>
      </c>
      <c r="M20" s="64" t="str">
        <f t="shared" si="3"/>
        <v>1Y</v>
      </c>
      <c r="N20" s="34" t="str">
        <f t="shared" si="6"/>
        <v>obj_00cce#0007</v>
      </c>
      <c r="O20" s="34" t="b">
        <f t="shared" si="7"/>
        <v>1</v>
      </c>
      <c r="P20" s="34" t="str">
        <v>obj_00cce#0007</v>
      </c>
      <c r="Q20" s="34" t="str">
        <f>_xll.qlRateHelperQuoteName(P20,Trigger)</f>
        <v>EURONOIS1Y</v>
      </c>
      <c r="R20" s="155">
        <f>_xll.qlRateHelperQuoteValue(P20,_xll.ohTrigger(Trigger,Quote!F19))</f>
        <v>-1.2352345106550358E-3</v>
      </c>
      <c r="S20" s="355" t="str">
        <f>IFERROR(_xll.qlFuturesRateHelperConvexityAdjustment(P20,Trigger),"--")</f>
        <v>--</v>
      </c>
      <c r="T20" s="35">
        <f>_xll.qlRateHelperEarliestDate(P20,Trigger)</f>
        <v>42138</v>
      </c>
      <c r="U20" s="35">
        <f>_xll.qlRateHelperLatestDate(P20,Trigger)</f>
        <v>42506</v>
      </c>
      <c r="V20" s="262">
        <v>-1.2518884306423083E-3</v>
      </c>
    </row>
    <row r="21" spans="1:22" ht="11.25" customHeight="1" x14ac:dyDescent="0.2">
      <c r="A21" s="128" t="s">
        <v>261</v>
      </c>
      <c r="B21" s="129" t="s">
        <v>153</v>
      </c>
      <c r="C21" s="130">
        <f t="shared" si="4"/>
        <v>2</v>
      </c>
      <c r="D21" s="131" t="str">
        <f t="shared" ref="D21:D71" si="9">IF(RIGHT(B21,1)="M","Modified Following",IF(RIGHT(B21,1)="Y","Modified Following","Following"))</f>
        <v>Modified Following</v>
      </c>
      <c r="E21" s="132" t="str">
        <f t="shared" si="5"/>
        <v>TRUE</v>
      </c>
      <c r="F21" s="133" t="s">
        <v>51</v>
      </c>
      <c r="G21" s="274" t="str">
        <f>Currency&amp;"ON"&amp;UPPER(A21)&amp;UPPER(B21)</f>
        <v>EURONOIS13M</v>
      </c>
      <c r="H21" s="135" t="str">
        <f>_xll.qlDepositRateHelper2(,G21,IF(RIGHT(B21,1)="N","1D",IF(B21="SW","1W",B21)),C21,Calendar,D21,E21,F21,Permanent,Trigger,ObjectOverwrite)</f>
        <v>obj_00cf9#0007</v>
      </c>
      <c r="I21" s="130" t="b">
        <f t="shared" si="8"/>
        <v>1</v>
      </c>
      <c r="J21" s="164"/>
      <c r="L21" s="64" t="str">
        <f t="shared" si="2"/>
        <v>OIS</v>
      </c>
      <c r="M21" s="64" t="str">
        <f t="shared" si="3"/>
        <v>13M</v>
      </c>
      <c r="N21" s="34" t="str">
        <f t="shared" si="6"/>
        <v>obj_00cf9#0007</v>
      </c>
      <c r="O21" s="34" t="b">
        <f t="shared" si="7"/>
        <v>1</v>
      </c>
      <c r="P21" s="34" t="str">
        <v>obj_00cf9#0007</v>
      </c>
      <c r="Q21" s="34" t="str">
        <f>_xll.qlRateHelperQuoteName(P21,Trigger)</f>
        <v>EURONOIS13M</v>
      </c>
      <c r="R21" s="155">
        <f>_xll.qlRateHelperQuoteValue(P21,_xll.ohTrigger(Trigger,Quote!F20))</f>
        <v>-1.2369034834177018E-3</v>
      </c>
      <c r="S21" s="355" t="str">
        <f>IFERROR(_xll.qlFuturesRateHelperConvexityAdjustment(P21,Trigger),"--")</f>
        <v>--</v>
      </c>
      <c r="T21" s="35">
        <f>_xll.qlRateHelperEarliestDate(P21,Trigger)</f>
        <v>42138</v>
      </c>
      <c r="U21" s="35">
        <f>_xll.qlRateHelperLatestDate(P21,Trigger)</f>
        <v>42535</v>
      </c>
      <c r="V21" s="262">
        <v>-1.2537305169427451E-3</v>
      </c>
    </row>
    <row r="22" spans="1:22" ht="11.25" customHeight="1" x14ac:dyDescent="0.2">
      <c r="A22" s="128" t="s">
        <v>261</v>
      </c>
      <c r="B22" s="129" t="s">
        <v>154</v>
      </c>
      <c r="C22" s="130">
        <f t="shared" si="4"/>
        <v>2</v>
      </c>
      <c r="D22" s="131" t="str">
        <f t="shared" si="9"/>
        <v>Modified Following</v>
      </c>
      <c r="E22" s="132" t="str">
        <f t="shared" si="5"/>
        <v>TRUE</v>
      </c>
      <c r="F22" s="133" t="s">
        <v>51</v>
      </c>
      <c r="G22" s="274" t="str">
        <f>Currency&amp;"ON"&amp;UPPER(A22)&amp;UPPER(B22)</f>
        <v>EURONOIS14M</v>
      </c>
      <c r="H22" s="135" t="str">
        <f>_xll.qlDepositRateHelper2(,G22,IF(RIGHT(B22,1)="N","1D",IF(B22="SW","1W",B22)),C22,Calendar,D22,E22,F22,Permanent,Trigger,ObjectOverwrite)</f>
        <v>obj_00cd5#0007</v>
      </c>
      <c r="I22" s="130" t="b">
        <f t="shared" si="8"/>
        <v>1</v>
      </c>
      <c r="L22" s="64" t="str">
        <f t="shared" si="2"/>
        <v>OIS</v>
      </c>
      <c r="M22" s="64" t="str">
        <f t="shared" si="3"/>
        <v>14M</v>
      </c>
      <c r="N22" s="34" t="str">
        <f t="shared" si="6"/>
        <v>obj_00cd5#0007</v>
      </c>
      <c r="O22" s="34" t="b">
        <f t="shared" si="7"/>
        <v>1</v>
      </c>
      <c r="P22" s="34" t="str">
        <v>obj_00cd5#0007</v>
      </c>
      <c r="Q22" s="34" t="str">
        <f>_xll.qlRateHelperQuoteName(P22,Trigger)</f>
        <v>EURONOIS14M</v>
      </c>
      <c r="R22" s="155">
        <f>_xll.qlRateHelperQuoteValue(P22,_xll.ohTrigger(Trigger,Quote!F21))</f>
        <v>-1.2309022472094563E-3</v>
      </c>
      <c r="S22" s="355" t="str">
        <f>IFERROR(_xll.qlFuturesRateHelperConvexityAdjustment(P22,Trigger),"--")</f>
        <v>--</v>
      </c>
      <c r="T22" s="35">
        <f>_xll.qlRateHelperEarliestDate(P22,Trigger)</f>
        <v>42138</v>
      </c>
      <c r="U22" s="35">
        <f>_xll.qlRateHelperLatestDate(P22,Trigger)</f>
        <v>42565</v>
      </c>
      <c r="V22" s="262">
        <v>-1.2478143667692949E-3</v>
      </c>
    </row>
    <row r="23" spans="1:22" ht="11.25" customHeight="1" x14ac:dyDescent="0.2">
      <c r="A23" s="128" t="s">
        <v>261</v>
      </c>
      <c r="B23" s="129" t="s">
        <v>155</v>
      </c>
      <c r="C23" s="130">
        <f t="shared" si="4"/>
        <v>2</v>
      </c>
      <c r="D23" s="131" t="str">
        <f t="shared" si="9"/>
        <v>Modified Following</v>
      </c>
      <c r="E23" s="132" t="str">
        <f t="shared" si="5"/>
        <v>TRUE</v>
      </c>
      <c r="F23" s="133" t="s">
        <v>51</v>
      </c>
      <c r="G23" s="274" t="str">
        <f>Currency&amp;"ON"&amp;UPPER(A23)&amp;UPPER(B23)</f>
        <v>EURONOIS15M</v>
      </c>
      <c r="H23" s="135" t="str">
        <f>_xll.qlDepositRateHelper2(,G23,IF(RIGHT(B23,1)="N","1D",IF(B23="SW","1W",B23)),C23,Calendar,D23,E23,F23,Permanent,Trigger,ObjectOverwrite)</f>
        <v>obj_00ccb#0007</v>
      </c>
      <c r="I23" s="130" t="b">
        <f t="shared" si="8"/>
        <v>1</v>
      </c>
      <c r="L23" s="64" t="str">
        <f t="shared" si="2"/>
        <v>OIS</v>
      </c>
      <c r="M23" s="64" t="str">
        <f t="shared" si="3"/>
        <v>15M</v>
      </c>
      <c r="N23" s="34" t="str">
        <f t="shared" si="6"/>
        <v>obj_00ccb#0007</v>
      </c>
      <c r="O23" s="34" t="b">
        <f t="shared" si="7"/>
        <v>1</v>
      </c>
      <c r="P23" s="34" t="str">
        <v>obj_00ccb#0007</v>
      </c>
      <c r="Q23" s="34" t="str">
        <f>_xll.qlRateHelperQuoteName(P23,Trigger)</f>
        <v>EURONOIS15M</v>
      </c>
      <c r="R23" s="155">
        <f>_xll.qlRateHelperQuoteValue(P23,_xll.ohTrigger(Trigger,Quote!F22))</f>
        <v>-1.2200000001021721E-3</v>
      </c>
      <c r="S23" s="355" t="str">
        <f>IFERROR(_xll.qlFuturesRateHelperConvexityAdjustment(P23,Trigger),"--")</f>
        <v>--</v>
      </c>
      <c r="T23" s="35">
        <f>_xll.qlRateHelperEarliestDate(P23,Trigger)</f>
        <v>42138</v>
      </c>
      <c r="U23" s="35">
        <f>_xll.qlRateHelperLatestDate(P23,Trigger)</f>
        <v>42597</v>
      </c>
      <c r="V23" s="262">
        <v>-1.2369356019172307E-3</v>
      </c>
    </row>
    <row r="24" spans="1:22" ht="11.25" customHeight="1" x14ac:dyDescent="0.2">
      <c r="A24" s="128" t="s">
        <v>261</v>
      </c>
      <c r="B24" s="129" t="s">
        <v>156</v>
      </c>
      <c r="C24" s="130">
        <f t="shared" si="4"/>
        <v>2</v>
      </c>
      <c r="D24" s="131" t="str">
        <f t="shared" si="9"/>
        <v>Modified Following</v>
      </c>
      <c r="E24" s="132" t="str">
        <f t="shared" si="5"/>
        <v>TRUE</v>
      </c>
      <c r="F24" s="133" t="s">
        <v>51</v>
      </c>
      <c r="G24" s="274" t="str">
        <f>Currency&amp;"ON"&amp;UPPER(A24)&amp;UPPER(B24)</f>
        <v>EURONOIS16M</v>
      </c>
      <c r="H24" s="135" t="str">
        <f>_xll.qlDepositRateHelper2(,G24,IF(RIGHT(B24,1)="N","1D",IF(B24="SW","1W",B24)),C24,Calendar,D24,E24,F24,Permanent,Trigger,ObjectOverwrite)</f>
        <v>obj_00ce4#0007</v>
      </c>
      <c r="I24" s="130" t="b">
        <f t="shared" si="8"/>
        <v>1</v>
      </c>
      <c r="L24" s="64" t="str">
        <f t="shared" si="2"/>
        <v>OIS</v>
      </c>
      <c r="M24" s="64" t="str">
        <f t="shared" si="3"/>
        <v>16M</v>
      </c>
      <c r="N24" s="34" t="str">
        <f t="shared" si="6"/>
        <v>obj_00ce4#0007</v>
      </c>
      <c r="O24" s="34" t="b">
        <f t="shared" si="7"/>
        <v>1</v>
      </c>
      <c r="P24" s="34" t="str">
        <v>obj_00ce4#0007</v>
      </c>
      <c r="Q24" s="34" t="str">
        <f>_xll.qlRateHelperQuoteName(P24,Trigger)</f>
        <v>EURONOIS16M</v>
      </c>
      <c r="R24" s="155">
        <f>_xll.qlRateHelperQuoteValue(P24,_xll.ohTrigger(Trigger,Quote!F23))</f>
        <v>-1.2099499897245639E-3</v>
      </c>
      <c r="S24" s="355" t="str">
        <f>IFERROR(_xll.qlFuturesRateHelperConvexityAdjustment(P24,Trigger),"--")</f>
        <v>--</v>
      </c>
      <c r="T24" s="35">
        <f>_xll.qlRateHelperEarliestDate(P24,Trigger)</f>
        <v>42138</v>
      </c>
      <c r="U24" s="35">
        <f>_xll.qlRateHelperLatestDate(P24,Trigger)</f>
        <v>42627</v>
      </c>
      <c r="V24" s="262">
        <v>-1.2268928757149687E-3</v>
      </c>
    </row>
    <row r="25" spans="1:22" ht="11.25" customHeight="1" x14ac:dyDescent="0.2">
      <c r="A25" s="128" t="s">
        <v>261</v>
      </c>
      <c r="B25" s="129" t="s">
        <v>157</v>
      </c>
      <c r="C25" s="130">
        <f t="shared" si="4"/>
        <v>2</v>
      </c>
      <c r="D25" s="131" t="str">
        <f t="shared" si="9"/>
        <v>Modified Following</v>
      </c>
      <c r="E25" s="132" t="str">
        <f t="shared" si="5"/>
        <v>TRUE</v>
      </c>
      <c r="F25" s="133" t="s">
        <v>51</v>
      </c>
      <c r="G25" s="274" t="str">
        <f>Currency&amp;"ON"&amp;UPPER(A25)&amp;UPPER(B25)</f>
        <v>EURONOIS17M</v>
      </c>
      <c r="H25" s="135" t="str">
        <f>_xll.qlDepositRateHelper2(,G25,IF(RIGHT(B25,1)="N","1D",IF(B25="SW","1W",B25)),C25,Calendar,D25,E25,F25,Permanent,Trigger,ObjectOverwrite)</f>
        <v>obj_00cc1#0007</v>
      </c>
      <c r="I25" s="130" t="b">
        <f t="shared" si="8"/>
        <v>1</v>
      </c>
      <c r="L25" s="64" t="str">
        <f t="shared" si="2"/>
        <v>OIS</v>
      </c>
      <c r="M25" s="64" t="str">
        <f t="shared" si="3"/>
        <v>17M</v>
      </c>
      <c r="N25" s="34" t="str">
        <f t="shared" si="6"/>
        <v>obj_00cc1#0007</v>
      </c>
      <c r="O25" s="34" t="b">
        <f t="shared" si="7"/>
        <v>1</v>
      </c>
      <c r="P25" s="34" t="str">
        <v>obj_00cc1#0007</v>
      </c>
      <c r="Q25" s="34" t="str">
        <f>_xll.qlRateHelperQuoteName(P25,Trigger)</f>
        <v>EURONOIS17M</v>
      </c>
      <c r="R25" s="155">
        <f>_xll.qlRateHelperQuoteValue(P25,_xll.ohTrigger(Trigger,Quote!F24))</f>
        <v>-1.2003362549421754E-3</v>
      </c>
      <c r="S25" s="355" t="str">
        <f>IFERROR(_xll.qlFuturesRateHelperConvexityAdjustment(P25,Trigger),"--")</f>
        <v>--</v>
      </c>
      <c r="T25" s="35">
        <f>_xll.qlRateHelperEarliestDate(P25,Trigger)</f>
        <v>42138</v>
      </c>
      <c r="U25" s="35">
        <f>_xll.qlRateHelperLatestDate(P25,Trigger)</f>
        <v>42657</v>
      </c>
      <c r="V25" s="262">
        <v>-1.2172780470452644E-3</v>
      </c>
    </row>
    <row r="26" spans="1:22" ht="11.25" customHeight="1" x14ac:dyDescent="0.2">
      <c r="A26" s="128" t="s">
        <v>261</v>
      </c>
      <c r="B26" s="129" t="s">
        <v>158</v>
      </c>
      <c r="C26" s="130">
        <f t="shared" si="4"/>
        <v>2</v>
      </c>
      <c r="D26" s="131" t="str">
        <f t="shared" si="9"/>
        <v>Modified Following</v>
      </c>
      <c r="E26" s="132" t="str">
        <f t="shared" si="5"/>
        <v>TRUE</v>
      </c>
      <c r="F26" s="133" t="s">
        <v>51</v>
      </c>
      <c r="G26" s="274" t="str">
        <f>Currency&amp;"ON"&amp;UPPER(A26)&amp;UPPER(B26)</f>
        <v>EURONOIS18M</v>
      </c>
      <c r="H26" s="135" t="str">
        <f>_xll.qlDepositRateHelper2(,G26,IF(RIGHT(B26,1)="N","1D",IF(B26="SW","1W",B26)),C26,Calendar,D26,E26,F26,Permanent,Trigger,ObjectOverwrite)</f>
        <v>obj_00cda#0007</v>
      </c>
      <c r="I26" s="130" t="b">
        <f t="shared" si="8"/>
        <v>1</v>
      </c>
      <c r="L26" s="64" t="str">
        <f t="shared" si="2"/>
        <v>OIS</v>
      </c>
      <c r="M26" s="64" t="str">
        <f t="shared" si="3"/>
        <v>18M</v>
      </c>
      <c r="N26" s="34" t="str">
        <f t="shared" si="6"/>
        <v>obj_00cda#0007</v>
      </c>
      <c r="O26" s="34" t="b">
        <f t="shared" si="7"/>
        <v>1</v>
      </c>
      <c r="P26" s="34" t="str">
        <v>obj_00cda#0007</v>
      </c>
      <c r="Q26" s="34" t="str">
        <f>_xll.qlRateHelperQuoteName(P26,Trigger)</f>
        <v>EURONOIS18M</v>
      </c>
      <c r="R26" s="155">
        <f>_xll.qlRateHelperQuoteValue(P26,_xll.ohTrigger(Trigger,Quote!F25))</f>
        <v>-1.1900000000804765E-3</v>
      </c>
      <c r="S26" s="355" t="str">
        <f>IFERROR(_xll.qlFuturesRateHelperConvexityAdjustment(P26,Trigger),"--")</f>
        <v>--</v>
      </c>
      <c r="T26" s="35">
        <f>_xll.qlRateHelperEarliestDate(P26,Trigger)</f>
        <v>42138</v>
      </c>
      <c r="U26" s="35">
        <f>_xll.qlRateHelperLatestDate(P26,Trigger)</f>
        <v>42688</v>
      </c>
      <c r="V26" s="262">
        <v>-1.2069239357078005E-3</v>
      </c>
    </row>
    <row r="27" spans="1:22" ht="11.25" customHeight="1" x14ac:dyDescent="0.2">
      <c r="A27" s="128" t="s">
        <v>261</v>
      </c>
      <c r="B27" s="129" t="s">
        <v>159</v>
      </c>
      <c r="C27" s="130">
        <f t="shared" si="4"/>
        <v>2</v>
      </c>
      <c r="D27" s="131" t="str">
        <f t="shared" si="9"/>
        <v>Modified Following</v>
      </c>
      <c r="E27" s="132" t="str">
        <f t="shared" si="5"/>
        <v>TRUE</v>
      </c>
      <c r="F27" s="133" t="s">
        <v>51</v>
      </c>
      <c r="G27" s="274" t="str">
        <f>Currency&amp;"ON"&amp;UPPER(A27)&amp;UPPER(B27)</f>
        <v>EURONOIS19M</v>
      </c>
      <c r="H27" s="135" t="str">
        <f>_xll.qlDepositRateHelper2(,G27,IF(RIGHT(B27,1)="N","1D",IF(B27="SW","1W",B27)),C27,Calendar,D27,E27,F27,Permanent,Trigger,ObjectOverwrite)</f>
        <v>obj_00cd1#0007</v>
      </c>
      <c r="I27" s="130" t="b">
        <f t="shared" si="8"/>
        <v>1</v>
      </c>
      <c r="L27" s="64" t="str">
        <f t="shared" si="2"/>
        <v>OIS</v>
      </c>
      <c r="M27" s="64" t="str">
        <f t="shared" si="3"/>
        <v>19M</v>
      </c>
      <c r="N27" s="34" t="str">
        <f t="shared" si="6"/>
        <v>obj_00cd1#0007</v>
      </c>
      <c r="O27" s="34" t="b">
        <f t="shared" si="7"/>
        <v>1</v>
      </c>
      <c r="P27" s="34" t="str">
        <v>obj_00cd1#0007</v>
      </c>
      <c r="Q27" s="34" t="str">
        <f>_xll.qlRateHelperQuoteName(P27,Trigger)</f>
        <v>EURONOIS19M</v>
      </c>
      <c r="R27" s="155">
        <f>_xll.qlRateHelperQuoteValue(P27,_xll.ohTrigger(Trigger,Quote!F26))</f>
        <v>-1.1784457782721342E-3</v>
      </c>
      <c r="S27" s="355" t="str">
        <f>IFERROR(_xll.qlFuturesRateHelperConvexityAdjustment(P27,Trigger),"--")</f>
        <v>--</v>
      </c>
      <c r="T27" s="35">
        <f>_xll.qlRateHelperEarliestDate(P27,Trigger)</f>
        <v>42138</v>
      </c>
      <c r="U27" s="35">
        <f>_xll.qlRateHelperLatestDate(P27,Trigger)</f>
        <v>42718</v>
      </c>
      <c r="V27" s="262">
        <v>-1.1953231282856825E-3</v>
      </c>
    </row>
    <row r="28" spans="1:22" ht="11.25" customHeight="1" x14ac:dyDescent="0.2">
      <c r="A28" s="128" t="s">
        <v>261</v>
      </c>
      <c r="B28" s="129" t="s">
        <v>160</v>
      </c>
      <c r="C28" s="130">
        <f t="shared" si="4"/>
        <v>2</v>
      </c>
      <c r="D28" s="131" t="str">
        <f t="shared" si="9"/>
        <v>Modified Following</v>
      </c>
      <c r="E28" s="132" t="str">
        <f t="shared" si="5"/>
        <v>TRUE</v>
      </c>
      <c r="F28" s="133" t="s">
        <v>51</v>
      </c>
      <c r="G28" s="274" t="str">
        <f>Currency&amp;"ON"&amp;UPPER(A28)&amp;UPPER(B28)</f>
        <v>EURONOIS20M</v>
      </c>
      <c r="H28" s="135" t="str">
        <f>_xll.qlDepositRateHelper2(,G28,IF(RIGHT(B28,1)="N","1D",IF(B28="SW","1W",B28)),C28,Calendar,D28,E28,F28,Permanent,Trigger,ObjectOverwrite)</f>
        <v>obj_00ceb#0007</v>
      </c>
      <c r="I28" s="130" t="b">
        <f t="shared" si="8"/>
        <v>1</v>
      </c>
      <c r="L28" s="64" t="str">
        <f t="shared" si="2"/>
        <v>OIS</v>
      </c>
      <c r="M28" s="64" t="str">
        <f t="shared" si="3"/>
        <v>20M</v>
      </c>
      <c r="N28" s="34" t="str">
        <f t="shared" si="6"/>
        <v>obj_00ceb#0007</v>
      </c>
      <c r="O28" s="34" t="b">
        <f t="shared" si="7"/>
        <v>1</v>
      </c>
      <c r="P28" s="34" t="str">
        <v>obj_00ceb#0007</v>
      </c>
      <c r="Q28" s="34" t="str">
        <f>_xll.qlRateHelperQuoteName(P28,Trigger)</f>
        <v>EURONOIS20M</v>
      </c>
      <c r="R28" s="155">
        <f>_xll.qlRateHelperQuoteValue(P28,_xll.ohTrigger(Trigger,Quote!F27))</f>
        <v>-1.1411862349452382E-3</v>
      </c>
      <c r="S28" s="355" t="str">
        <f>IFERROR(_xll.qlFuturesRateHelperConvexityAdjustment(P28,Trigger),"--")</f>
        <v>--</v>
      </c>
      <c r="T28" s="35">
        <f>_xll.qlRateHelperEarliestDate(P28,Trigger)</f>
        <v>42138</v>
      </c>
      <c r="U28" s="35">
        <f>_xll.qlRateHelperLatestDate(P28,Trigger)</f>
        <v>42751</v>
      </c>
      <c r="V28" s="262">
        <v>-1.1576924954521943E-3</v>
      </c>
    </row>
    <row r="29" spans="1:22" ht="11.25" customHeight="1" x14ac:dyDescent="0.2">
      <c r="A29" s="128" t="s">
        <v>261</v>
      </c>
      <c r="B29" s="129" t="s">
        <v>161</v>
      </c>
      <c r="C29" s="130">
        <f t="shared" si="4"/>
        <v>2</v>
      </c>
      <c r="D29" s="131" t="str">
        <f t="shared" si="9"/>
        <v>Modified Following</v>
      </c>
      <c r="E29" s="132" t="str">
        <f t="shared" si="5"/>
        <v>TRUE</v>
      </c>
      <c r="F29" s="133" t="s">
        <v>51</v>
      </c>
      <c r="G29" s="274" t="str">
        <f>Currency&amp;"ON"&amp;UPPER(A29)&amp;UPPER(B29)</f>
        <v>EURONOIS21M</v>
      </c>
      <c r="H29" s="135" t="str">
        <f>_xll.qlDepositRateHelper2(,G29,IF(RIGHT(B29,1)="N","1D",IF(B29="SW","1W",B29)),C29,Calendar,D29,E29,F29,Permanent,Trigger,ObjectOverwrite)</f>
        <v>obj_00ce6#0007</v>
      </c>
      <c r="I29" s="130" t="b">
        <f t="shared" si="8"/>
        <v>1</v>
      </c>
      <c r="L29" s="64" t="str">
        <f t="shared" si="2"/>
        <v>OIS</v>
      </c>
      <c r="M29" s="64" t="str">
        <f t="shared" si="3"/>
        <v>21M</v>
      </c>
      <c r="N29" s="34" t="str">
        <f t="shared" si="6"/>
        <v>obj_00ce6#0007</v>
      </c>
      <c r="O29" s="34" t="b">
        <f t="shared" si="7"/>
        <v>1</v>
      </c>
      <c r="P29" s="34" t="str">
        <v>obj_00ce6#0007</v>
      </c>
      <c r="Q29" s="34" t="str">
        <f>_xll.qlRateHelperQuoteName(P29,Trigger)</f>
        <v>EURONOIS21M</v>
      </c>
      <c r="R29" s="155">
        <f>_xll.qlRateHelperQuoteValue(P29,_xll.ohTrigger(Trigger,Quote!F28))</f>
        <v>-1.1200000002783482E-3</v>
      </c>
      <c r="S29" s="355" t="str">
        <f>IFERROR(_xll.qlFuturesRateHelperConvexityAdjustment(P29,Trigger),"--")</f>
        <v>--</v>
      </c>
      <c r="T29" s="35">
        <f>_xll.qlRateHelperEarliestDate(P29,Trigger)</f>
        <v>42138</v>
      </c>
      <c r="U29" s="35">
        <f>_xll.qlRateHelperLatestDate(P29,Trigger)</f>
        <v>42780</v>
      </c>
      <c r="V29" s="262">
        <v>-1.1363097406438187E-3</v>
      </c>
    </row>
    <row r="30" spans="1:22" ht="11.25" customHeight="1" x14ac:dyDescent="0.2">
      <c r="A30" s="128" t="s">
        <v>261</v>
      </c>
      <c r="B30" s="129" t="s">
        <v>162</v>
      </c>
      <c r="C30" s="130">
        <f t="shared" si="4"/>
        <v>2</v>
      </c>
      <c r="D30" s="131" t="str">
        <f t="shared" si="9"/>
        <v>Modified Following</v>
      </c>
      <c r="E30" s="132" t="str">
        <f t="shared" si="5"/>
        <v>TRUE</v>
      </c>
      <c r="F30" s="133" t="s">
        <v>51</v>
      </c>
      <c r="G30" s="274" t="str">
        <f>Currency&amp;"ON"&amp;UPPER(A30)&amp;UPPER(B30)</f>
        <v>EURONOIS22M</v>
      </c>
      <c r="H30" s="135" t="str">
        <f>_xll.qlDepositRateHelper2(,G30,IF(RIGHT(B30,1)="N","1D",IF(B30="SW","1W",B30)),C30,Calendar,D30,E30,F30,Permanent,Trigger,ObjectOverwrite)</f>
        <v>obj_00ce8#0007</v>
      </c>
      <c r="I30" s="130" t="b">
        <f t="shared" si="8"/>
        <v>1</v>
      </c>
      <c r="L30" s="64" t="str">
        <f t="shared" si="2"/>
        <v>OIS</v>
      </c>
      <c r="M30" s="64" t="str">
        <f t="shared" si="3"/>
        <v>22M</v>
      </c>
      <c r="N30" s="34" t="str">
        <f t="shared" si="6"/>
        <v>obj_00ce8#0007</v>
      </c>
      <c r="O30" s="34" t="b">
        <f t="shared" si="7"/>
        <v>1</v>
      </c>
      <c r="P30" s="34" t="str">
        <v>obj_00ce8#0007</v>
      </c>
      <c r="Q30" s="34" t="str">
        <f>_xll.qlRateHelperQuoteName(P30,Trigger)</f>
        <v>EURONOIS22M</v>
      </c>
      <c r="R30" s="155">
        <f>_xll.qlRateHelperQuoteValue(P30,_xll.ohTrigger(Trigger,Quote!F29))</f>
        <v>-1.0917130460826798E-3</v>
      </c>
      <c r="S30" s="355" t="str">
        <f>IFERROR(_xll.qlFuturesRateHelperConvexityAdjustment(P30,Trigger),"--")</f>
        <v>--</v>
      </c>
      <c r="T30" s="35">
        <f>_xll.qlRateHelperEarliestDate(P30,Trigger)</f>
        <v>42138</v>
      </c>
      <c r="U30" s="35">
        <f>_xll.qlRateHelperLatestDate(P30,Trigger)</f>
        <v>42808</v>
      </c>
      <c r="V30" s="262">
        <v>-1.1077216338514083E-3</v>
      </c>
    </row>
    <row r="31" spans="1:22" ht="11.25" customHeight="1" x14ac:dyDescent="0.2">
      <c r="A31" s="128" t="s">
        <v>261</v>
      </c>
      <c r="B31" s="129" t="s">
        <v>163</v>
      </c>
      <c r="C31" s="130">
        <f t="shared" si="4"/>
        <v>2</v>
      </c>
      <c r="D31" s="131" t="str">
        <f t="shared" si="9"/>
        <v>Modified Following</v>
      </c>
      <c r="E31" s="132" t="str">
        <f t="shared" si="5"/>
        <v>TRUE</v>
      </c>
      <c r="F31" s="133" t="s">
        <v>51</v>
      </c>
      <c r="G31" s="274" t="str">
        <f>Currency&amp;"ON"&amp;UPPER(A31)&amp;UPPER(B31)</f>
        <v>EURONOIS23M</v>
      </c>
      <c r="H31" s="135" t="str">
        <f>_xll.qlDepositRateHelper2(,G31,IF(RIGHT(B31,1)="N","1D",IF(B31="SW","1W",B31)),C31,Calendar,D31,E31,F31,Permanent,Trigger,ObjectOverwrite)</f>
        <v>obj_00cd4#0007</v>
      </c>
      <c r="I31" s="130" t="b">
        <f t="shared" si="8"/>
        <v>1</v>
      </c>
      <c r="L31" s="64" t="str">
        <f t="shared" si="2"/>
        <v>OIS</v>
      </c>
      <c r="M31" s="64" t="str">
        <f t="shared" si="3"/>
        <v>23M</v>
      </c>
      <c r="N31" s="34" t="str">
        <f t="shared" si="6"/>
        <v>obj_00cd4#0007</v>
      </c>
      <c r="O31" s="34" t="b">
        <f t="shared" si="7"/>
        <v>1</v>
      </c>
      <c r="P31" s="34" t="str">
        <v>obj_00cd4#0007</v>
      </c>
      <c r="Q31" s="34" t="str">
        <f>_xll.qlRateHelperQuoteName(P31,Trigger)</f>
        <v>EURONOIS23M</v>
      </c>
      <c r="R31" s="155">
        <f>_xll.qlRateHelperQuoteValue(P31,_xll.ohTrigger(Trigger,Quote!F30))</f>
        <v>-1.0478311584917301E-3</v>
      </c>
      <c r="S31" s="355" t="str">
        <f>IFERROR(_xll.qlFuturesRateHelperConvexityAdjustment(P31,Trigger),"--")</f>
        <v>--</v>
      </c>
      <c r="T31" s="35">
        <f>_xll.qlRateHelperEarliestDate(P31,Trigger)</f>
        <v>42138</v>
      </c>
      <c r="U31" s="35">
        <f>_xll.qlRateHelperLatestDate(P31,Trigger)</f>
        <v>42843</v>
      </c>
      <c r="V31" s="262">
        <v>-1.063335599884355E-3</v>
      </c>
    </row>
    <row r="32" spans="1:22" ht="11.25" customHeight="1" x14ac:dyDescent="0.2">
      <c r="A32" s="128" t="s">
        <v>261</v>
      </c>
      <c r="B32" s="129" t="s">
        <v>164</v>
      </c>
      <c r="C32" s="130">
        <f t="shared" si="4"/>
        <v>2</v>
      </c>
      <c r="D32" s="131" t="str">
        <f t="shared" si="9"/>
        <v>Modified Following</v>
      </c>
      <c r="E32" s="132" t="str">
        <f t="shared" si="5"/>
        <v>TRUE</v>
      </c>
      <c r="F32" s="133" t="s">
        <v>51</v>
      </c>
      <c r="G32" s="274" t="str">
        <f>Currency&amp;"ON"&amp;UPPER(A32)&amp;UPPER(B32)</f>
        <v>EURONOIS2Y</v>
      </c>
      <c r="H32" s="135" t="str">
        <f>_xll.qlDepositRateHelper2(,G32,IF(RIGHT(B32,1)="N","1D",IF(B32="SW","1W",B32)),C32,Calendar,D32,E32,F32,Permanent,Trigger,ObjectOverwrite)</f>
        <v>obj_00ccd#0007</v>
      </c>
      <c r="I32" s="130" t="b">
        <f t="shared" si="8"/>
        <v>1</v>
      </c>
      <c r="L32" s="64" t="str">
        <f t="shared" si="2"/>
        <v>OIS</v>
      </c>
      <c r="M32" s="64" t="str">
        <f t="shared" si="3"/>
        <v>2Y</v>
      </c>
      <c r="N32" s="34" t="str">
        <f t="shared" si="6"/>
        <v>obj_00ccd#0007</v>
      </c>
      <c r="O32" s="34" t="b">
        <f t="shared" si="7"/>
        <v>1</v>
      </c>
      <c r="P32" s="34" t="str">
        <v>obj_00ccd#0007</v>
      </c>
      <c r="Q32" s="34" t="str">
        <f>_xll.qlRateHelperQuoteName(P32,Trigger)</f>
        <v>EURONOIS2Y</v>
      </c>
      <c r="R32" s="155">
        <f>_xll.qlRateHelperQuoteValue(P32,_xll.ohTrigger(Trigger,Quote!F31))</f>
        <v>-1.0099999995861041E-3</v>
      </c>
      <c r="S32" s="355" t="str">
        <f>IFERROR(_xll.qlFuturesRateHelperConvexityAdjustment(P32,Trigger),"--")</f>
        <v>--</v>
      </c>
      <c r="T32" s="35">
        <f>_xll.qlRateHelperEarliestDate(P32,Trigger)</f>
        <v>42138</v>
      </c>
      <c r="U32" s="35">
        <f>_xll.qlRateHelperLatestDate(P32,Trigger)</f>
        <v>42870</v>
      </c>
      <c r="V32" s="262">
        <v>-1.0250502334336867E-3</v>
      </c>
    </row>
    <row r="33" spans="1:22" ht="11.25" customHeight="1" x14ac:dyDescent="0.2">
      <c r="A33" s="128" t="s">
        <v>261</v>
      </c>
      <c r="B33" s="129" t="s">
        <v>101</v>
      </c>
      <c r="C33" s="130">
        <f t="shared" si="4"/>
        <v>2</v>
      </c>
      <c r="D33" s="131" t="str">
        <f t="shared" si="9"/>
        <v>Modified Following</v>
      </c>
      <c r="E33" s="132" t="str">
        <f t="shared" si="5"/>
        <v>TRUE</v>
      </c>
      <c r="F33" s="133" t="s">
        <v>51</v>
      </c>
      <c r="G33" s="274" t="str">
        <f>Currency&amp;"ON"&amp;UPPER(A33)&amp;UPPER(B33)</f>
        <v>EURONOIS3Y</v>
      </c>
      <c r="H33" s="135" t="str">
        <f>_xll.qlDepositRateHelper2(,G33,IF(RIGHT(B33,1)="N","1D",IF(B33="SW","1W",B33)),C33,Calendar,D33,E33,F33,Permanent,Trigger,ObjectOverwrite)</f>
        <v>obj_00ced#0007</v>
      </c>
      <c r="I33" s="130" t="b">
        <f t="shared" si="8"/>
        <v>1</v>
      </c>
      <c r="L33" s="64" t="str">
        <f t="shared" si="2"/>
        <v>OIS</v>
      </c>
      <c r="M33" s="64" t="str">
        <f t="shared" si="3"/>
        <v>3Y</v>
      </c>
      <c r="N33" s="34" t="str">
        <f t="shared" si="6"/>
        <v>obj_00ced#0007</v>
      </c>
      <c r="O33" s="34" t="b">
        <f t="shared" si="7"/>
        <v>1</v>
      </c>
      <c r="P33" s="34" t="str">
        <v>obj_00ced#0007</v>
      </c>
      <c r="Q33" s="34" t="str">
        <f>_xll.qlRateHelperQuoteName(P33,Trigger)</f>
        <v>EURONOIS3Y</v>
      </c>
      <c r="R33" s="155">
        <f>_xll.qlRateHelperQuoteValue(P33,_xll.ohTrigger(Trigger,Quote!F32))</f>
        <v>-3.5000000009272579E-4</v>
      </c>
      <c r="S33" s="355" t="str">
        <f>IFERROR(_xll.qlFuturesRateHelperConvexityAdjustment(P33,Trigger),"--")</f>
        <v>--</v>
      </c>
      <c r="T33" s="35">
        <f>_xll.qlRateHelperEarliestDate(P33,Trigger)</f>
        <v>42138</v>
      </c>
      <c r="U33" s="35">
        <f>_xll.qlRateHelperLatestDate(P33,Trigger)</f>
        <v>43234</v>
      </c>
      <c r="V33" s="262">
        <v>-3.5625038048009135E-4</v>
      </c>
    </row>
    <row r="34" spans="1:22" ht="11.25" customHeight="1" x14ac:dyDescent="0.2">
      <c r="A34" s="128" t="s">
        <v>261</v>
      </c>
      <c r="B34" s="129" t="s">
        <v>102</v>
      </c>
      <c r="C34" s="130">
        <f t="shared" si="4"/>
        <v>2</v>
      </c>
      <c r="D34" s="131" t="str">
        <f t="shared" si="9"/>
        <v>Modified Following</v>
      </c>
      <c r="E34" s="132" t="str">
        <f t="shared" si="5"/>
        <v>TRUE</v>
      </c>
      <c r="F34" s="133" t="s">
        <v>51</v>
      </c>
      <c r="G34" s="274" t="str">
        <f>Currency&amp;"ON"&amp;UPPER(A34)&amp;UPPER(B34)</f>
        <v>EURONOIS4Y</v>
      </c>
      <c r="H34" s="135" t="str">
        <f>_xll.qlDepositRateHelper2(,G34,IF(RIGHT(B34,1)="N","1D",IF(B34="SW","1W",B34)),C34,Calendar,D34,E34,F34,Permanent,Trigger,ObjectOverwrite)</f>
        <v>obj_00ce2#0007</v>
      </c>
      <c r="I34" s="130" t="b">
        <f t="shared" si="8"/>
        <v>1</v>
      </c>
      <c r="L34" s="64" t="str">
        <f t="shared" si="2"/>
        <v>OIS</v>
      </c>
      <c r="M34" s="64" t="str">
        <f t="shared" si="3"/>
        <v>4Y</v>
      </c>
      <c r="N34" s="34" t="str">
        <f t="shared" si="6"/>
        <v>obj_00ce2#0007</v>
      </c>
      <c r="O34" s="34" t="b">
        <f t="shared" si="7"/>
        <v>1</v>
      </c>
      <c r="P34" s="34" t="str">
        <v>obj_00ce2#0007</v>
      </c>
      <c r="Q34" s="34" t="str">
        <f>_xll.qlRateHelperQuoteName(P34,Trigger)</f>
        <v>EURONOIS4Y</v>
      </c>
      <c r="R34" s="155">
        <f>_xll.qlRateHelperQuoteValue(P34,_xll.ohTrigger(Trigger,Quote!F33))</f>
        <v>6.0000000002208439E-4</v>
      </c>
      <c r="S34" s="355" t="str">
        <f>IFERROR(_xll.qlFuturesRateHelperConvexityAdjustment(P34,Trigger),"--")</f>
        <v>--</v>
      </c>
      <c r="T34" s="35">
        <f>_xll.qlRateHelperEarliestDate(P34,Trigger)</f>
        <v>42138</v>
      </c>
      <c r="U34" s="35">
        <f>_xll.qlRateHelperLatestDate(P34,Trigger)</f>
        <v>43599</v>
      </c>
      <c r="V34" s="262">
        <v>6.0537723120750631E-4</v>
      </c>
    </row>
    <row r="35" spans="1:22" ht="11.25" customHeight="1" x14ac:dyDescent="0.2">
      <c r="A35" s="128" t="s">
        <v>261</v>
      </c>
      <c r="B35" s="129" t="s">
        <v>103</v>
      </c>
      <c r="C35" s="130">
        <f t="shared" si="4"/>
        <v>2</v>
      </c>
      <c r="D35" s="131" t="str">
        <f t="shared" si="9"/>
        <v>Modified Following</v>
      </c>
      <c r="E35" s="132" t="str">
        <f t="shared" si="5"/>
        <v>TRUE</v>
      </c>
      <c r="F35" s="133" t="s">
        <v>51</v>
      </c>
      <c r="G35" s="274" t="str">
        <f>Currency&amp;"ON"&amp;UPPER(A35)&amp;UPPER(B35)</f>
        <v>EURONOIS5Y</v>
      </c>
      <c r="H35" s="135" t="str">
        <f>_xll.qlDepositRateHelper2(,G35,IF(RIGHT(B35,1)="N","1D",IF(B35="SW","1W",B35)),C35,Calendar,D35,E35,F35,Permanent,Trigger,ObjectOverwrite)</f>
        <v>obj_00cdc#0007</v>
      </c>
      <c r="I35" s="130" t="b">
        <f t="shared" si="8"/>
        <v>1</v>
      </c>
      <c r="L35" s="64" t="str">
        <f t="shared" ref="L35:L71" si="10">A35</f>
        <v>OIS</v>
      </c>
      <c r="M35" s="64" t="str">
        <f t="shared" ref="M35:M71" si="11">B35</f>
        <v>5Y</v>
      </c>
      <c r="N35" s="34" t="str">
        <f t="shared" si="6"/>
        <v>obj_00cdc#0007</v>
      </c>
      <c r="O35" s="34" t="b">
        <f t="shared" si="7"/>
        <v>1</v>
      </c>
      <c r="P35" s="34" t="str">
        <v>obj_00cdc#0007</v>
      </c>
      <c r="Q35" s="34" t="str">
        <f>_xll.qlRateHelperQuoteName(P35,Trigger)</f>
        <v>EURONOIS5Y</v>
      </c>
      <c r="R35" s="155">
        <f>_xll.qlRateHelperQuoteValue(P35,_xll.ohTrigger(Trigger,Quote!F34))</f>
        <v>1.6900000000697481E-3</v>
      </c>
      <c r="S35" s="355" t="str">
        <f>IFERROR(_xll.qlFuturesRateHelperConvexityAdjustment(P35,Trigger),"--")</f>
        <v>--</v>
      </c>
      <c r="T35" s="35">
        <f>_xll.qlRateHelperEarliestDate(P35,Trigger)</f>
        <v>42138</v>
      </c>
      <c r="U35" s="35">
        <f>_xll.qlRateHelperLatestDate(P35,Trigger)</f>
        <v>43965</v>
      </c>
      <c r="V35" s="262">
        <v>1.703191592723747E-3</v>
      </c>
    </row>
    <row r="36" spans="1:22" ht="11.25" customHeight="1" x14ac:dyDescent="0.2">
      <c r="A36" s="128" t="s">
        <v>261</v>
      </c>
      <c r="B36" s="129" t="s">
        <v>104</v>
      </c>
      <c r="C36" s="130">
        <f t="shared" si="4"/>
        <v>2</v>
      </c>
      <c r="D36" s="131" t="str">
        <f t="shared" si="9"/>
        <v>Modified Following</v>
      </c>
      <c r="E36" s="132" t="str">
        <f t="shared" si="5"/>
        <v>TRUE</v>
      </c>
      <c r="F36" s="133" t="s">
        <v>51</v>
      </c>
      <c r="G36" s="274" t="str">
        <f>Currency&amp;"ON"&amp;UPPER(A36)&amp;UPPER(B36)</f>
        <v>EURONOIS6Y</v>
      </c>
      <c r="H36" s="135" t="str">
        <f>_xll.qlDepositRateHelper2(,G36,IF(RIGHT(B36,1)="N","1D",IF(B36="SW","1W",B36)),C36,Calendar,D36,E36,F36,Permanent,Trigger,ObjectOverwrite)</f>
        <v>obj_00cc2#0007</v>
      </c>
      <c r="I36" s="130" t="b">
        <f t="shared" si="8"/>
        <v>1</v>
      </c>
      <c r="L36" s="64" t="str">
        <f t="shared" si="10"/>
        <v>OIS</v>
      </c>
      <c r="M36" s="64" t="str">
        <f t="shared" si="11"/>
        <v>6Y</v>
      </c>
      <c r="N36" s="34" t="str">
        <f t="shared" si="6"/>
        <v>obj_00cc2#0007</v>
      </c>
      <c r="O36" s="34" t="b">
        <f t="shared" si="7"/>
        <v>1</v>
      </c>
      <c r="P36" s="34" t="str">
        <v>obj_00cc2#0007</v>
      </c>
      <c r="Q36" s="34" t="str">
        <f>_xll.qlRateHelperQuoteName(P36,Trigger)</f>
        <v>EURONOIS6Y</v>
      </c>
      <c r="R36" s="155">
        <f>_xll.qlRateHelperQuoteValue(P36,_xll.ohTrigger(Trigger,Quote!F35))</f>
        <v>2.8900000000898975E-3</v>
      </c>
      <c r="S36" s="355" t="str">
        <f>IFERROR(_xll.qlFuturesRateHelperConvexityAdjustment(P36,Trigger),"--")</f>
        <v>--</v>
      </c>
      <c r="T36" s="35">
        <f>_xll.qlRateHelperEarliestDate(P36,Trigger)</f>
        <v>42138</v>
      </c>
      <c r="U36" s="35">
        <f>_xll.qlRateHelperLatestDate(P36,Trigger)</f>
        <v>44330</v>
      </c>
      <c r="V36" s="262">
        <v>2.9010846708343984E-3</v>
      </c>
    </row>
    <row r="37" spans="1:22" ht="11.25" customHeight="1" x14ac:dyDescent="0.2">
      <c r="A37" s="128" t="s">
        <v>261</v>
      </c>
      <c r="B37" s="129" t="s">
        <v>105</v>
      </c>
      <c r="C37" s="130">
        <f t="shared" si="4"/>
        <v>2</v>
      </c>
      <c r="D37" s="131" t="str">
        <f t="shared" si="9"/>
        <v>Modified Following</v>
      </c>
      <c r="E37" s="132" t="str">
        <f t="shared" si="5"/>
        <v>TRUE</v>
      </c>
      <c r="F37" s="133" t="s">
        <v>51</v>
      </c>
      <c r="G37" s="274" t="str">
        <f>Currency&amp;"ON"&amp;UPPER(A37)&amp;UPPER(B37)</f>
        <v>EURONOIS7Y</v>
      </c>
      <c r="H37" s="135" t="str">
        <f>_xll.qlDepositRateHelper2(,G37,IF(RIGHT(B37,1)="N","1D",IF(B37="SW","1W",B37)),C37,Calendar,D37,E37,F37,Permanent,Trigger,ObjectOverwrite)</f>
        <v>obj_00cd0#0007</v>
      </c>
      <c r="I37" s="130" t="b">
        <f t="shared" si="8"/>
        <v>1</v>
      </c>
      <c r="L37" s="64" t="str">
        <f t="shared" si="10"/>
        <v>OIS</v>
      </c>
      <c r="M37" s="64" t="str">
        <f t="shared" si="11"/>
        <v>7Y</v>
      </c>
      <c r="N37" s="34" t="str">
        <f t="shared" si="6"/>
        <v>obj_00cd0#0007</v>
      </c>
      <c r="O37" s="34" t="b">
        <f t="shared" si="7"/>
        <v>1</v>
      </c>
      <c r="P37" s="34" t="str">
        <v>obj_00cd0#0007</v>
      </c>
      <c r="Q37" s="34" t="str">
        <f>_xll.qlRateHelperQuoteName(P37,Trigger)</f>
        <v>EURONOIS7Y</v>
      </c>
      <c r="R37" s="155">
        <f>_xll.qlRateHelperQuoteValue(P37,_xll.ohTrigger(Trigger,Quote!F36))</f>
        <v>4.0900000001083542E-3</v>
      </c>
      <c r="S37" s="355" t="str">
        <f>IFERROR(_xll.qlFuturesRateHelperConvexityAdjustment(P37,Trigger),"--")</f>
        <v>--</v>
      </c>
      <c r="T37" s="35">
        <f>_xll.qlRateHelperEarliestDate(P37,Trigger)</f>
        <v>42138</v>
      </c>
      <c r="U37" s="35">
        <f>_xll.qlRateHelperLatestDate(P37,Trigger)</f>
        <v>44697</v>
      </c>
      <c r="V37" s="262">
        <v>4.0836847643235521E-3</v>
      </c>
    </row>
    <row r="38" spans="1:22" ht="11.25" customHeight="1" x14ac:dyDescent="0.2">
      <c r="A38" s="128" t="s">
        <v>261</v>
      </c>
      <c r="B38" s="129" t="s">
        <v>106</v>
      </c>
      <c r="C38" s="130">
        <f t="shared" si="4"/>
        <v>2</v>
      </c>
      <c r="D38" s="131" t="str">
        <f t="shared" si="9"/>
        <v>Modified Following</v>
      </c>
      <c r="E38" s="132" t="str">
        <f t="shared" si="5"/>
        <v>TRUE</v>
      </c>
      <c r="F38" s="133" t="s">
        <v>51</v>
      </c>
      <c r="G38" s="274" t="str">
        <f>Currency&amp;"ON"&amp;UPPER(A38)&amp;UPPER(B38)</f>
        <v>EURONOIS8Y</v>
      </c>
      <c r="H38" s="135" t="str">
        <f>_xll.qlDepositRateHelper2(,G38,IF(RIGHT(B38,1)="N","1D",IF(B38="SW","1W",B38)),C38,Calendar,D38,E38,F38,Permanent,Trigger,ObjectOverwrite)</f>
        <v>obj_00cfc#0007</v>
      </c>
      <c r="I38" s="130" t="b">
        <f t="shared" si="8"/>
        <v>1</v>
      </c>
      <c r="L38" s="64" t="str">
        <f t="shared" si="10"/>
        <v>OIS</v>
      </c>
      <c r="M38" s="64" t="str">
        <f t="shared" si="11"/>
        <v>8Y</v>
      </c>
      <c r="N38" s="34" t="str">
        <f t="shared" si="6"/>
        <v>obj_00cfc#0007</v>
      </c>
      <c r="O38" s="34" t="b">
        <f t="shared" si="7"/>
        <v>1</v>
      </c>
      <c r="P38" s="34" t="str">
        <v>obj_00cfc#0007</v>
      </c>
      <c r="Q38" s="34" t="str">
        <f>_xll.qlRateHelperQuoteName(P38,Trigger)</f>
        <v>EURONOIS8Y</v>
      </c>
      <c r="R38" s="155">
        <f>_xll.qlRateHelperQuoteValue(P38,_xll.ohTrigger(Trigger,Quote!F37))</f>
        <v>5.1900000001277452E-3</v>
      </c>
      <c r="S38" s="355" t="str">
        <f>IFERROR(_xll.qlFuturesRateHelperConvexityAdjustment(P38,Trigger),"--")</f>
        <v>--</v>
      </c>
      <c r="T38" s="35">
        <f>_xll.qlRateHelperEarliestDate(P38,Trigger)</f>
        <v>42138</v>
      </c>
      <c r="U38" s="35">
        <f>_xll.qlRateHelperLatestDate(P38,Trigger)</f>
        <v>45061</v>
      </c>
      <c r="V38" s="262">
        <v>5.1500134570433348E-3</v>
      </c>
    </row>
    <row r="39" spans="1:22" ht="11.25" customHeight="1" x14ac:dyDescent="0.2">
      <c r="A39" s="128" t="s">
        <v>261</v>
      </c>
      <c r="B39" s="129" t="s">
        <v>107</v>
      </c>
      <c r="C39" s="130">
        <f t="shared" si="4"/>
        <v>2</v>
      </c>
      <c r="D39" s="131" t="str">
        <f t="shared" si="9"/>
        <v>Modified Following</v>
      </c>
      <c r="E39" s="132" t="str">
        <f t="shared" si="5"/>
        <v>TRUE</v>
      </c>
      <c r="F39" s="133" t="s">
        <v>51</v>
      </c>
      <c r="G39" s="274" t="str">
        <f>Currency&amp;"ON"&amp;UPPER(A39)&amp;UPPER(B39)</f>
        <v>EURONOIS9Y</v>
      </c>
      <c r="H39" s="135" t="str">
        <f>_xll.qlDepositRateHelper2(,G39,IF(RIGHT(B39,1)="N","1D",IF(B39="SW","1W",B39)),C39,Calendar,D39,E39,F39,Permanent,Trigger,ObjectOverwrite)</f>
        <v>obj_00ce7#0007</v>
      </c>
      <c r="I39" s="130" t="b">
        <f t="shared" si="8"/>
        <v>1</v>
      </c>
      <c r="L39" s="64" t="str">
        <f t="shared" si="10"/>
        <v>OIS</v>
      </c>
      <c r="M39" s="64" t="str">
        <f t="shared" si="11"/>
        <v>9Y</v>
      </c>
      <c r="N39" s="34" t="str">
        <f t="shared" si="6"/>
        <v>obj_00ce7#0007</v>
      </c>
      <c r="O39" s="34" t="b">
        <f t="shared" si="7"/>
        <v>1</v>
      </c>
      <c r="P39" s="34" t="str">
        <v>obj_00ce7#0007</v>
      </c>
      <c r="Q39" s="34" t="str">
        <f>_xll.qlRateHelperQuoteName(P39,Trigger)</f>
        <v>EURONOIS9Y</v>
      </c>
      <c r="R39" s="155">
        <f>_xll.qlRateHelperQuoteValue(P39,_xll.ohTrigger(Trigger,Quote!F38))</f>
        <v>6.1600000001679313E-3</v>
      </c>
      <c r="S39" s="355" t="str">
        <f>IFERROR(_xll.qlFuturesRateHelperConvexityAdjustment(P39,Trigger),"--")</f>
        <v>--</v>
      </c>
      <c r="T39" s="35">
        <f>_xll.qlRateHelperEarliestDate(P39,Trigger)</f>
        <v>42138</v>
      </c>
      <c r="U39" s="35">
        <f>_xll.qlRateHelperLatestDate(P39,Trigger)</f>
        <v>45426</v>
      </c>
      <c r="V39" s="262">
        <v>6.0718774943187784E-3</v>
      </c>
    </row>
    <row r="40" spans="1:22" ht="11.25" customHeight="1" x14ac:dyDescent="0.2">
      <c r="A40" s="128" t="s">
        <v>261</v>
      </c>
      <c r="B40" s="129" t="s">
        <v>108</v>
      </c>
      <c r="C40" s="130">
        <f t="shared" si="4"/>
        <v>2</v>
      </c>
      <c r="D40" s="131" t="str">
        <f t="shared" si="9"/>
        <v>Modified Following</v>
      </c>
      <c r="E40" s="132" t="str">
        <f t="shared" si="5"/>
        <v>TRUE</v>
      </c>
      <c r="F40" s="133" t="s">
        <v>51</v>
      </c>
      <c r="G40" s="274" t="str">
        <f>Currency&amp;"ON"&amp;UPPER(A40)&amp;UPPER(B40)</f>
        <v>EURONOIS10Y</v>
      </c>
      <c r="H40" s="135" t="str">
        <f>_xll.qlDepositRateHelper2(,G40,IF(RIGHT(B40,1)="N","1D",IF(B40="SW","1W",B40)),C40,Calendar,D40,E40,F40,Permanent,Trigger,ObjectOverwrite)</f>
        <v>obj_00cc4#0007</v>
      </c>
      <c r="I40" s="130" t="b">
        <f t="shared" si="8"/>
        <v>1</v>
      </c>
      <c r="L40" s="64" t="str">
        <f t="shared" si="10"/>
        <v>OIS</v>
      </c>
      <c r="M40" s="64" t="str">
        <f t="shared" si="11"/>
        <v>10Y</v>
      </c>
      <c r="N40" s="34" t="str">
        <f t="shared" si="6"/>
        <v>obj_00cc4#0007</v>
      </c>
      <c r="O40" s="34" t="b">
        <f t="shared" si="7"/>
        <v>1</v>
      </c>
      <c r="P40" s="34" t="str">
        <v>obj_00cc4#0007</v>
      </c>
      <c r="Q40" s="34" t="str">
        <f>_xll.qlRateHelperQuoteName(P40,Trigger)</f>
        <v>EURONOIS10Y</v>
      </c>
      <c r="R40" s="155">
        <f>_xll.qlRateHelperQuoteValue(P40,_xll.ohTrigger(Trigger,Quote!F39))</f>
        <v>6.9600000003008809E-3</v>
      </c>
      <c r="S40" s="355" t="str">
        <f>IFERROR(_xll.qlFuturesRateHelperConvexityAdjustment(P40,Trigger),"--")</f>
        <v>--</v>
      </c>
      <c r="T40" s="35">
        <f>_xll.qlRateHelperEarliestDate(P40,Trigger)</f>
        <v>42138</v>
      </c>
      <c r="U40" s="35">
        <f>_xll.qlRateHelperLatestDate(P40,Trigger)</f>
        <v>45791</v>
      </c>
      <c r="V40" s="262">
        <v>6.8143376100610669E-3</v>
      </c>
    </row>
    <row r="41" spans="1:22" ht="11.25" customHeight="1" x14ac:dyDescent="0.2">
      <c r="A41" s="128" t="s">
        <v>261</v>
      </c>
      <c r="B41" s="129" t="s">
        <v>109</v>
      </c>
      <c r="C41" s="130">
        <f t="shared" si="4"/>
        <v>2</v>
      </c>
      <c r="D41" s="131" t="str">
        <f t="shared" si="9"/>
        <v>Modified Following</v>
      </c>
      <c r="E41" s="132" t="str">
        <f t="shared" si="5"/>
        <v>TRUE</v>
      </c>
      <c r="F41" s="133" t="s">
        <v>51</v>
      </c>
      <c r="G41" s="274" t="str">
        <f>Currency&amp;"ON"&amp;UPPER(A41)&amp;UPPER(B41)</f>
        <v>EURONOIS11Y</v>
      </c>
      <c r="H41" s="135" t="str">
        <f>_xll.qlDepositRateHelper2(,G41,IF(RIGHT(B41,1)="N","1D",IF(B41="SW","1W",B41)),C41,Calendar,D41,E41,F41,Permanent,Trigger,ObjectOverwrite)</f>
        <v>obj_00cd8#0007</v>
      </c>
      <c r="I41" s="130" t="b">
        <f t="shared" si="8"/>
        <v>1</v>
      </c>
      <c r="L41" s="64" t="str">
        <f t="shared" si="10"/>
        <v>OIS</v>
      </c>
      <c r="M41" s="64" t="str">
        <f t="shared" si="11"/>
        <v>11Y</v>
      </c>
      <c r="N41" s="34" t="str">
        <f t="shared" si="6"/>
        <v>obj_00cd8#0007</v>
      </c>
      <c r="O41" s="34" t="b">
        <f t="shared" si="7"/>
        <v>1</v>
      </c>
      <c r="P41" s="34" t="str">
        <v>obj_00cd8#0007</v>
      </c>
      <c r="Q41" s="34" t="str">
        <f>_xll.qlRateHelperQuoteName(P41,Trigger)</f>
        <v>EURONOIS11Y</v>
      </c>
      <c r="R41" s="155">
        <f>_xll.qlRateHelperQuoteValue(P41,_xll.ohTrigger(Trigger,Quote!F40))</f>
        <v>7.7100000001437191E-3</v>
      </c>
      <c r="S41" s="355" t="str">
        <f>IFERROR(_xll.qlFuturesRateHelperConvexityAdjustment(P41,Trigger),"--")</f>
        <v>--</v>
      </c>
      <c r="T41" s="35">
        <f>_xll.qlRateHelperEarliestDate(P41,Trigger)</f>
        <v>42138</v>
      </c>
      <c r="U41" s="35">
        <f>_xll.qlRateHelperLatestDate(P41,Trigger)</f>
        <v>46156</v>
      </c>
      <c r="V41" s="262">
        <v>7.4946394642646146E-3</v>
      </c>
    </row>
    <row r="42" spans="1:22" ht="11.25" customHeight="1" x14ac:dyDescent="0.2">
      <c r="A42" s="128" t="s">
        <v>261</v>
      </c>
      <c r="B42" s="129" t="s">
        <v>110</v>
      </c>
      <c r="C42" s="130">
        <f t="shared" si="4"/>
        <v>2</v>
      </c>
      <c r="D42" s="131" t="str">
        <f t="shared" si="9"/>
        <v>Modified Following</v>
      </c>
      <c r="E42" s="132" t="str">
        <f t="shared" si="5"/>
        <v>TRUE</v>
      </c>
      <c r="F42" s="133" t="s">
        <v>51</v>
      </c>
      <c r="G42" s="274" t="str">
        <f>Currency&amp;"ON"&amp;UPPER(A42)&amp;UPPER(B42)</f>
        <v>EURONOIS12Y</v>
      </c>
      <c r="H42" s="135" t="str">
        <f>_xll.qlDepositRateHelper2(,G42,IF(RIGHT(B42,1)="N","1D",IF(B42="SW","1W",B42)),C42,Calendar,D42,E42,F42,Permanent,Trigger,ObjectOverwrite)</f>
        <v>obj_00cd6#0007</v>
      </c>
      <c r="I42" s="130" t="b">
        <f t="shared" si="8"/>
        <v>1</v>
      </c>
      <c r="L42" s="64" t="str">
        <f t="shared" si="10"/>
        <v>OIS</v>
      </c>
      <c r="M42" s="64" t="str">
        <f t="shared" si="11"/>
        <v>12Y</v>
      </c>
      <c r="N42" s="34" t="str">
        <f t="shared" si="6"/>
        <v>obj_00cd6#0007</v>
      </c>
      <c r="O42" s="34" t="b">
        <f t="shared" si="7"/>
        <v>1</v>
      </c>
      <c r="P42" s="34" t="str">
        <v>obj_00cd6#0007</v>
      </c>
      <c r="Q42" s="34" t="str">
        <f>_xll.qlRateHelperQuoteName(P42,Trigger)</f>
        <v>EURONOIS12Y</v>
      </c>
      <c r="R42" s="155">
        <f>_xll.qlRateHelperQuoteValue(P42,_xll.ohTrigger(Trigger,Quote!F41))</f>
        <v>8.3700000002220956E-3</v>
      </c>
      <c r="S42" s="355" t="str">
        <f>IFERROR(_xll.qlFuturesRateHelperConvexityAdjustment(P42,Trigger),"--")</f>
        <v>--</v>
      </c>
      <c r="T42" s="35">
        <f>_xll.qlRateHelperEarliestDate(P42,Trigger)</f>
        <v>42138</v>
      </c>
      <c r="U42" s="35">
        <f>_xll.qlRateHelperLatestDate(P42,Trigger)</f>
        <v>46521</v>
      </c>
      <c r="V42" s="262">
        <v>8.0770061464726893E-3</v>
      </c>
    </row>
    <row r="43" spans="1:22" ht="11.25" customHeight="1" x14ac:dyDescent="0.2">
      <c r="A43" s="128" t="s">
        <v>261</v>
      </c>
      <c r="B43" s="129" t="s">
        <v>111</v>
      </c>
      <c r="C43" s="130">
        <f t="shared" si="4"/>
        <v>2</v>
      </c>
      <c r="D43" s="131" t="str">
        <f t="shared" si="9"/>
        <v>Modified Following</v>
      </c>
      <c r="E43" s="132" t="str">
        <f t="shared" si="5"/>
        <v>TRUE</v>
      </c>
      <c r="F43" s="133" t="s">
        <v>51</v>
      </c>
      <c r="G43" s="274" t="str">
        <f>Currency&amp;"ON"&amp;UPPER(A43)&amp;UPPER(B43)</f>
        <v>EURONOIS13Y</v>
      </c>
      <c r="H43" s="135" t="str">
        <f>_xll.qlDepositRateHelper2(,G43,IF(RIGHT(B43,1)="N","1D",IF(B43="SW","1W",B43)),C43,Calendar,D43,E43,F43,Permanent,Trigger,ObjectOverwrite)</f>
        <v>obj_00cfb#0007</v>
      </c>
      <c r="I43" s="130" t="b">
        <f t="shared" si="8"/>
        <v>1</v>
      </c>
      <c r="L43" s="64" t="str">
        <f t="shared" si="10"/>
        <v>OIS</v>
      </c>
      <c r="M43" s="64" t="str">
        <f t="shared" si="11"/>
        <v>13Y</v>
      </c>
      <c r="N43" s="34" t="str">
        <f t="shared" si="6"/>
        <v>obj_00cfb#0007</v>
      </c>
      <c r="O43" s="34" t="b">
        <f t="shared" si="7"/>
        <v>1</v>
      </c>
      <c r="P43" s="34" t="str">
        <v>obj_00cfb#0007</v>
      </c>
      <c r="Q43" s="34" t="str">
        <f>_xll.qlRateHelperQuoteName(P43,Trigger)</f>
        <v>EURONOIS13Y</v>
      </c>
      <c r="R43" s="155">
        <f>_xll.qlRateHelperQuoteValue(P43,_xll.ohTrigger(Trigger,Quote!F42))</f>
        <v>8.9376761958108435E-3</v>
      </c>
      <c r="S43" s="355" t="str">
        <f>IFERROR(_xll.qlFuturesRateHelperConvexityAdjustment(P43,Trigger),"--")</f>
        <v>--</v>
      </c>
      <c r="T43" s="35">
        <f>_xll.qlRateHelperEarliestDate(P43,Trigger)</f>
        <v>42138</v>
      </c>
      <c r="U43" s="35">
        <f>_xll.qlRateHelperLatestDate(P43,Trigger)</f>
        <v>46888</v>
      </c>
      <c r="V43" s="262">
        <v>8.5620706853880794E-3</v>
      </c>
    </row>
    <row r="44" spans="1:22" ht="11.25" customHeight="1" x14ac:dyDescent="0.2">
      <c r="A44" s="128" t="s">
        <v>261</v>
      </c>
      <c r="B44" s="129" t="s">
        <v>112</v>
      </c>
      <c r="C44" s="130">
        <f t="shared" si="4"/>
        <v>2</v>
      </c>
      <c r="D44" s="131" t="str">
        <f t="shared" si="9"/>
        <v>Modified Following</v>
      </c>
      <c r="E44" s="132" t="str">
        <f t="shared" si="5"/>
        <v>TRUE</v>
      </c>
      <c r="F44" s="133" t="s">
        <v>51</v>
      </c>
      <c r="G44" s="274" t="str">
        <f>Currency&amp;"ON"&amp;UPPER(A44)&amp;UPPER(B44)</f>
        <v>EURONOIS14Y</v>
      </c>
      <c r="H44" s="135" t="str">
        <f>_xll.qlDepositRateHelper2(,G44,IF(RIGHT(B44,1)="N","1D",IF(B44="SW","1W",B44)),C44,Calendar,D44,E44,F44,Permanent,Trigger,ObjectOverwrite)</f>
        <v>obj_00cf8#0007</v>
      </c>
      <c r="I44" s="130" t="b">
        <f t="shared" si="8"/>
        <v>1</v>
      </c>
      <c r="L44" s="64" t="str">
        <f t="shared" si="10"/>
        <v>OIS</v>
      </c>
      <c r="M44" s="64" t="str">
        <f t="shared" si="11"/>
        <v>14Y</v>
      </c>
      <c r="N44" s="34" t="str">
        <f t="shared" si="6"/>
        <v>obj_00cf8#0007</v>
      </c>
      <c r="O44" s="34" t="b">
        <f t="shared" si="7"/>
        <v>1</v>
      </c>
      <c r="P44" s="34" t="str">
        <v>obj_00cf8#0007</v>
      </c>
      <c r="Q44" s="34" t="str">
        <f>_xll.qlRateHelperQuoteName(P44,Trigger)</f>
        <v>EURONOIS14Y</v>
      </c>
      <c r="R44" s="155">
        <f>_xll.qlRateHelperQuoteValue(P44,_xll.ohTrigger(Trigger,Quote!F43))</f>
        <v>9.4185594227062831E-3</v>
      </c>
      <c r="S44" s="355" t="str">
        <f>IFERROR(_xll.qlFuturesRateHelperConvexityAdjustment(P44,Trigger),"--")</f>
        <v>--</v>
      </c>
      <c r="T44" s="35">
        <f>_xll.qlRateHelperEarliestDate(P44,Trigger)</f>
        <v>42138</v>
      </c>
      <c r="U44" s="35">
        <f>_xll.qlRateHelperLatestDate(P44,Trigger)</f>
        <v>47252</v>
      </c>
      <c r="V44" s="262">
        <v>8.9584544065084374E-3</v>
      </c>
    </row>
    <row r="45" spans="1:22" ht="11.25" customHeight="1" x14ac:dyDescent="0.2">
      <c r="A45" s="128" t="s">
        <v>261</v>
      </c>
      <c r="B45" s="129" t="s">
        <v>113</v>
      </c>
      <c r="C45" s="130">
        <f t="shared" si="4"/>
        <v>2</v>
      </c>
      <c r="D45" s="131" t="str">
        <f t="shared" si="9"/>
        <v>Modified Following</v>
      </c>
      <c r="E45" s="132" t="str">
        <f t="shared" si="5"/>
        <v>TRUE</v>
      </c>
      <c r="F45" s="133" t="s">
        <v>51</v>
      </c>
      <c r="G45" s="274" t="str">
        <f>Currency&amp;"ON"&amp;UPPER(A45)&amp;UPPER(B45)</f>
        <v>EURONOIS15Y</v>
      </c>
      <c r="H45" s="135" t="str">
        <f>_xll.qlDepositRateHelper2(,G45,IF(RIGHT(B45,1)="N","1D",IF(B45="SW","1W",B45)),C45,Calendar,D45,E45,F45,Permanent,Trigger,ObjectOverwrite)</f>
        <v>obj_00cd2#0007</v>
      </c>
      <c r="I45" s="130" t="b">
        <f t="shared" si="8"/>
        <v>1</v>
      </c>
      <c r="L45" s="64" t="str">
        <f t="shared" si="10"/>
        <v>OIS</v>
      </c>
      <c r="M45" s="64" t="str">
        <f t="shared" si="11"/>
        <v>15Y</v>
      </c>
      <c r="N45" s="34" t="str">
        <f t="shared" si="6"/>
        <v>obj_00cd2#0007</v>
      </c>
      <c r="O45" s="34" t="b">
        <f t="shared" si="7"/>
        <v>1</v>
      </c>
      <c r="P45" s="34" t="str">
        <v>obj_00cd2#0007</v>
      </c>
      <c r="Q45" s="34" t="str">
        <f>_xll.qlRateHelperQuoteName(P45,Trigger)</f>
        <v>EURONOIS15Y</v>
      </c>
      <c r="R45" s="155">
        <f>_xll.qlRateHelperQuoteValue(P45,_xll.ohTrigger(Trigger,Quote!F44))</f>
        <v>9.8300000005920769E-3</v>
      </c>
      <c r="S45" s="355" t="str">
        <f>IFERROR(_xll.qlFuturesRateHelperConvexityAdjustment(P45,Trigger),"--")</f>
        <v>--</v>
      </c>
      <c r="T45" s="35">
        <f>_xll.qlRateHelperEarliestDate(P45,Trigger)</f>
        <v>42138</v>
      </c>
      <c r="U45" s="35">
        <f>_xll.qlRateHelperLatestDate(P45,Trigger)</f>
        <v>47617</v>
      </c>
      <c r="V45" s="262">
        <v>9.2841396069236956E-3</v>
      </c>
    </row>
    <row r="46" spans="1:22" ht="11.25" customHeight="1" x14ac:dyDescent="0.2">
      <c r="A46" s="128" t="s">
        <v>261</v>
      </c>
      <c r="B46" s="129" t="s">
        <v>114</v>
      </c>
      <c r="C46" s="130">
        <f t="shared" si="4"/>
        <v>2</v>
      </c>
      <c r="D46" s="131" t="str">
        <f t="shared" si="9"/>
        <v>Modified Following</v>
      </c>
      <c r="E46" s="132" t="str">
        <f t="shared" si="5"/>
        <v>TRUE</v>
      </c>
      <c r="F46" s="133" t="s">
        <v>51</v>
      </c>
      <c r="G46" s="274" t="str">
        <f>Currency&amp;"ON"&amp;UPPER(A46)&amp;UPPER(B46)</f>
        <v>EURONOIS16Y</v>
      </c>
      <c r="H46" s="135" t="str">
        <f>_xll.qlDepositRateHelper2(,G46,IF(RIGHT(B46,1)="N","1D",IF(B46="SW","1W",B46)),C46,Calendar,D46,E46,F46,Permanent,Trigger,ObjectOverwrite)</f>
        <v>obj_00ccc#0007</v>
      </c>
      <c r="I46" s="130" t="b">
        <f t="shared" si="8"/>
        <v>1</v>
      </c>
      <c r="L46" s="64" t="str">
        <f t="shared" si="10"/>
        <v>OIS</v>
      </c>
      <c r="M46" s="64" t="str">
        <f t="shared" si="11"/>
        <v>16Y</v>
      </c>
      <c r="N46" s="34" t="str">
        <f t="shared" si="6"/>
        <v>obj_00ccc#0007</v>
      </c>
      <c r="O46" s="34" t="b">
        <f t="shared" si="7"/>
        <v>1</v>
      </c>
      <c r="P46" s="34" t="str">
        <v>obj_00ccc#0007</v>
      </c>
      <c r="Q46" s="34" t="str">
        <f>_xll.qlRateHelperQuoteName(P46,Trigger)</f>
        <v>EURONOIS16Y</v>
      </c>
      <c r="R46" s="155">
        <f>_xll.qlRateHelperQuoteValue(P46,_xll.ohTrigger(Trigger,Quote!F45))</f>
        <v>1.018085650516345E-2</v>
      </c>
      <c r="S46" s="355" t="str">
        <f>IFERROR(_xll.qlFuturesRateHelperConvexityAdjustment(P46,Trigger),"--")</f>
        <v>--</v>
      </c>
      <c r="T46" s="35">
        <f>_xll.qlRateHelperEarliestDate(P46,Trigger)</f>
        <v>42138</v>
      </c>
      <c r="U46" s="35">
        <f>_xll.qlRateHelperLatestDate(P46,Trigger)</f>
        <v>47982</v>
      </c>
      <c r="V46" s="262">
        <v>9.5493521282924518E-3</v>
      </c>
    </row>
    <row r="47" spans="1:22" ht="11.25" customHeight="1" x14ac:dyDescent="0.2">
      <c r="A47" s="128" t="s">
        <v>261</v>
      </c>
      <c r="B47" s="129" t="s">
        <v>115</v>
      </c>
      <c r="C47" s="130">
        <f t="shared" si="4"/>
        <v>2</v>
      </c>
      <c r="D47" s="131" t="str">
        <f t="shared" si="9"/>
        <v>Modified Following</v>
      </c>
      <c r="E47" s="132" t="str">
        <f t="shared" si="5"/>
        <v>TRUE</v>
      </c>
      <c r="F47" s="133" t="s">
        <v>51</v>
      </c>
      <c r="G47" s="274" t="str">
        <f>Currency&amp;"ON"&amp;UPPER(A47)&amp;UPPER(B47)</f>
        <v>EURONOIS17Y</v>
      </c>
      <c r="H47" s="135" t="str">
        <f>_xll.qlDepositRateHelper2(,G47,IF(RIGHT(B47,1)="N","1D",IF(B47="SW","1W",B47)),C47,Calendar,D47,E47,F47,Permanent,Trigger,ObjectOverwrite)</f>
        <v>obj_00cc6#0007</v>
      </c>
      <c r="I47" s="130" t="b">
        <f t="shared" si="8"/>
        <v>1</v>
      </c>
      <c r="L47" s="64" t="str">
        <f t="shared" si="10"/>
        <v>OIS</v>
      </c>
      <c r="M47" s="64" t="str">
        <f t="shared" si="11"/>
        <v>17Y</v>
      </c>
      <c r="N47" s="34" t="str">
        <f t="shared" si="6"/>
        <v>obj_00cc6#0007</v>
      </c>
      <c r="O47" s="34" t="b">
        <f t="shared" si="7"/>
        <v>1</v>
      </c>
      <c r="P47" s="34" t="str">
        <v>obj_00cc6#0007</v>
      </c>
      <c r="Q47" s="34" t="str">
        <f>_xll.qlRateHelperQuoteName(P47,Trigger)</f>
        <v>EURONOIS17Y</v>
      </c>
      <c r="R47" s="155">
        <f>_xll.qlRateHelperQuoteValue(P47,_xll.ohTrigger(Trigger,Quote!F46))</f>
        <v>1.047894000099194E-2</v>
      </c>
      <c r="S47" s="355" t="str">
        <f>IFERROR(_xll.qlFuturesRateHelperConvexityAdjustment(P47,Trigger),"--")</f>
        <v>--</v>
      </c>
      <c r="T47" s="35">
        <f>_xll.qlRateHelperEarliestDate(P47,Trigger)</f>
        <v>42138</v>
      </c>
      <c r="U47" s="35">
        <f>_xll.qlRateHelperLatestDate(P47,Trigger)</f>
        <v>48348</v>
      </c>
      <c r="V47" s="262">
        <v>9.762762634813087E-3</v>
      </c>
    </row>
    <row r="48" spans="1:22" ht="11.25" customHeight="1" x14ac:dyDescent="0.2">
      <c r="A48" s="128" t="s">
        <v>261</v>
      </c>
      <c r="B48" s="129" t="s">
        <v>116</v>
      </c>
      <c r="C48" s="130">
        <f t="shared" si="4"/>
        <v>2</v>
      </c>
      <c r="D48" s="131" t="str">
        <f t="shared" si="9"/>
        <v>Modified Following</v>
      </c>
      <c r="E48" s="132" t="str">
        <f t="shared" si="5"/>
        <v>TRUE</v>
      </c>
      <c r="F48" s="133" t="s">
        <v>51</v>
      </c>
      <c r="G48" s="274" t="str">
        <f>Currency&amp;"ON"&amp;UPPER(A48)&amp;UPPER(B48)</f>
        <v>EURONOIS18Y</v>
      </c>
      <c r="H48" s="135" t="str">
        <f>_xll.qlDepositRateHelper2(,G48,IF(RIGHT(B48,1)="N","1D",IF(B48="SW","1W",B48)),C48,Calendar,D48,E48,F48,Permanent,Trigger,ObjectOverwrite)</f>
        <v>obj_00ce0#0007</v>
      </c>
      <c r="I48" s="130" t="b">
        <f t="shared" si="8"/>
        <v>1</v>
      </c>
      <c r="L48" s="64" t="str">
        <f t="shared" si="10"/>
        <v>OIS</v>
      </c>
      <c r="M48" s="64" t="str">
        <f t="shared" si="11"/>
        <v>18Y</v>
      </c>
      <c r="N48" s="34" t="str">
        <f t="shared" si="6"/>
        <v>obj_00ce0#0007</v>
      </c>
      <c r="O48" s="34" t="b">
        <f t="shared" si="7"/>
        <v>1</v>
      </c>
      <c r="P48" s="34" t="str">
        <v>obj_00ce0#0007</v>
      </c>
      <c r="Q48" s="34" t="str">
        <f>_xll.qlRateHelperQuoteName(P48,Trigger)</f>
        <v>EURONOIS18Y</v>
      </c>
      <c r="R48" s="155">
        <f>_xll.qlRateHelperQuoteValue(P48,_xll.ohTrigger(Trigger,Quote!F47))</f>
        <v>1.0730018699611056E-2</v>
      </c>
      <c r="S48" s="355" t="str">
        <f>IFERROR(_xll.qlFuturesRateHelperConvexityAdjustment(P48,Trigger),"--")</f>
        <v>--</v>
      </c>
      <c r="T48" s="35">
        <f>_xll.qlRateHelperEarliestDate(P48,Trigger)</f>
        <v>42138</v>
      </c>
      <c r="U48" s="35">
        <f>_xll.qlRateHelperLatestDate(P48,Trigger)</f>
        <v>48715</v>
      </c>
      <c r="V48" s="262">
        <v>9.9310303557227832E-3</v>
      </c>
    </row>
    <row r="49" spans="1:22" ht="11.25" customHeight="1" x14ac:dyDescent="0.2">
      <c r="A49" s="128" t="s">
        <v>261</v>
      </c>
      <c r="B49" s="129" t="s">
        <v>117</v>
      </c>
      <c r="C49" s="130">
        <f t="shared" si="4"/>
        <v>2</v>
      </c>
      <c r="D49" s="131" t="str">
        <f t="shared" si="9"/>
        <v>Modified Following</v>
      </c>
      <c r="E49" s="132" t="str">
        <f t="shared" si="5"/>
        <v>TRUE</v>
      </c>
      <c r="F49" s="133" t="s">
        <v>51</v>
      </c>
      <c r="G49" s="274" t="str">
        <f>Currency&amp;"ON"&amp;UPPER(A49)&amp;UPPER(B49)</f>
        <v>EURONOIS19Y</v>
      </c>
      <c r="H49" s="135" t="str">
        <f>_xll.qlDepositRateHelper2(,G49,IF(RIGHT(B49,1)="N","1D",IF(B49="SW","1W",B49)),C49,Calendar,D49,E49,F49,Permanent,Trigger,ObjectOverwrite)</f>
        <v>obj_00cd3#0007</v>
      </c>
      <c r="I49" s="130" t="b">
        <f t="shared" si="8"/>
        <v>1</v>
      </c>
      <c r="L49" s="64" t="str">
        <f t="shared" si="10"/>
        <v>OIS</v>
      </c>
      <c r="M49" s="64" t="str">
        <f t="shared" si="11"/>
        <v>19Y</v>
      </c>
      <c r="N49" s="34" t="str">
        <f t="shared" si="6"/>
        <v>obj_00cd3#0007</v>
      </c>
      <c r="O49" s="34" t="b">
        <f t="shared" si="7"/>
        <v>1</v>
      </c>
      <c r="P49" s="34" t="str">
        <v>obj_00cd3#0007</v>
      </c>
      <c r="Q49" s="34" t="str">
        <f>_xll.qlRateHelperQuoteName(P49,Trigger)</f>
        <v>EURONOIS19Y</v>
      </c>
      <c r="R49" s="155">
        <f>_xll.qlRateHelperQuoteValue(P49,_xll.ohTrigger(Trigger,Quote!F48))</f>
        <v>1.0937686079987749E-2</v>
      </c>
      <c r="S49" s="355" t="str">
        <f>IFERROR(_xll.qlFuturesRateHelperConvexityAdjustment(P49,Trigger),"--")</f>
        <v>--</v>
      </c>
      <c r="T49" s="35">
        <f>_xll.qlRateHelperEarliestDate(P49,Trigger)</f>
        <v>42138</v>
      </c>
      <c r="U49" s="35">
        <f>_xll.qlRateHelperLatestDate(P49,Trigger)</f>
        <v>49079</v>
      </c>
      <c r="V49" s="262">
        <v>1.0059220431842396E-2</v>
      </c>
    </row>
    <row r="50" spans="1:22" ht="11.25" customHeight="1" x14ac:dyDescent="0.2">
      <c r="A50" s="128" t="s">
        <v>261</v>
      </c>
      <c r="B50" s="129" t="s">
        <v>118</v>
      </c>
      <c r="C50" s="130">
        <f t="shared" si="4"/>
        <v>2</v>
      </c>
      <c r="D50" s="131" t="str">
        <f t="shared" si="9"/>
        <v>Modified Following</v>
      </c>
      <c r="E50" s="132" t="str">
        <f t="shared" si="5"/>
        <v>TRUE</v>
      </c>
      <c r="F50" s="133" t="s">
        <v>51</v>
      </c>
      <c r="G50" s="274" t="str">
        <f>Currency&amp;"ON"&amp;UPPER(A50)&amp;UPPER(B50)</f>
        <v>EURONOIS20Y</v>
      </c>
      <c r="H50" s="135" t="str">
        <f>_xll.qlDepositRateHelper2(,G50,IF(RIGHT(B50,1)="N","1D",IF(B50="SW","1W",B50)),C50,Calendar,D50,E50,F50,Permanent,Trigger,ObjectOverwrite)</f>
        <v>obj_00cf2#0007</v>
      </c>
      <c r="I50" s="130" t="b">
        <f t="shared" si="8"/>
        <v>1</v>
      </c>
      <c r="L50" s="64" t="str">
        <f t="shared" si="10"/>
        <v>OIS</v>
      </c>
      <c r="M50" s="64" t="str">
        <f t="shared" si="11"/>
        <v>20Y</v>
      </c>
      <c r="N50" s="34" t="str">
        <f t="shared" si="6"/>
        <v>obj_00cf2#0007</v>
      </c>
      <c r="O50" s="34" t="b">
        <f t="shared" si="7"/>
        <v>1</v>
      </c>
      <c r="P50" s="34" t="str">
        <v>obj_00cf2#0007</v>
      </c>
      <c r="Q50" s="34" t="str">
        <f>_xll.qlRateHelperQuoteName(P50,Trigger)</f>
        <v>EURONOIS20Y</v>
      </c>
      <c r="R50" s="155">
        <f>_xll.qlRateHelperQuoteValue(P50,_xll.ohTrigger(Trigger,Quote!F49))</f>
        <v>1.1110000000090853E-2</v>
      </c>
      <c r="S50" s="355" t="str">
        <f>IFERROR(_xll.qlFuturesRateHelperConvexityAdjustment(P50,Trigger),"--")</f>
        <v>--</v>
      </c>
      <c r="T50" s="35">
        <f>_xll.qlRateHelperEarliestDate(P50,Trigger)</f>
        <v>42138</v>
      </c>
      <c r="U50" s="35">
        <f>_xll.qlRateHelperLatestDate(P50,Trigger)</f>
        <v>49443</v>
      </c>
      <c r="V50" s="262">
        <v>1.0154999710607038E-2</v>
      </c>
    </row>
    <row r="51" spans="1:22" ht="11.25" customHeight="1" x14ac:dyDescent="0.2">
      <c r="A51" s="128" t="s">
        <v>261</v>
      </c>
      <c r="B51" s="129" t="s">
        <v>119</v>
      </c>
      <c r="C51" s="130">
        <f t="shared" si="4"/>
        <v>2</v>
      </c>
      <c r="D51" s="131" t="str">
        <f t="shared" si="9"/>
        <v>Modified Following</v>
      </c>
      <c r="E51" s="132" t="str">
        <f t="shared" si="5"/>
        <v>TRUE</v>
      </c>
      <c r="F51" s="133" t="s">
        <v>51</v>
      </c>
      <c r="G51" s="274" t="str">
        <f>Currency&amp;"ON"&amp;UPPER(A51)&amp;UPPER(B51)</f>
        <v>EURONOIS21Y</v>
      </c>
      <c r="H51" s="135" t="str">
        <f>_xll.qlDepositRateHelper2(,G51,IF(RIGHT(B51,1)="N","1D",IF(B51="SW","1W",B51)),C51,Calendar,D51,E51,F51,Permanent,Trigger,ObjectOverwrite)</f>
        <v>obj_00cc9#0007</v>
      </c>
      <c r="I51" s="130" t="b">
        <f t="shared" si="8"/>
        <v>1</v>
      </c>
      <c r="L51" s="64" t="str">
        <f t="shared" si="10"/>
        <v>OIS</v>
      </c>
      <c r="M51" s="64" t="str">
        <f t="shared" si="11"/>
        <v>21Y</v>
      </c>
      <c r="N51" s="34" t="str">
        <f t="shared" si="6"/>
        <v>obj_00cc9#0007</v>
      </c>
      <c r="O51" s="34" t="b">
        <f t="shared" si="7"/>
        <v>1</v>
      </c>
      <c r="P51" s="34" t="str">
        <v>obj_00cc9#0007</v>
      </c>
      <c r="Q51" s="34" t="str">
        <f>_xll.qlRateHelperQuoteName(P51,Trigger)</f>
        <v>EURONOIS21Y</v>
      </c>
      <c r="R51" s="155">
        <f>_xll.qlRateHelperQuoteValue(P51,_xll.ohTrigger(Trigger,Quote!F50))</f>
        <v>1.1253369619733609E-2</v>
      </c>
      <c r="S51" s="355" t="str">
        <f>IFERROR(_xll.qlFuturesRateHelperConvexityAdjustment(P51,Trigger),"--")</f>
        <v>--</v>
      </c>
      <c r="T51" s="35">
        <f>_xll.qlRateHelperEarliestDate(P51,Trigger)</f>
        <v>42138</v>
      </c>
      <c r="U51" s="35">
        <f>_xll.qlRateHelperLatestDate(P51,Trigger)</f>
        <v>49809</v>
      </c>
      <c r="V51" s="262">
        <v>1.0224419163271967E-2</v>
      </c>
    </row>
    <row r="52" spans="1:22" ht="11.25" customHeight="1" x14ac:dyDescent="0.2">
      <c r="A52" s="128" t="s">
        <v>261</v>
      </c>
      <c r="B52" s="129" t="s">
        <v>120</v>
      </c>
      <c r="C52" s="130">
        <f t="shared" si="4"/>
        <v>2</v>
      </c>
      <c r="D52" s="131" t="str">
        <f t="shared" si="9"/>
        <v>Modified Following</v>
      </c>
      <c r="E52" s="132" t="str">
        <f t="shared" si="5"/>
        <v>TRUE</v>
      </c>
      <c r="F52" s="133" t="s">
        <v>51</v>
      </c>
      <c r="G52" s="274" t="str">
        <f>Currency&amp;"ON"&amp;UPPER(A52)&amp;UPPER(B52)</f>
        <v>EURONOIS22Y</v>
      </c>
      <c r="H52" s="135" t="str">
        <f>_xll.qlDepositRateHelper2(,G52,IF(RIGHT(B52,1)="N","1D",IF(B52="SW","1W",B52)),C52,Calendar,D52,E52,F52,Permanent,Trigger,ObjectOverwrite)</f>
        <v>obj_00cec#0007</v>
      </c>
      <c r="I52" s="130" t="b">
        <f t="shared" si="8"/>
        <v>1</v>
      </c>
      <c r="L52" s="64" t="str">
        <f t="shared" si="10"/>
        <v>OIS</v>
      </c>
      <c r="M52" s="64" t="str">
        <f t="shared" si="11"/>
        <v>22Y</v>
      </c>
      <c r="N52" s="34" t="str">
        <f t="shared" si="6"/>
        <v>obj_00cec#0007</v>
      </c>
      <c r="O52" s="34" t="b">
        <f t="shared" si="7"/>
        <v>1</v>
      </c>
      <c r="P52" s="34" t="str">
        <v>obj_00cec#0007</v>
      </c>
      <c r="Q52" s="34" t="str">
        <f>_xll.qlRateHelperQuoteName(P52,Trigger)</f>
        <v>EURONOIS22Y</v>
      </c>
      <c r="R52" s="155">
        <f>_xll.qlRateHelperQuoteValue(P52,_xll.ohTrigger(Trigger,Quote!F51))</f>
        <v>1.1372193725618748E-2</v>
      </c>
      <c r="S52" s="355" t="str">
        <f>IFERROR(_xll.qlFuturesRateHelperConvexityAdjustment(P52,Trigger),"--")</f>
        <v>--</v>
      </c>
      <c r="T52" s="35">
        <f>_xll.qlRateHelperEarliestDate(P52,Trigger)</f>
        <v>42138</v>
      </c>
      <c r="U52" s="35">
        <f>_xll.qlRateHelperLatestDate(P52,Trigger)</f>
        <v>50174</v>
      </c>
      <c r="V52" s="262">
        <v>1.0272282648572953E-2</v>
      </c>
    </row>
    <row r="53" spans="1:22" ht="11.25" customHeight="1" x14ac:dyDescent="0.2">
      <c r="A53" s="128" t="s">
        <v>261</v>
      </c>
      <c r="B53" s="129" t="s">
        <v>121</v>
      </c>
      <c r="C53" s="130">
        <f t="shared" si="4"/>
        <v>2</v>
      </c>
      <c r="D53" s="131" t="str">
        <f t="shared" si="9"/>
        <v>Modified Following</v>
      </c>
      <c r="E53" s="132" t="str">
        <f t="shared" si="5"/>
        <v>TRUE</v>
      </c>
      <c r="F53" s="133" t="s">
        <v>51</v>
      </c>
      <c r="G53" s="274" t="str">
        <f>Currency&amp;"ON"&amp;UPPER(A53)&amp;UPPER(B53)</f>
        <v>EURONOIS23Y</v>
      </c>
      <c r="H53" s="135" t="str">
        <f>_xll.qlDepositRateHelper2(,G53,IF(RIGHT(B53,1)="N","1D",IF(B53="SW","1W",B53)),C53,Calendar,D53,E53,F53,Permanent,Trigger,ObjectOverwrite)</f>
        <v>obj_00cf7#0007</v>
      </c>
      <c r="I53" s="130" t="b">
        <f t="shared" si="8"/>
        <v>1</v>
      </c>
      <c r="L53" s="64" t="str">
        <f t="shared" si="10"/>
        <v>OIS</v>
      </c>
      <c r="M53" s="64" t="str">
        <f t="shared" si="11"/>
        <v>23Y</v>
      </c>
      <c r="N53" s="34" t="str">
        <f t="shared" si="6"/>
        <v>obj_00cf7#0007</v>
      </c>
      <c r="O53" s="34" t="b">
        <f t="shared" si="7"/>
        <v>1</v>
      </c>
      <c r="P53" s="34" t="str">
        <v>obj_00cf7#0007</v>
      </c>
      <c r="Q53" s="34" t="str">
        <f>_xll.qlRateHelperQuoteName(P53,Trigger)</f>
        <v>EURONOIS23Y</v>
      </c>
      <c r="R53" s="155">
        <f>_xll.qlRateHelperQuoteValue(P53,_xll.ohTrigger(Trigger,Quote!F52))</f>
        <v>1.1472540294611812E-2</v>
      </c>
      <c r="S53" s="355" t="str">
        <f>IFERROR(_xll.qlFuturesRateHelperConvexityAdjustment(P53,Trigger),"--")</f>
        <v>--</v>
      </c>
      <c r="T53" s="35">
        <f>_xll.qlRateHelperEarliestDate(P53,Trigger)</f>
        <v>42138</v>
      </c>
      <c r="U53" s="35">
        <f>_xll.qlRateHelperLatestDate(P53,Trigger)</f>
        <v>50539</v>
      </c>
      <c r="V53" s="262">
        <v>1.0304006288278817E-2</v>
      </c>
    </row>
    <row r="54" spans="1:22" ht="11.25" customHeight="1" x14ac:dyDescent="0.2">
      <c r="A54" s="128" t="s">
        <v>261</v>
      </c>
      <c r="B54" s="129" t="s">
        <v>122</v>
      </c>
      <c r="C54" s="130">
        <f t="shared" si="4"/>
        <v>2</v>
      </c>
      <c r="D54" s="131" t="str">
        <f t="shared" si="9"/>
        <v>Modified Following</v>
      </c>
      <c r="E54" s="132" t="str">
        <f t="shared" si="5"/>
        <v>TRUE</v>
      </c>
      <c r="F54" s="133" t="s">
        <v>51</v>
      </c>
      <c r="G54" s="274" t="str">
        <f>Currency&amp;"ON"&amp;UPPER(A54)&amp;UPPER(B54)</f>
        <v>EURONOIS24Y</v>
      </c>
      <c r="H54" s="135" t="str">
        <f>_xll.qlDepositRateHelper2(,G54,IF(RIGHT(B54,1)="N","1D",IF(B54="SW","1W",B54)),C54,Calendar,D54,E54,F54,Permanent,Trigger,ObjectOverwrite)</f>
        <v>obj_00cc3#0007</v>
      </c>
      <c r="I54" s="130" t="b">
        <f t="shared" si="8"/>
        <v>1</v>
      </c>
      <c r="L54" s="64" t="str">
        <f t="shared" si="10"/>
        <v>OIS</v>
      </c>
      <c r="M54" s="64" t="str">
        <f t="shared" si="11"/>
        <v>24Y</v>
      </c>
      <c r="N54" s="34" t="str">
        <f t="shared" si="6"/>
        <v>obj_00cc3#0007</v>
      </c>
      <c r="O54" s="34" t="b">
        <f t="shared" si="7"/>
        <v>1</v>
      </c>
      <c r="P54" s="34" t="str">
        <v>obj_00cc3#0007</v>
      </c>
      <c r="Q54" s="34" t="str">
        <f>_xll.qlRateHelperQuoteName(P54,Trigger)</f>
        <v>EURONOIS24Y</v>
      </c>
      <c r="R54" s="155">
        <f>_xll.qlRateHelperQuoteValue(P54,_xll.ohTrigger(Trigger,Quote!F53))</f>
        <v>1.1560397997201795E-2</v>
      </c>
      <c r="S54" s="355" t="str">
        <f>IFERROR(_xll.qlFuturesRateHelperConvexityAdjustment(P54,Trigger),"--")</f>
        <v>--</v>
      </c>
      <c r="T54" s="35">
        <f>_xll.qlRateHelperEarliestDate(P54,Trigger)</f>
        <v>42138</v>
      </c>
      <c r="U54" s="35">
        <f>_xll.qlRateHelperLatestDate(P54,Trigger)</f>
        <v>50906</v>
      </c>
      <c r="V54" s="262">
        <v>1.0324566652049427E-2</v>
      </c>
    </row>
    <row r="55" spans="1:22" ht="11.25" customHeight="1" x14ac:dyDescent="0.2">
      <c r="A55" s="128" t="s">
        <v>261</v>
      </c>
      <c r="B55" s="129" t="s">
        <v>123</v>
      </c>
      <c r="C55" s="130">
        <f t="shared" si="4"/>
        <v>2</v>
      </c>
      <c r="D55" s="131" t="str">
        <f t="shared" si="9"/>
        <v>Modified Following</v>
      </c>
      <c r="E55" s="132" t="str">
        <f t="shared" si="5"/>
        <v>TRUE</v>
      </c>
      <c r="F55" s="133" t="s">
        <v>51</v>
      </c>
      <c r="G55" s="274" t="str">
        <f>Currency&amp;"ON"&amp;UPPER(A55)&amp;UPPER(B55)</f>
        <v>EURONOIS25Y</v>
      </c>
      <c r="H55" s="135" t="str">
        <f>_xll.qlDepositRateHelper2(,G55,IF(RIGHT(B55,1)="N","1D",IF(B55="SW","1W",B55)),C55,Calendar,D55,E55,F55,Permanent,Trigger,ObjectOverwrite)</f>
        <v>obj_00ccf#0007</v>
      </c>
      <c r="I55" s="130" t="b">
        <f t="shared" si="8"/>
        <v>1</v>
      </c>
      <c r="L55" s="64" t="str">
        <f t="shared" si="10"/>
        <v>OIS</v>
      </c>
      <c r="M55" s="64" t="str">
        <f t="shared" si="11"/>
        <v>25Y</v>
      </c>
      <c r="N55" s="34" t="str">
        <f t="shared" si="6"/>
        <v>obj_00ccf#0007</v>
      </c>
      <c r="O55" s="34" t="b">
        <f t="shared" si="7"/>
        <v>1</v>
      </c>
      <c r="P55" s="34" t="str">
        <v>obj_00ccf#0007</v>
      </c>
      <c r="Q55" s="34" t="str">
        <f>_xll.qlRateHelperQuoteName(P55,Trigger)</f>
        <v>EURONOIS25Y</v>
      </c>
      <c r="R55" s="155">
        <f>_xll.qlRateHelperQuoteValue(P55,_xll.ohTrigger(Trigger,Quote!F54))</f>
        <v>1.1639999999923449E-2</v>
      </c>
      <c r="S55" s="355" t="str">
        <f>IFERROR(_xll.qlFuturesRateHelperConvexityAdjustment(P55,Trigger),"--")</f>
        <v>--</v>
      </c>
      <c r="T55" s="35">
        <f>_xll.qlRateHelperEarliestDate(P55,Trigger)</f>
        <v>42138</v>
      </c>
      <c r="U55" s="35">
        <f>_xll.qlRateHelperLatestDate(P55,Trigger)</f>
        <v>51270</v>
      </c>
      <c r="V55" s="262">
        <v>1.033828605360421E-2</v>
      </c>
    </row>
    <row r="56" spans="1:22" ht="11.25" customHeight="1" x14ac:dyDescent="0.2">
      <c r="A56" s="128" t="s">
        <v>261</v>
      </c>
      <c r="B56" s="129" t="s">
        <v>124</v>
      </c>
      <c r="C56" s="130">
        <f t="shared" si="4"/>
        <v>2</v>
      </c>
      <c r="D56" s="131" t="str">
        <f t="shared" si="9"/>
        <v>Modified Following</v>
      </c>
      <c r="E56" s="132" t="str">
        <f t="shared" si="5"/>
        <v>TRUE</v>
      </c>
      <c r="F56" s="133" t="s">
        <v>51</v>
      </c>
      <c r="G56" s="274" t="str">
        <f>Currency&amp;"ON"&amp;UPPER(A56)&amp;UPPER(B56)</f>
        <v>EURONOIS26Y</v>
      </c>
      <c r="H56" s="135" t="str">
        <f>_xll.qlDepositRateHelper2(,G56,IF(RIGHT(B56,1)="N","1D",IF(B56="SW","1W",B56)),C56,Calendar,D56,E56,F56,Permanent,Trigger,ObjectOverwrite)</f>
        <v>obj_00cea#0007</v>
      </c>
      <c r="I56" s="130" t="b">
        <f t="shared" si="8"/>
        <v>1</v>
      </c>
      <c r="L56" s="64" t="str">
        <f t="shared" si="10"/>
        <v>OIS</v>
      </c>
      <c r="M56" s="64" t="str">
        <f t="shared" si="11"/>
        <v>26Y</v>
      </c>
      <c r="N56" s="34" t="str">
        <f t="shared" si="6"/>
        <v>obj_00cea#0007</v>
      </c>
      <c r="O56" s="34" t="b">
        <f t="shared" si="7"/>
        <v>1</v>
      </c>
      <c r="P56" s="34" t="str">
        <v>obj_00cea#0007</v>
      </c>
      <c r="Q56" s="34" t="str">
        <f>_xll.qlRateHelperQuoteName(P56,Trigger)</f>
        <v>EURONOIS26Y</v>
      </c>
      <c r="R56" s="155">
        <f>_xll.qlRateHelperQuoteValue(P56,_xll.ohTrigger(Trigger,Quote!F55))</f>
        <v>1.1716657547510787E-2</v>
      </c>
      <c r="S56" s="355" t="str">
        <f>IFERROR(_xll.qlFuturesRateHelperConvexityAdjustment(P56,Trigger),"--")</f>
        <v>--</v>
      </c>
      <c r="T56" s="35">
        <f>_xll.qlRateHelperEarliestDate(P56,Trigger)</f>
        <v>42138</v>
      </c>
      <c r="U56" s="35">
        <f>_xll.qlRateHelperLatestDate(P56,Trigger)</f>
        <v>51635</v>
      </c>
      <c r="V56" s="262">
        <v>1.0348960858215621E-2</v>
      </c>
    </row>
    <row r="57" spans="1:22" ht="11.25" customHeight="1" x14ac:dyDescent="0.2">
      <c r="A57" s="128" t="s">
        <v>261</v>
      </c>
      <c r="B57" s="129" t="s">
        <v>125</v>
      </c>
      <c r="C57" s="130">
        <f t="shared" si="4"/>
        <v>2</v>
      </c>
      <c r="D57" s="131" t="str">
        <f t="shared" si="9"/>
        <v>Modified Following</v>
      </c>
      <c r="E57" s="132" t="str">
        <f t="shared" si="5"/>
        <v>TRUE</v>
      </c>
      <c r="F57" s="133" t="s">
        <v>51</v>
      </c>
      <c r="G57" s="274" t="str">
        <f>Currency&amp;"ON"&amp;UPPER(A57)&amp;UPPER(B57)</f>
        <v>EURONOIS27Y</v>
      </c>
      <c r="H57" s="135" t="str">
        <f>_xll.qlDepositRateHelper2(,G57,IF(RIGHT(B57,1)="N","1D",IF(B57="SW","1W",B57)),C57,Calendar,D57,E57,F57,Permanent,Trigger,ObjectOverwrite)</f>
        <v>obj_00cdf#0007</v>
      </c>
      <c r="I57" s="130" t="b">
        <f t="shared" si="8"/>
        <v>1</v>
      </c>
      <c r="L57" s="64" t="str">
        <f t="shared" si="10"/>
        <v>OIS</v>
      </c>
      <c r="M57" s="64" t="str">
        <f t="shared" si="11"/>
        <v>27Y</v>
      </c>
      <c r="N57" s="34" t="str">
        <f t="shared" si="6"/>
        <v>obj_00cdf#0007</v>
      </c>
      <c r="O57" s="34" t="b">
        <f t="shared" si="7"/>
        <v>1</v>
      </c>
      <c r="P57" s="34" t="str">
        <v>obj_00cdf#0007</v>
      </c>
      <c r="Q57" s="34" t="str">
        <f>_xll.qlRateHelperQuoteName(P57,Trigger)</f>
        <v>EURONOIS27Y</v>
      </c>
      <c r="R57" s="155">
        <f>_xll.qlRateHelperQuoteValue(P57,_xll.ohTrigger(Trigger,Quote!F56))</f>
        <v>1.1790529338238844E-2</v>
      </c>
      <c r="S57" s="355" t="str">
        <f>IFERROR(_xll.qlFuturesRateHelperConvexityAdjustment(P57,Trigger),"--")</f>
        <v>--</v>
      </c>
      <c r="T57" s="35">
        <f>_xll.qlRateHelperEarliestDate(P57,Trigger)</f>
        <v>42138</v>
      </c>
      <c r="U57" s="35">
        <f>_xll.qlRateHelperLatestDate(P57,Trigger)</f>
        <v>52000</v>
      </c>
      <c r="V57" s="262">
        <v>1.0356932390958995E-2</v>
      </c>
    </row>
    <row r="58" spans="1:22" ht="11.25" customHeight="1" x14ac:dyDescent="0.2">
      <c r="A58" s="128" t="s">
        <v>261</v>
      </c>
      <c r="B58" s="129" t="s">
        <v>126</v>
      </c>
      <c r="C58" s="130">
        <f t="shared" si="4"/>
        <v>2</v>
      </c>
      <c r="D58" s="131" t="str">
        <f t="shared" si="9"/>
        <v>Modified Following</v>
      </c>
      <c r="E58" s="132" t="str">
        <f t="shared" si="5"/>
        <v>TRUE</v>
      </c>
      <c r="F58" s="133" t="s">
        <v>51</v>
      </c>
      <c r="G58" s="274" t="str">
        <f>Currency&amp;"ON"&amp;UPPER(A58)&amp;UPPER(B58)</f>
        <v>EURONOIS28Y</v>
      </c>
      <c r="H58" s="135" t="str">
        <f>_xll.qlDepositRateHelper2(,G58,IF(RIGHT(B58,1)="N","1D",IF(B58="SW","1W",B58)),C58,Calendar,D58,E58,F58,Permanent,Trigger,ObjectOverwrite)</f>
        <v>obj_00ce5#0007</v>
      </c>
      <c r="I58" s="130" t="b">
        <f t="shared" si="8"/>
        <v>1</v>
      </c>
      <c r="L58" s="64" t="str">
        <f t="shared" si="10"/>
        <v>OIS</v>
      </c>
      <c r="M58" s="64" t="str">
        <f t="shared" si="11"/>
        <v>28Y</v>
      </c>
      <c r="N58" s="34" t="str">
        <f t="shared" si="6"/>
        <v>obj_00ce5#0007</v>
      </c>
      <c r="O58" s="34" t="b">
        <f t="shared" si="7"/>
        <v>1</v>
      </c>
      <c r="P58" s="34" t="str">
        <v>obj_00ce5#0007</v>
      </c>
      <c r="Q58" s="34" t="str">
        <f>_xll.qlRateHelperQuoteName(P58,Trigger)</f>
        <v>EURONOIS28Y</v>
      </c>
      <c r="R58" s="155">
        <f>_xll.qlRateHelperQuoteValue(P58,_xll.ohTrigger(Trigger,Quote!F57))</f>
        <v>1.1861035136499894E-2</v>
      </c>
      <c r="S58" s="355" t="str">
        <f>IFERROR(_xll.qlFuturesRateHelperConvexityAdjustment(P58,Trigger),"--")</f>
        <v>--</v>
      </c>
      <c r="T58" s="35">
        <f>_xll.qlRateHelperEarliestDate(P58,Trigger)</f>
        <v>42138</v>
      </c>
      <c r="U58" s="35">
        <f>_xll.qlRateHelperLatestDate(P58,Trigger)</f>
        <v>52365</v>
      </c>
      <c r="V58" s="262">
        <v>1.0361840092838004E-2</v>
      </c>
    </row>
    <row r="59" spans="1:22" ht="11.25" customHeight="1" x14ac:dyDescent="0.2">
      <c r="A59" s="128" t="s">
        <v>261</v>
      </c>
      <c r="B59" s="129" t="s">
        <v>127</v>
      </c>
      <c r="C59" s="130">
        <f t="shared" si="4"/>
        <v>2</v>
      </c>
      <c r="D59" s="131" t="str">
        <f t="shared" si="9"/>
        <v>Modified Following</v>
      </c>
      <c r="E59" s="132" t="str">
        <f t="shared" si="5"/>
        <v>TRUE</v>
      </c>
      <c r="F59" s="133" t="s">
        <v>51</v>
      </c>
      <c r="G59" s="274" t="str">
        <f>Currency&amp;"ON"&amp;UPPER(A59)&amp;UPPER(B59)</f>
        <v>EURONOIS29Y</v>
      </c>
      <c r="H59" s="135" t="str">
        <f>_xll.qlDepositRateHelper2(,G59,IF(RIGHT(B59,1)="N","1D",IF(B59="SW","1W",B59)),C59,Calendar,D59,E59,F59,Permanent,Trigger,ObjectOverwrite)</f>
        <v>obj_00cf3#0007</v>
      </c>
      <c r="I59" s="130" t="b">
        <f t="shared" si="8"/>
        <v>1</v>
      </c>
      <c r="L59" s="64" t="str">
        <f t="shared" si="10"/>
        <v>OIS</v>
      </c>
      <c r="M59" s="64" t="str">
        <f t="shared" si="11"/>
        <v>29Y</v>
      </c>
      <c r="N59" s="34" t="str">
        <f t="shared" si="6"/>
        <v>obj_00cf3#0007</v>
      </c>
      <c r="O59" s="34" t="b">
        <f t="shared" si="7"/>
        <v>1</v>
      </c>
      <c r="P59" s="34" t="str">
        <v>obj_00cf3#0007</v>
      </c>
      <c r="Q59" s="34" t="str">
        <f>_xll.qlRateHelperQuoteName(P59,Trigger)</f>
        <v>EURONOIS29Y</v>
      </c>
      <c r="R59" s="155">
        <f>_xll.qlRateHelperQuoteValue(P59,_xll.ohTrigger(Trigger,Quote!F58))</f>
        <v>1.1928150026439238E-2</v>
      </c>
      <c r="S59" s="355" t="str">
        <f>IFERROR(_xll.qlFuturesRateHelperConvexityAdjustment(P59,Trigger),"--")</f>
        <v>--</v>
      </c>
      <c r="T59" s="35">
        <f>_xll.qlRateHelperEarliestDate(P59,Trigger)</f>
        <v>42138</v>
      </c>
      <c r="U59" s="35">
        <f>_xll.qlRateHelperLatestDate(P59,Trigger)</f>
        <v>52733</v>
      </c>
      <c r="V59" s="262">
        <v>1.0363356561938408E-2</v>
      </c>
    </row>
    <row r="60" spans="1:22" ht="11.25" customHeight="1" x14ac:dyDescent="0.2">
      <c r="A60" s="128" t="s">
        <v>261</v>
      </c>
      <c r="B60" s="129" t="s">
        <v>128</v>
      </c>
      <c r="C60" s="130">
        <f t="shared" si="4"/>
        <v>2</v>
      </c>
      <c r="D60" s="131" t="str">
        <f t="shared" si="9"/>
        <v>Modified Following</v>
      </c>
      <c r="E60" s="132" t="str">
        <f t="shared" si="5"/>
        <v>TRUE</v>
      </c>
      <c r="F60" s="133" t="s">
        <v>51</v>
      </c>
      <c r="G60" s="274" t="str">
        <f>Currency&amp;"ON"&amp;UPPER(A60)&amp;UPPER(B60)</f>
        <v>EURONOIS30Y</v>
      </c>
      <c r="H60" s="135" t="str">
        <f>_xll.qlDepositRateHelper2(,G60,IF(RIGHT(B60,1)="N","1D",IF(B60="SW","1W",B60)),C60,Calendar,D60,E60,F60,Permanent,Trigger,ObjectOverwrite)</f>
        <v>obj_00cf0#0007</v>
      </c>
      <c r="I60" s="130" t="b">
        <f t="shared" si="8"/>
        <v>1</v>
      </c>
      <c r="L60" s="64" t="str">
        <f t="shared" si="10"/>
        <v>OIS</v>
      </c>
      <c r="M60" s="64" t="str">
        <f t="shared" si="11"/>
        <v>30Y</v>
      </c>
      <c r="N60" s="34" t="str">
        <f t="shared" si="6"/>
        <v>obj_00cf0#0007</v>
      </c>
      <c r="O60" s="34" t="b">
        <f t="shared" si="7"/>
        <v>1</v>
      </c>
      <c r="P60" s="34" t="str">
        <v>obj_00cf0#0007</v>
      </c>
      <c r="Q60" s="34" t="str">
        <f>_xll.qlRateHelperQuoteName(P60,Trigger)</f>
        <v>EURONOIS30Y</v>
      </c>
      <c r="R60" s="155">
        <f>_xll.qlRateHelperQuoteValue(P60,_xll.ohTrigger(Trigger,Quote!F59))</f>
        <v>1.1989999999999921E-2</v>
      </c>
      <c r="S60" s="355" t="str">
        <f>IFERROR(_xll.qlFuturesRateHelperConvexityAdjustment(P60,Trigger),"--")</f>
        <v>--</v>
      </c>
      <c r="T60" s="35">
        <f>_xll.qlRateHelperEarliestDate(P60,Trigger)</f>
        <v>42138</v>
      </c>
      <c r="U60" s="35">
        <f>_xll.qlRateHelperLatestDate(P60,Trigger)</f>
        <v>53097</v>
      </c>
      <c r="V60" s="262">
        <v>1.0361112823487E-2</v>
      </c>
    </row>
    <row r="61" spans="1:22" ht="11.25" customHeight="1" x14ac:dyDescent="0.2">
      <c r="A61" s="128" t="s">
        <v>261</v>
      </c>
      <c r="B61" s="129" t="s">
        <v>180</v>
      </c>
      <c r="C61" s="130">
        <f t="shared" si="4"/>
        <v>2</v>
      </c>
      <c r="D61" s="131" t="str">
        <f t="shared" si="9"/>
        <v>Modified Following</v>
      </c>
      <c r="E61" s="132" t="str">
        <f t="shared" si="5"/>
        <v>TRUE</v>
      </c>
      <c r="F61" s="133" t="s">
        <v>51</v>
      </c>
      <c r="G61" s="274" t="str">
        <f>Currency&amp;"ON"&amp;UPPER(A61)&amp;UPPER(B61)</f>
        <v>EURONOIS35Y</v>
      </c>
      <c r="H61" s="135" t="str">
        <f>_xll.qlDepositRateHelper2(,G61,IF(RIGHT(B61,1)="N","1D",IF(B61="SW","1W",B61)),C61,Calendar,D61,E61,F61,Permanent,Trigger,ObjectOverwrite)</f>
        <v>obj_00cd9#0007</v>
      </c>
      <c r="I61" s="130" t="b">
        <f t="shared" si="8"/>
        <v>1</v>
      </c>
      <c r="L61" s="64" t="str">
        <f t="shared" si="10"/>
        <v>OIS</v>
      </c>
      <c r="M61" s="64" t="str">
        <f t="shared" si="11"/>
        <v>35Y</v>
      </c>
      <c r="N61" s="34" t="str">
        <f t="shared" si="6"/>
        <v>obj_00cd9#0007</v>
      </c>
      <c r="O61" s="34" t="b">
        <f t="shared" si="7"/>
        <v>1</v>
      </c>
      <c r="P61" s="34" t="str">
        <v>obj_00cd9#0007</v>
      </c>
      <c r="Q61" s="34" t="str">
        <f>_xll.qlRateHelperQuoteName(P61,Trigger)</f>
        <v>EURONOIS35Y</v>
      </c>
      <c r="R61" s="155">
        <f>_xll.qlRateHelperQuoteValue(P61,_xll.ohTrigger(Trigger,Quote!F60))</f>
        <v>1.2216858299305192E-2</v>
      </c>
      <c r="S61" s="355" t="str">
        <f>IFERROR(_xll.qlFuturesRateHelperConvexityAdjustment(P61,Trigger),"--")</f>
        <v>--</v>
      </c>
      <c r="T61" s="35">
        <f>_xll.qlRateHelperEarliestDate(P61,Trigger)</f>
        <v>42138</v>
      </c>
      <c r="U61" s="35">
        <f>_xll.qlRateHelperLatestDate(P61,Trigger)</f>
        <v>54924</v>
      </c>
      <c r="V61" s="262">
        <v>1.0286500970950206E-2</v>
      </c>
    </row>
    <row r="62" spans="1:22" ht="11.25" customHeight="1" x14ac:dyDescent="0.2">
      <c r="A62" s="128" t="s">
        <v>261</v>
      </c>
      <c r="B62" s="129" t="s">
        <v>185</v>
      </c>
      <c r="C62" s="130">
        <f t="shared" si="4"/>
        <v>2</v>
      </c>
      <c r="D62" s="131" t="str">
        <f t="shared" si="9"/>
        <v>Modified Following</v>
      </c>
      <c r="E62" s="132" t="str">
        <f t="shared" si="5"/>
        <v>TRUE</v>
      </c>
      <c r="F62" s="133" t="s">
        <v>51</v>
      </c>
      <c r="G62" s="274" t="str">
        <f>Currency&amp;"ON"&amp;UPPER(A62)&amp;UPPER(B62)</f>
        <v>EURONOIS40Y</v>
      </c>
      <c r="H62" s="135" t="str">
        <f>_xll.qlDepositRateHelper2(,G62,IF(RIGHT(B62,1)="N","1D",IF(B62="SW","1W",B62)),C62,Calendar,D62,E62,F62,Permanent,Trigger,ObjectOverwrite)</f>
        <v>obj_00cc7#0007</v>
      </c>
      <c r="I62" s="130" t="b">
        <f t="shared" si="8"/>
        <v>1</v>
      </c>
      <c r="L62" s="64" t="str">
        <f t="shared" si="10"/>
        <v>OIS</v>
      </c>
      <c r="M62" s="64" t="str">
        <f t="shared" si="11"/>
        <v>40Y</v>
      </c>
      <c r="N62" s="34" t="str">
        <f t="shared" si="6"/>
        <v>obj_00cc7#0007</v>
      </c>
      <c r="O62" s="34" t="b">
        <f t="shared" si="7"/>
        <v>1</v>
      </c>
      <c r="P62" s="34" t="str">
        <v>obj_00cc7#0007</v>
      </c>
      <c r="Q62" s="34" t="str">
        <f>_xll.qlRateHelperQuoteName(P62,Trigger)</f>
        <v>EURONOIS40Y</v>
      </c>
      <c r="R62" s="155">
        <f>_xll.qlRateHelperQuoteValue(P62,_xll.ohTrigger(Trigger,Quote!F61))</f>
        <v>1.2270000000315502E-2</v>
      </c>
      <c r="S62" s="355" t="str">
        <f>IFERROR(_xll.qlFuturesRateHelperConvexityAdjustment(P62,Trigger),"--")</f>
        <v>--</v>
      </c>
      <c r="T62" s="35">
        <f>_xll.qlRateHelperEarliestDate(P62,Trigger)</f>
        <v>42138</v>
      </c>
      <c r="U62" s="35">
        <f>_xll.qlRateHelperLatestDate(P62,Trigger)</f>
        <v>56748</v>
      </c>
      <c r="V62" s="262">
        <v>1.0094127406352224E-2</v>
      </c>
    </row>
    <row r="63" spans="1:22" ht="11.25" customHeight="1" x14ac:dyDescent="0.2">
      <c r="A63" s="128" t="s">
        <v>261</v>
      </c>
      <c r="B63" s="129" t="s">
        <v>186</v>
      </c>
      <c r="C63" s="130">
        <f t="shared" si="4"/>
        <v>2</v>
      </c>
      <c r="D63" s="131" t="str">
        <f t="shared" si="9"/>
        <v>Modified Following</v>
      </c>
      <c r="E63" s="132" t="str">
        <f t="shared" si="5"/>
        <v>TRUE</v>
      </c>
      <c r="F63" s="133" t="s">
        <v>51</v>
      </c>
      <c r="G63" s="274" t="str">
        <f>Currency&amp;"ON"&amp;UPPER(A63)&amp;UPPER(B63)</f>
        <v>EURONOIS50Y</v>
      </c>
      <c r="H63" s="135" t="str">
        <f>_xll.qlDepositRateHelper2(,G63,IF(RIGHT(B63,1)="N","1D",IF(B63="SW","1W",B63)),C63,Calendar,D63,E63,F63,Permanent,Trigger,ObjectOverwrite)</f>
        <v>obj_00cf6#0007</v>
      </c>
      <c r="I63" s="130" t="b">
        <f t="shared" si="8"/>
        <v>1</v>
      </c>
      <c r="L63" s="64" t="str">
        <f t="shared" si="10"/>
        <v>OIS</v>
      </c>
      <c r="M63" s="64" t="str">
        <f t="shared" si="11"/>
        <v>50Y</v>
      </c>
      <c r="N63" s="34" t="str">
        <f t="shared" si="6"/>
        <v>obj_00cf6#0007</v>
      </c>
      <c r="O63" s="34" t="b">
        <f t="shared" si="7"/>
        <v>1</v>
      </c>
      <c r="P63" s="34" t="str">
        <v>obj_00cf6#0007</v>
      </c>
      <c r="Q63" s="34" t="str">
        <f>_xll.qlRateHelperQuoteName(P63,Trigger)</f>
        <v>EURONOIS50Y</v>
      </c>
      <c r="R63" s="155">
        <f>_xll.qlRateHelperQuoteValue(P63,_xll.ohTrigger(Trigger,Quote!F62))</f>
        <v>1.1979999999904409E-2</v>
      </c>
      <c r="S63" s="355" t="str">
        <f>IFERROR(_xll.qlFuturesRateHelperConvexityAdjustment(P63,Trigger),"--")</f>
        <v>--</v>
      </c>
      <c r="T63" s="35">
        <f>_xll.qlRateHelperEarliestDate(P63,Trigger)</f>
        <v>42138</v>
      </c>
      <c r="U63" s="35">
        <f>_xll.qlRateHelperLatestDate(P63,Trigger)</f>
        <v>60401</v>
      </c>
      <c r="V63" s="262">
        <v>9.4888291422004049E-3</v>
      </c>
    </row>
    <row r="64" spans="1:22" ht="11.25" customHeight="1" x14ac:dyDescent="0.2">
      <c r="A64" s="128" t="s">
        <v>261</v>
      </c>
      <c r="B64" s="129" t="s">
        <v>187</v>
      </c>
      <c r="C64" s="130">
        <f t="shared" si="4"/>
        <v>2</v>
      </c>
      <c r="D64" s="131" t="str">
        <f t="shared" si="9"/>
        <v>Modified Following</v>
      </c>
      <c r="E64" s="132" t="str">
        <f t="shared" si="5"/>
        <v>TRUE</v>
      </c>
      <c r="F64" s="133" t="s">
        <v>51</v>
      </c>
      <c r="G64" s="274" t="str">
        <f>Currency&amp;"ON"&amp;UPPER(A64)&amp;UPPER(B64)</f>
        <v>EURONOIS60Y</v>
      </c>
      <c r="H64" s="135" t="str">
        <f>_xll.qlDepositRateHelper2(,G64,IF(RIGHT(B64,1)="N","1D",IF(B64="SW","1W",B64)),C64,Calendar,D64,E64,F64,Permanent,Trigger,ObjectOverwrite)</f>
        <v>obj_00cdb#0007</v>
      </c>
      <c r="I64" s="130" t="b">
        <f t="shared" si="8"/>
        <v>1</v>
      </c>
      <c r="L64" s="64" t="str">
        <f t="shared" si="10"/>
        <v>OIS</v>
      </c>
      <c r="M64" s="64" t="str">
        <f t="shared" si="11"/>
        <v>60Y</v>
      </c>
      <c r="N64" s="34" t="str">
        <f t="shared" si="6"/>
        <v>obj_00cdb#0007</v>
      </c>
      <c r="O64" s="34" t="b">
        <f t="shared" si="7"/>
        <v>1</v>
      </c>
      <c r="P64" s="34" t="str">
        <v>obj_00cdb#0007</v>
      </c>
      <c r="Q64" s="34" t="str">
        <f>_xll.qlRateHelperQuoteName(P64,Trigger)</f>
        <v>EURONOIS60Y</v>
      </c>
      <c r="R64" s="155">
        <f>_xll.qlRateHelperQuoteValue(P64,_xll.ohTrigger(Trigger,Quote!F63))</f>
        <v>1.193000000000001E-2</v>
      </c>
      <c r="S64" s="355" t="str">
        <f>IFERROR(_xll.qlFuturesRateHelperConvexityAdjustment(P64,Trigger),"--")</f>
        <v>--</v>
      </c>
      <c r="T64" s="35">
        <f>_xll.qlRateHelperEarliestDate(P64,Trigger)</f>
        <v>42138</v>
      </c>
      <c r="U64" s="35">
        <f>_xll.qlRateHelperLatestDate(P64,Trigger)</f>
        <v>64053</v>
      </c>
      <c r="V64" s="262">
        <v>9.0919315554168229E-3</v>
      </c>
    </row>
    <row r="65" spans="1:22" ht="11.25" customHeight="1" x14ac:dyDescent="0.2">
      <c r="A65" s="128" t="s">
        <v>261</v>
      </c>
      <c r="B65" s="129" t="e">
        <v>#N/A</v>
      </c>
      <c r="C65" s="130" t="e">
        <f t="shared" si="4"/>
        <v>#N/A</v>
      </c>
      <c r="D65" s="131" t="e">
        <f t="shared" si="9"/>
        <v>#N/A</v>
      </c>
      <c r="E65" s="132" t="e">
        <f t="shared" si="5"/>
        <v>#N/A</v>
      </c>
      <c r="F65" s="133" t="s">
        <v>51</v>
      </c>
      <c r="G65" s="274" t="e">
        <f>Currency&amp;"ON"&amp;UPPER(A65)&amp;UPPER(B65)</f>
        <v>#N/A</v>
      </c>
      <c r="H65" s="135" t="e">
        <f>_xll.qlDepositRateHelper2(,G65,IF(RIGHT(B65,1)="N","1D",IF(B65="SW","1W",B65)),C65,Calendar,D65,E65,F65,Permanent,Trigger,ObjectOverwrite)</f>
        <v>#VALUE!</v>
      </c>
      <c r="I65" s="130" t="b">
        <f t="shared" si="8"/>
        <v>0</v>
      </c>
      <c r="L65" s="64" t="str">
        <f t="shared" si="10"/>
        <v>OIS</v>
      </c>
      <c r="M65" s="64" t="e">
        <f t="shared" si="11"/>
        <v>#N/A</v>
      </c>
      <c r="N65" s="34" t="e">
        <f t="shared" si="6"/>
        <v>#VALUE!</v>
      </c>
      <c r="O65" s="34" t="b">
        <f t="shared" si="7"/>
        <v>0</v>
      </c>
      <c r="P65" s="34" t="e">
        <v>#N/A</v>
      </c>
      <c r="Q65" s="34" t="e">
        <f>_xll.qlRateHelperQuoteName(P65,Trigger)</f>
        <v>#VALUE!</v>
      </c>
      <c r="R65" s="155" t="e">
        <f>_xll.qlRateHelperQuoteValue(P65,_xll.ohTrigger(Trigger,Quote!F64))</f>
        <v>#VALUE!</v>
      </c>
      <c r="S65" s="355" t="str">
        <f>IFERROR(_xll.qlFuturesRateHelperConvexityAdjustment(P65,Trigger),"--")</f>
        <v>--</v>
      </c>
      <c r="T65" s="35" t="e">
        <f>_xll.qlRateHelperEarliestDate(P65,Trigger)</f>
        <v>#VALUE!</v>
      </c>
      <c r="U65" s="35" t="e">
        <f>_xll.qlRateHelperLatestDate(P65,Trigger)</f>
        <v>#VALUE!</v>
      </c>
      <c r="V65" s="262" t="e">
        <v>#N/A</v>
      </c>
    </row>
    <row r="66" spans="1:22" ht="11.25" customHeight="1" x14ac:dyDescent="0.2">
      <c r="A66" s="128" t="s">
        <v>261</v>
      </c>
      <c r="B66" s="129" t="e">
        <v>#N/A</v>
      </c>
      <c r="C66" s="130" t="e">
        <f t="shared" si="4"/>
        <v>#N/A</v>
      </c>
      <c r="D66" s="131" t="e">
        <f t="shared" si="9"/>
        <v>#N/A</v>
      </c>
      <c r="E66" s="132" t="e">
        <f t="shared" si="5"/>
        <v>#N/A</v>
      </c>
      <c r="F66" s="133" t="s">
        <v>51</v>
      </c>
      <c r="G66" s="274" t="e">
        <f>Currency&amp;"ON"&amp;UPPER(A66)&amp;UPPER(B66)</f>
        <v>#N/A</v>
      </c>
      <c r="H66" s="135" t="e">
        <f>_xll.qlDepositRateHelper2(,G66,IF(RIGHT(B66,1)="N","1D",IF(B66="SW","1W",B66)),C66,Calendar,D66,E66,F66,Permanent,Trigger,ObjectOverwrite)</f>
        <v>#VALUE!</v>
      </c>
      <c r="I66" s="130" t="b">
        <f t="shared" si="8"/>
        <v>0</v>
      </c>
      <c r="L66" s="64" t="str">
        <f t="shared" si="10"/>
        <v>OIS</v>
      </c>
      <c r="M66" s="64" t="e">
        <f t="shared" si="11"/>
        <v>#N/A</v>
      </c>
      <c r="N66" s="34" t="e">
        <f t="shared" si="6"/>
        <v>#VALUE!</v>
      </c>
      <c r="O66" s="34" t="b">
        <f t="shared" si="7"/>
        <v>0</v>
      </c>
      <c r="P66" s="34" t="e">
        <v>#N/A</v>
      </c>
      <c r="Q66" s="34" t="e">
        <f>_xll.qlRateHelperQuoteName(P66,Trigger)</f>
        <v>#VALUE!</v>
      </c>
      <c r="R66" s="155" t="e">
        <f>_xll.qlRateHelperQuoteValue(P66,_xll.ohTrigger(Trigger,Quote!F65))</f>
        <v>#VALUE!</v>
      </c>
      <c r="S66" s="355" t="str">
        <f>IFERROR(_xll.qlFuturesRateHelperConvexityAdjustment(P66,Trigger),"--")</f>
        <v>--</v>
      </c>
      <c r="T66" s="35" t="e">
        <f>_xll.qlRateHelperEarliestDate(P66,Trigger)</f>
        <v>#VALUE!</v>
      </c>
      <c r="U66" s="35" t="e">
        <f>_xll.qlRateHelperLatestDate(P66,Trigger)</f>
        <v>#VALUE!</v>
      </c>
      <c r="V66" s="262" t="e">
        <v>#N/A</v>
      </c>
    </row>
    <row r="67" spans="1:22" ht="11.25" customHeight="1" x14ac:dyDescent="0.2">
      <c r="A67" s="128" t="s">
        <v>261</v>
      </c>
      <c r="B67" s="129" t="e">
        <v>#N/A</v>
      </c>
      <c r="C67" s="130" t="e">
        <f t="shared" si="4"/>
        <v>#N/A</v>
      </c>
      <c r="D67" s="131" t="e">
        <f t="shared" si="9"/>
        <v>#N/A</v>
      </c>
      <c r="E67" s="132" t="e">
        <f t="shared" si="5"/>
        <v>#N/A</v>
      </c>
      <c r="F67" s="133" t="s">
        <v>51</v>
      </c>
      <c r="G67" s="274" t="e">
        <f>Currency&amp;"ON"&amp;UPPER(A67)&amp;UPPER(B67)</f>
        <v>#N/A</v>
      </c>
      <c r="H67" s="135" t="e">
        <f>_xll.qlDepositRateHelper2(,G67,IF(RIGHT(B67,1)="N","1D",IF(B67="SW","1W",B67)),C67,Calendar,D67,E67,F67,Permanent,Trigger,ObjectOverwrite)</f>
        <v>#VALUE!</v>
      </c>
      <c r="I67" s="130" t="b">
        <f t="shared" si="8"/>
        <v>0</v>
      </c>
      <c r="L67" s="64" t="str">
        <f t="shared" si="10"/>
        <v>OIS</v>
      </c>
      <c r="M67" s="64" t="e">
        <f t="shared" si="11"/>
        <v>#N/A</v>
      </c>
      <c r="N67" s="34" t="e">
        <f t="shared" si="6"/>
        <v>#VALUE!</v>
      </c>
      <c r="O67" s="34" t="b">
        <f t="shared" si="7"/>
        <v>0</v>
      </c>
      <c r="P67" s="34" t="e">
        <v>#N/A</v>
      </c>
      <c r="Q67" s="34" t="e">
        <f>_xll.qlRateHelperQuoteName(P67,Trigger)</f>
        <v>#VALUE!</v>
      </c>
      <c r="R67" s="155" t="e">
        <f>_xll.qlRateHelperQuoteValue(P67,_xll.ohTrigger(Trigger,Quote!F66))</f>
        <v>#VALUE!</v>
      </c>
      <c r="S67" s="355" t="str">
        <f>IFERROR(_xll.qlFuturesRateHelperConvexityAdjustment(P67,Trigger),"--")</f>
        <v>--</v>
      </c>
      <c r="T67" s="35" t="e">
        <f>_xll.qlRateHelperEarliestDate(P67,Trigger)</f>
        <v>#VALUE!</v>
      </c>
      <c r="U67" s="35" t="e">
        <f>_xll.qlRateHelperLatestDate(P67,Trigger)</f>
        <v>#VALUE!</v>
      </c>
      <c r="V67" s="262" t="e">
        <v>#N/A</v>
      </c>
    </row>
    <row r="68" spans="1:22" ht="11.25" customHeight="1" x14ac:dyDescent="0.2">
      <c r="A68" s="128" t="s">
        <v>261</v>
      </c>
      <c r="B68" s="129" t="e">
        <v>#N/A</v>
      </c>
      <c r="C68" s="130" t="e">
        <f t="shared" ref="C68:C71" si="12">IF(B68="ON",0,IF(B68="TN",1,2))</f>
        <v>#N/A</v>
      </c>
      <c r="D68" s="131" t="e">
        <f t="shared" si="9"/>
        <v>#N/A</v>
      </c>
      <c r="E68" s="132" t="e">
        <f t="shared" ref="E68:E71" si="13">IF(RIGHT(B68,1)="M","TRUE",IF(RIGHT(B68,1)="Y","TRUE","FALSE"))</f>
        <v>#N/A</v>
      </c>
      <c r="F68" s="133" t="s">
        <v>51</v>
      </c>
      <c r="G68" s="274" t="e">
        <f>Currency&amp;"ON"&amp;UPPER(A68)&amp;UPPER(B68)</f>
        <v>#N/A</v>
      </c>
      <c r="H68" s="135" t="e">
        <f>_xll.qlDepositRateHelper2(,G68,IF(RIGHT(B68,1)="N","1D",IF(B68="SW","1W",B68)),C68,Calendar,D68,E68,F68,Permanent,Trigger,ObjectOverwrite)</f>
        <v>#VALUE!</v>
      </c>
      <c r="I68" s="130" t="b">
        <f t="shared" si="8"/>
        <v>0</v>
      </c>
      <c r="L68" s="64" t="str">
        <f t="shared" si="10"/>
        <v>OIS</v>
      </c>
      <c r="M68" s="64" t="e">
        <f t="shared" si="11"/>
        <v>#N/A</v>
      </c>
      <c r="N68" s="34" t="e">
        <f t="shared" ref="N68:N71" si="14">H68</f>
        <v>#VALUE!</v>
      </c>
      <c r="O68" s="34" t="b">
        <f t="shared" ref="O68:O71" si="15">I68</f>
        <v>0</v>
      </c>
      <c r="P68" s="34" t="e">
        <v>#N/A</v>
      </c>
      <c r="Q68" s="34" t="e">
        <f>_xll.qlRateHelperQuoteName(P68,Trigger)</f>
        <v>#VALUE!</v>
      </c>
      <c r="R68" s="155" t="e">
        <f>_xll.qlRateHelperQuoteValue(P68,_xll.ohTrigger(Trigger,Quote!F67))</f>
        <v>#VALUE!</v>
      </c>
      <c r="S68" s="355" t="str">
        <f>IFERROR(_xll.qlFuturesRateHelperConvexityAdjustment(P68,Trigger),"--")</f>
        <v>--</v>
      </c>
      <c r="T68" s="35" t="e">
        <f>_xll.qlRateHelperEarliestDate(P68,Trigger)</f>
        <v>#VALUE!</v>
      </c>
      <c r="U68" s="35" t="e">
        <f>_xll.qlRateHelperLatestDate(P68,Trigger)</f>
        <v>#VALUE!</v>
      </c>
      <c r="V68" s="262" t="e">
        <v>#N/A</v>
      </c>
    </row>
    <row r="69" spans="1:22" ht="11.25" customHeight="1" x14ac:dyDescent="0.2">
      <c r="A69" s="128" t="s">
        <v>261</v>
      </c>
      <c r="B69" s="129" t="e">
        <v>#N/A</v>
      </c>
      <c r="C69" s="130" t="e">
        <f t="shared" si="12"/>
        <v>#N/A</v>
      </c>
      <c r="D69" s="131" t="e">
        <f t="shared" si="9"/>
        <v>#N/A</v>
      </c>
      <c r="E69" s="132" t="e">
        <f t="shared" si="13"/>
        <v>#N/A</v>
      </c>
      <c r="F69" s="133" t="s">
        <v>51</v>
      </c>
      <c r="G69" s="274" t="e">
        <f>Currency&amp;"ON"&amp;UPPER(A69)&amp;UPPER(B69)</f>
        <v>#N/A</v>
      </c>
      <c r="H69" s="135" t="e">
        <f>_xll.qlDepositRateHelper2(,G69,IF(RIGHT(B69,1)="N","1D",IF(B69="SW","1W",B69)),C69,Calendar,D69,E69,F69,Permanent,Trigger,ObjectOverwrite)</f>
        <v>#VALUE!</v>
      </c>
      <c r="I69" s="130" t="b">
        <f t="shared" si="8"/>
        <v>0</v>
      </c>
      <c r="L69" s="64" t="str">
        <f t="shared" si="10"/>
        <v>OIS</v>
      </c>
      <c r="M69" s="64" t="e">
        <f t="shared" si="11"/>
        <v>#N/A</v>
      </c>
      <c r="N69" s="34" t="e">
        <f t="shared" si="14"/>
        <v>#VALUE!</v>
      </c>
      <c r="O69" s="34" t="b">
        <f t="shared" si="15"/>
        <v>0</v>
      </c>
      <c r="P69" s="34" t="e">
        <v>#N/A</v>
      </c>
      <c r="Q69" s="34" t="e">
        <f>_xll.qlRateHelperQuoteName(P69,Trigger)</f>
        <v>#VALUE!</v>
      </c>
      <c r="R69" s="155" t="e">
        <f>_xll.qlRateHelperQuoteValue(P69,_xll.ohTrigger(Trigger,Quote!F68))</f>
        <v>#VALUE!</v>
      </c>
      <c r="S69" s="355" t="str">
        <f>IFERROR(_xll.qlFuturesRateHelperConvexityAdjustment(P69,Trigger),"--")</f>
        <v>--</v>
      </c>
      <c r="T69" s="35" t="e">
        <f>_xll.qlRateHelperEarliestDate(P69,Trigger)</f>
        <v>#VALUE!</v>
      </c>
      <c r="U69" s="35" t="e">
        <f>_xll.qlRateHelperLatestDate(P69,Trigger)</f>
        <v>#VALUE!</v>
      </c>
      <c r="V69" s="262" t="e">
        <v>#N/A</v>
      </c>
    </row>
    <row r="70" spans="1:22" ht="11.25" customHeight="1" x14ac:dyDescent="0.2">
      <c r="A70" s="128" t="s">
        <v>261</v>
      </c>
      <c r="B70" s="129" t="e">
        <v>#N/A</v>
      </c>
      <c r="C70" s="130" t="e">
        <f t="shared" si="12"/>
        <v>#N/A</v>
      </c>
      <c r="D70" s="131" t="e">
        <f t="shared" si="9"/>
        <v>#N/A</v>
      </c>
      <c r="E70" s="132" t="e">
        <f t="shared" si="13"/>
        <v>#N/A</v>
      </c>
      <c r="F70" s="133" t="s">
        <v>51</v>
      </c>
      <c r="G70" s="274" t="e">
        <f>Currency&amp;"ON"&amp;UPPER(A70)&amp;UPPER(B70)</f>
        <v>#N/A</v>
      </c>
      <c r="H70" s="135" t="e">
        <f>_xll.qlDepositRateHelper2(,G70,IF(RIGHT(B70,1)="N","1D",IF(B70="SW","1W",B70)),C70,Calendar,D70,E70,F70,Permanent,Trigger,ObjectOverwrite)</f>
        <v>#VALUE!</v>
      </c>
      <c r="I70" s="130" t="b">
        <f t="shared" si="8"/>
        <v>0</v>
      </c>
      <c r="L70" s="64" t="str">
        <f t="shared" si="10"/>
        <v>OIS</v>
      </c>
      <c r="M70" s="64" t="e">
        <f t="shared" si="11"/>
        <v>#N/A</v>
      </c>
      <c r="N70" s="34" t="e">
        <f t="shared" si="14"/>
        <v>#VALUE!</v>
      </c>
      <c r="O70" s="34" t="b">
        <f t="shared" si="15"/>
        <v>0</v>
      </c>
      <c r="P70" s="34" t="e">
        <v>#N/A</v>
      </c>
      <c r="Q70" s="34" t="e">
        <f>_xll.qlRateHelperQuoteName(P70,Trigger)</f>
        <v>#VALUE!</v>
      </c>
      <c r="R70" s="155" t="e">
        <f>_xll.qlRateHelperQuoteValue(P70,_xll.ohTrigger(Trigger,Quote!F69))</f>
        <v>#VALUE!</v>
      </c>
      <c r="S70" s="355" t="str">
        <f>IFERROR(_xll.qlFuturesRateHelperConvexityAdjustment(P70,Trigger),"--")</f>
        <v>--</v>
      </c>
      <c r="T70" s="35" t="e">
        <f>_xll.qlRateHelperEarliestDate(P70,Trigger)</f>
        <v>#VALUE!</v>
      </c>
      <c r="U70" s="35" t="e">
        <f>_xll.qlRateHelperLatestDate(P70,Trigger)</f>
        <v>#VALUE!</v>
      </c>
      <c r="V70" s="262" t="e">
        <v>#N/A</v>
      </c>
    </row>
    <row r="71" spans="1:22" ht="11.25" customHeight="1" x14ac:dyDescent="0.2">
      <c r="A71" s="14" t="s">
        <v>261</v>
      </c>
      <c r="B71" s="54" t="e">
        <v>#N/A</v>
      </c>
      <c r="C71" s="43" t="e">
        <f t="shared" si="12"/>
        <v>#N/A</v>
      </c>
      <c r="D71" s="47" t="e">
        <f t="shared" si="9"/>
        <v>#N/A</v>
      </c>
      <c r="E71" s="55" t="e">
        <f t="shared" si="13"/>
        <v>#N/A</v>
      </c>
      <c r="F71" s="15" t="s">
        <v>51</v>
      </c>
      <c r="G71" s="275" t="e">
        <f>Currency&amp;"ON"&amp;UPPER(A71)&amp;UPPER(B71)</f>
        <v>#N/A</v>
      </c>
      <c r="H71" s="135" t="e">
        <f>_xll.qlDepositRateHelper2(,G71,IF(RIGHT(B71,1)="N","1D",IF(B71="SW","1W",B71)),C71,Calendar,D71,E71,F71,Permanent,Trigger,ObjectOverwrite)</f>
        <v>#VALUE!</v>
      </c>
      <c r="I71" s="43" t="b">
        <f t="shared" si="8"/>
        <v>0</v>
      </c>
      <c r="L71" s="66" t="str">
        <f t="shared" si="10"/>
        <v>OIS</v>
      </c>
      <c r="M71" s="66" t="e">
        <f t="shared" si="11"/>
        <v>#N/A</v>
      </c>
      <c r="N71" s="36" t="e">
        <f t="shared" si="14"/>
        <v>#VALUE!</v>
      </c>
      <c r="O71" s="36" t="b">
        <f t="shared" si="15"/>
        <v>0</v>
      </c>
      <c r="P71" s="36" t="e">
        <v>#N/A</v>
      </c>
      <c r="Q71" s="36" t="e">
        <f>_xll.qlRateHelperQuoteName(P71,Trigger)</f>
        <v>#VALUE!</v>
      </c>
      <c r="R71" s="258" t="e">
        <f>_xll.qlRateHelperQuoteValue(P71,_xll.ohTrigger(Trigger,Quote!F70))</f>
        <v>#VALUE!</v>
      </c>
      <c r="S71" s="356" t="str">
        <f>IFERROR(_xll.qlFuturesRateHelperConvexityAdjustment(P71,Trigger),"--")</f>
        <v>--</v>
      </c>
      <c r="T71" s="74" t="e">
        <f>_xll.qlRateHelperEarliestDate(P71,Trigger)</f>
        <v>#VALUE!</v>
      </c>
      <c r="U71" s="74" t="e">
        <f>_xll.qlRateHelperLatestDate(P71,Trigger)</f>
        <v>#VALUE!</v>
      </c>
      <c r="V71" s="263" t="e">
        <v>#N/A</v>
      </c>
    </row>
    <row r="72" spans="1:22" ht="11.25" customHeight="1" x14ac:dyDescent="0.2"/>
    <row r="73" spans="1:22" ht="11.25" customHeight="1" x14ac:dyDescent="0.2"/>
    <row r="74" spans="1:22" ht="11.25" customHeight="1" x14ac:dyDescent="0.2"/>
    <row r="75" spans="1:22" ht="11.25" customHeight="1" x14ac:dyDescent="0.2"/>
    <row r="76" spans="1:22" ht="11.25" customHeight="1" x14ac:dyDescent="0.2"/>
    <row r="77" spans="1:22" ht="11.25" customHeight="1" x14ac:dyDescent="0.2"/>
    <row r="78" spans="1:22" ht="11.25" customHeight="1" x14ac:dyDescent="0.2"/>
    <row r="79" spans="1:22" ht="11.25" customHeight="1" x14ac:dyDescent="0.2"/>
    <row r="80" spans="1:22" ht="11.25" customHeight="1" x14ac:dyDescent="0.2"/>
  </sheetData>
  <dataValidations disablePrompts="1" count="1">
    <dataValidation type="list" allowBlank="1" showInputMessage="1" showErrorMessage="1" sqref="F3:F71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BB2384"/>
  <sheetViews>
    <sheetView tabSelected="1" topLeftCell="A55" workbookViewId="0">
      <selection activeCell="I50" sqref="I50:I108"/>
    </sheetView>
  </sheetViews>
  <sheetFormatPr defaultRowHeight="15" outlineLevelCol="1" x14ac:dyDescent="0.25"/>
  <cols>
    <col min="1" max="1" width="5" style="165" customWidth="1" outlineLevel="1"/>
    <col min="2" max="2" width="5.85546875" style="165" customWidth="1" outlineLevel="1"/>
    <col min="3" max="3" width="6.5703125" style="167" customWidth="1" outlineLevel="1"/>
    <col min="4" max="4" width="19" style="169" customWidth="1" outlineLevel="1"/>
    <col min="5" max="5" width="10" style="165" customWidth="1" outlineLevel="1"/>
    <col min="6" max="6" width="20.28515625" style="165" bestFit="1" customWidth="1" outlineLevel="1"/>
    <col min="7" max="7" width="16.140625" style="165" bestFit="1" customWidth="1" outlineLevel="1"/>
    <col min="8" max="8" width="15.140625" style="165" customWidth="1" outlineLevel="1"/>
    <col min="9" max="9" width="9" style="167" customWidth="1" outlineLevel="1"/>
    <col min="10" max="10" width="2.7109375" style="165" customWidth="1"/>
    <col min="11" max="12" width="5" style="165" hidden="1" customWidth="1" outlineLevel="1"/>
    <col min="13" max="13" width="15.140625" style="165" hidden="1" customWidth="1" outlineLevel="1"/>
    <col min="14" max="14" width="9.140625" style="165" hidden="1" customWidth="1" outlineLevel="1"/>
    <col min="15" max="15" width="8.85546875" style="165" hidden="1" customWidth="1" outlineLevel="1"/>
    <col min="16" max="16" width="5" style="165" hidden="1" customWidth="1" outlineLevel="1"/>
    <col min="17" max="17" width="15.140625" style="165" hidden="1" customWidth="1" outlineLevel="1"/>
    <col min="18" max="18" width="19.28515625" style="165" bestFit="1" customWidth="1" collapsed="1"/>
    <col min="19" max="19" width="10.7109375" style="165" customWidth="1"/>
    <col min="20" max="20" width="9" style="165" bestFit="1" customWidth="1"/>
    <col min="21" max="22" width="17.28515625" style="165" bestFit="1" customWidth="1"/>
    <col min="23" max="23" width="9" style="165" bestFit="1" customWidth="1"/>
    <col min="24" max="24" width="2.7109375" style="165" customWidth="1"/>
    <col min="25" max="25" width="15.140625" style="165" customWidth="1"/>
    <col min="26" max="26" width="14.85546875" style="165" customWidth="1"/>
    <col min="27" max="27" width="2.7109375" style="165" customWidth="1"/>
    <col min="28" max="28" width="3" style="379" bestFit="1" customWidth="1"/>
    <col min="29" max="29" width="5" style="379" bestFit="1" customWidth="1"/>
    <col min="30" max="30" width="15.140625" style="379" bestFit="1" customWidth="1"/>
    <col min="31" max="32" width="8" style="379" bestFit="1" customWidth="1"/>
    <col min="33" max="33" width="8" style="165" bestFit="1" customWidth="1"/>
    <col min="34" max="34" width="17.28515625" style="165" bestFit="1" customWidth="1"/>
    <col min="35" max="35" width="11.7109375" style="165" customWidth="1"/>
    <col min="36" max="36" width="2.7109375" style="165" customWidth="1"/>
    <col min="37" max="37" width="3" style="165" bestFit="1" customWidth="1"/>
    <col min="38" max="38" width="5" style="165" bestFit="1" customWidth="1"/>
    <col min="39" max="39" width="15.140625" style="165" bestFit="1" customWidth="1"/>
    <col min="40" max="42" width="8" style="165" bestFit="1" customWidth="1"/>
    <col min="43" max="43" width="17.28515625" style="165" hidden="1" customWidth="1" outlineLevel="1"/>
    <col min="44" max="44" width="17.28515625" style="165" customWidth="1" collapsed="1"/>
    <col min="45" max="45" width="8" style="165" bestFit="1" customWidth="1"/>
    <col min="46" max="46" width="6" style="165" bestFit="1" customWidth="1"/>
    <col min="47" max="47" width="2.7109375" style="165" customWidth="1"/>
    <col min="48" max="48" width="3" style="165" bestFit="1" customWidth="1"/>
    <col min="49" max="51" width="17.28515625" style="165" bestFit="1" customWidth="1"/>
    <col min="52" max="53" width="8" style="165" bestFit="1" customWidth="1"/>
    <col min="54" max="16384" width="9.140625" style="165"/>
  </cols>
  <sheetData>
    <row r="1" spans="1:54" s="156" customFormat="1" ht="21.75" customHeight="1" x14ac:dyDescent="0.2">
      <c r="B1" s="157"/>
      <c r="C1" s="159"/>
      <c r="D1" s="160"/>
      <c r="E1" s="161"/>
      <c r="F1" s="156" t="s">
        <v>1</v>
      </c>
      <c r="G1" s="156" t="s">
        <v>7</v>
      </c>
      <c r="I1" s="159"/>
      <c r="R1" s="332" t="s">
        <v>138</v>
      </c>
      <c r="S1" s="333"/>
      <c r="T1" s="333"/>
      <c r="U1" s="314"/>
      <c r="V1" s="313"/>
      <c r="W1" s="352" t="s">
        <v>240</v>
      </c>
      <c r="Y1" s="353" t="s">
        <v>228</v>
      </c>
      <c r="Z1" s="351">
        <v>6</v>
      </c>
      <c r="AK1" s="365"/>
      <c r="AL1" s="365"/>
      <c r="AM1" s="365" t="s">
        <v>81</v>
      </c>
      <c r="AN1" s="365" t="s">
        <v>247</v>
      </c>
      <c r="AO1" s="365" t="s">
        <v>248</v>
      </c>
      <c r="AP1" s="365" t="s">
        <v>249</v>
      </c>
      <c r="AQ1" s="365" t="s">
        <v>250</v>
      </c>
      <c r="AR1" s="365" t="s">
        <v>253</v>
      </c>
      <c r="AS1" s="365" t="s">
        <v>251</v>
      </c>
      <c r="AT1" s="387" t="s">
        <v>258</v>
      </c>
      <c r="AV1" s="193"/>
      <c r="AW1" s="193" t="s">
        <v>214</v>
      </c>
      <c r="AX1" s="193" t="s">
        <v>254</v>
      </c>
      <c r="AY1" s="193" t="s">
        <v>215</v>
      </c>
      <c r="AZ1" s="193" t="s">
        <v>216</v>
      </c>
      <c r="BA1" s="193" t="s">
        <v>260</v>
      </c>
      <c r="BB1" s="156" t="str">
        <f>_xll.qlEuribor(,"6M","EUR6M")</f>
        <v>obj_00da5#0005</v>
      </c>
    </row>
    <row r="2" spans="1:54" s="156" customFormat="1" ht="22.5" customHeight="1" x14ac:dyDescent="0.2">
      <c r="A2" s="120" t="s">
        <v>18</v>
      </c>
      <c r="B2" s="120" t="s">
        <v>58</v>
      </c>
      <c r="C2" s="120" t="s">
        <v>347</v>
      </c>
      <c r="D2" s="120" t="s">
        <v>13</v>
      </c>
      <c r="E2" s="120" t="s">
        <v>343</v>
      </c>
      <c r="F2" s="120" t="s">
        <v>344</v>
      </c>
      <c r="G2" s="120" t="s">
        <v>232</v>
      </c>
      <c r="H2" s="120" t="s">
        <v>44</v>
      </c>
      <c r="I2" s="120" t="s">
        <v>48</v>
      </c>
      <c r="K2" s="257" t="s">
        <v>257</v>
      </c>
      <c r="L2" s="257"/>
      <c r="M2" s="257" t="s">
        <v>44</v>
      </c>
      <c r="N2" s="257" t="s">
        <v>226</v>
      </c>
      <c r="O2" s="257" t="s">
        <v>239</v>
      </c>
      <c r="P2" s="257" t="s">
        <v>227</v>
      </c>
      <c r="Q2" s="257" t="s">
        <v>44</v>
      </c>
      <c r="R2" s="257" t="s">
        <v>81</v>
      </c>
      <c r="S2" s="256" t="s">
        <v>40</v>
      </c>
      <c r="T2" s="256"/>
      <c r="U2" s="257" t="s">
        <v>38</v>
      </c>
      <c r="V2" s="257" t="s">
        <v>39</v>
      </c>
      <c r="W2" s="154">
        <f t="array" ref="W2:W71">_xll.qlPiecewiseYieldCurveData(GeneralSettings!D31,Trigger)</f>
        <v>7.8015572743315965E-4</v>
      </c>
      <c r="Y2" s="353" t="s">
        <v>229</v>
      </c>
      <c r="Z2" s="350" t="s">
        <v>243</v>
      </c>
      <c r="AK2" s="367">
        <v>1</v>
      </c>
      <c r="AL2" s="367" t="str">
        <f>"X"&amp;AK2+6&amp;"F"</f>
        <v>X7F</v>
      </c>
      <c r="AM2" s="367" t="str">
        <f t="shared" ref="AM2:AM19" si="0">Currency&amp;AK2&amp;AL2&amp;"=ICAP"</f>
        <v>EUR1X7F=ICAP</v>
      </c>
      <c r="AN2" s="368">
        <f>_xll.RtGet("IDN",AM2,$AN$1)/100</f>
        <v>3.4000000000000002E-4</v>
      </c>
      <c r="AO2" s="368">
        <f>_xll.RtGet("IDN",AM2,$AO$1)/100</f>
        <v>8.4000000000000003E-4</v>
      </c>
      <c r="AP2" s="368">
        <f>AVERAGE(AN2:AO2)</f>
        <v>5.9000000000000003E-4</v>
      </c>
      <c r="AQ2" s="369">
        <f>_xll.qlInterestRateIndexFixingDate($Z$5,AR2)</f>
        <v>42166</v>
      </c>
      <c r="AR2" s="369">
        <f>_xll.qlCalendarAdvance(Calendar,Settlementdate,AK2&amp;"M","mf",TRUE,Trigger)</f>
        <v>42170</v>
      </c>
      <c r="AS2" s="368">
        <f>_xll.qlIndexFixing($Z$5,AQ2,,_xll.ohTrigger(Trigger,Quote!$AE$2))</f>
        <v>6.2999999999982471E-4</v>
      </c>
      <c r="AT2" s="384">
        <f>(AP2-AS2)*10000</f>
        <v>-0.39999999999824681</v>
      </c>
      <c r="AV2" s="185" t="s">
        <v>217</v>
      </c>
      <c r="AW2" s="186">
        <f>Evaluationdate</f>
        <v>42136</v>
      </c>
      <c r="AX2" s="186">
        <f>Settlementdate</f>
        <v>42138</v>
      </c>
      <c r="AY2" s="186">
        <f>_xll.qlInterestRateIndexMaturity(Currency&amp;"ibor"&amp;$G$1,AX2,Trigger)</f>
        <v>42324</v>
      </c>
      <c r="AZ2" s="360">
        <f>_xll.qlIndexFixing($Z$5,AW2,,_xll.ohTrigger(Trigger,Quote!$AE$2))</f>
        <v>6.6800000000080055E-4</v>
      </c>
      <c r="BA2" s="360">
        <f>_xll.qlIndexFixing($BB$1,AX2,,_xll.ohTrigger(Trigger,Quote!$AE$2))</f>
        <v>6.6322790740195854E-4</v>
      </c>
    </row>
    <row r="3" spans="1:54" s="156" customFormat="1" ht="11.25" customHeight="1" x14ac:dyDescent="0.2">
      <c r="A3" s="121" t="s">
        <v>346</v>
      </c>
      <c r="B3" s="121" t="s">
        <v>68</v>
      </c>
      <c r="C3" s="122">
        <v>0</v>
      </c>
      <c r="D3" s="123" t="s">
        <v>348</v>
      </c>
      <c r="E3" s="124" t="b">
        <v>0</v>
      </c>
      <c r="F3" s="170" t="s">
        <v>51</v>
      </c>
      <c r="G3" s="126" t="str">
        <f>Currency&amp;Tenor&amp;A3&amp;B3</f>
        <v>EUR6MDPON</v>
      </c>
      <c r="H3" s="127" t="e">
        <f>_xll.qlDepositRateHelper2(,G3,IF(RIGHT(B3,1)="N","1D",IF(B3="SW","1W",B3)),C3,Calendar,D3,E3,F3,,Trigger)</f>
        <v>#NUM!</v>
      </c>
      <c r="I3" s="122" t="b">
        <f>IF(ISERROR(H3),FALSE,TRUE)</f>
        <v>0</v>
      </c>
      <c r="J3" s="157"/>
      <c r="K3" s="64" t="str">
        <f>A3</f>
        <v>DP</v>
      </c>
      <c r="L3" s="64" t="e">
        <f>#REF!</f>
        <v>#REF!</v>
      </c>
      <c r="M3" s="34" t="e">
        <f>H3</f>
        <v>#NUM!</v>
      </c>
      <c r="N3" s="34" t="b">
        <f>I3</f>
        <v>0</v>
      </c>
      <c r="O3" s="34">
        <v>1</v>
      </c>
      <c r="P3" s="34">
        <v>1</v>
      </c>
      <c r="Q3" s="34" t="str">
        <f t="array" ref="Q3:Q71">_xll.qlRateHelperSelection(_xll.ohFilter(M3:M71,N3:N71),_xll.ohFilter(P3:P71,N3:N71),$Z$1,$Z$3,$Z$4,$Z$2,_xll.ohFilter(O3:O71,N3:N71),Trigger)</f>
        <v>obj_00dad</v>
      </c>
      <c r="R3" s="34" t="str">
        <f>_xll.qlRateHelperQuoteName(Q3)</f>
        <v>EUR6MDPSN</v>
      </c>
      <c r="S3" s="155">
        <f>_xll.qlRateHelperQuoteValue(Q3,_xll.ohTrigger(Trigger,Quote!$AE$2))</f>
        <v>7.6946948500911105E-4</v>
      </c>
      <c r="T3" s="354" t="str">
        <f>IFERROR(_xll.qlFuturesRateHelperConvexityAdjustment(Q3,Trigger),"--")</f>
        <v>--</v>
      </c>
      <c r="U3" s="35">
        <f>_xll.qlRateHelperEarliestDate(Q3,Trigger)</f>
        <v>42138</v>
      </c>
      <c r="V3" s="35">
        <f>_xll.qlRateHelperLatestDate(Q3,Trigger)</f>
        <v>42139</v>
      </c>
      <c r="W3" s="155">
        <v>7.8015572743315965E-4</v>
      </c>
      <c r="Y3" s="353" t="s">
        <v>241</v>
      </c>
      <c r="Z3" s="362">
        <v>0</v>
      </c>
      <c r="AA3" s="366"/>
      <c r="AK3" s="339">
        <v>2</v>
      </c>
      <c r="AL3" s="339" t="str">
        <f t="shared" ref="AL3:AL19" si="1">"X"&amp;AK3+6&amp;"F"</f>
        <v>X8F</v>
      </c>
      <c r="AM3" s="339" t="str">
        <f t="shared" si="0"/>
        <v>EUR2X8F=ICAP</v>
      </c>
      <c r="AN3" s="370">
        <f>_xll.RtGet("IDN",AM3,$AN$1)/100</f>
        <v>3.6999999999999999E-4</v>
      </c>
      <c r="AO3" s="370">
        <f>_xll.RtGet("IDN",AM3,$AO$1)/100</f>
        <v>8.7000000000000011E-4</v>
      </c>
      <c r="AP3" s="370">
        <f t="shared" ref="AP3:AP19" si="2">AVERAGE(AN3:AO3)</f>
        <v>6.2000000000000011E-4</v>
      </c>
      <c r="AQ3" s="371">
        <f>_xll.qlInterestRateIndexFixingDate($Z$5,AR3)</f>
        <v>42195</v>
      </c>
      <c r="AR3" s="371">
        <f>_xll.qlCalendarAdvance(Calendar,Settlementdate,AK3&amp;"M","mf",TRUE,Trigger)</f>
        <v>42199</v>
      </c>
      <c r="AS3" s="370">
        <f>_xll.qlIndexFixing($Z$5,AQ3,,_xll.ohTrigger(Trigger,Quote!$AE$2))</f>
        <v>6.4000000000054356E-4</v>
      </c>
      <c r="AT3" s="385">
        <f t="shared" ref="AT3:AT19" si="3">(AP3-AS3)*10000</f>
        <v>-0.20000000000543455</v>
      </c>
      <c r="AV3" s="187" t="s">
        <v>217</v>
      </c>
      <c r="AW3" s="188">
        <f>_xll.qlInterestRateIndexFixingDate(Currency&amp;"ibor"&amp;$G$1,AX3,Trigger)</f>
        <v>42137</v>
      </c>
      <c r="AX3" s="188">
        <f>_xll.qlCalendarAdvance(Calendar,AX2,AV3,"f",,Trigger)</f>
        <v>42139</v>
      </c>
      <c r="AY3" s="188">
        <f>_xll.qlInterestRateIndexMaturity(Currency&amp;"ibor"&amp;$G$1,AX3,Trigger)</f>
        <v>42324</v>
      </c>
      <c r="AZ3" s="361">
        <f>_xll.qlIndexFixing($Z$5,AW3,,_xll.ohTrigger(Trigger,Quote!$AE$2))</f>
        <v>6.6745008968009407E-4</v>
      </c>
      <c r="BA3" s="361">
        <f>_xll.qlIndexFixing($BB$1,AX3,,_xll.ohTrigger(Trigger,Quote!$AE$2))</f>
        <v>6.6141102992913956E-4</v>
      </c>
    </row>
    <row r="4" spans="1:54" s="156" customFormat="1" ht="11.25" customHeight="1" x14ac:dyDescent="0.2">
      <c r="A4" s="128" t="s">
        <v>346</v>
      </c>
      <c r="B4" s="128" t="s">
        <v>189</v>
      </c>
      <c r="C4" s="130">
        <v>1</v>
      </c>
      <c r="D4" s="131" t="s">
        <v>348</v>
      </c>
      <c r="E4" s="132" t="b">
        <v>0</v>
      </c>
      <c r="F4" s="174" t="s">
        <v>51</v>
      </c>
      <c r="G4" s="134" t="str">
        <f>Currency&amp;Tenor&amp;A4&amp;B4</f>
        <v>EUR6MDPTN</v>
      </c>
      <c r="H4" s="135" t="e">
        <f>_xll.qlDepositRateHelper2(,G4,IF(RIGHT(B4,1)="N","1D",IF(B4="SW","1W",B4)),C4,Calendar,D4,E4,F4,,Trigger)</f>
        <v>#NUM!</v>
      </c>
      <c r="I4" s="130" t="b">
        <f t="shared" ref="I4:I20" si="4">IF(ISERROR(H4),FALSE,TRUE)</f>
        <v>0</v>
      </c>
      <c r="J4" s="164"/>
      <c r="K4" s="64" t="str">
        <f>A4</f>
        <v>DP</v>
      </c>
      <c r="L4" s="64" t="e">
        <f>#REF!</f>
        <v>#REF!</v>
      </c>
      <c r="M4" s="34" t="e">
        <f t="shared" ref="M4:N17" si="5">H4</f>
        <v>#NUM!</v>
      </c>
      <c r="N4" s="34" t="b">
        <f t="shared" si="5"/>
        <v>0</v>
      </c>
      <c r="O4" s="34">
        <v>1</v>
      </c>
      <c r="P4" s="34">
        <v>1</v>
      </c>
      <c r="Q4" s="34" t="str">
        <v>obj_00dab</v>
      </c>
      <c r="R4" s="34" t="str">
        <f>_xll.qlRateHelperQuoteName(Q4)</f>
        <v>EUR6MDPSW</v>
      </c>
      <c r="S4" s="155">
        <f>_xll.qlRateHelperQuoteValue(Q4,_xll.ohTrigger(Trigger,Quote!$AE$2))</f>
        <v>7.694744190280188E-4</v>
      </c>
      <c r="T4" s="354" t="str">
        <f>IFERROR(_xll.qlFuturesRateHelperConvexityAdjustment(Q4,Trigger),"--")</f>
        <v>--</v>
      </c>
      <c r="U4" s="35">
        <f>_xll.qlRateHelperEarliestDate(Q4,Trigger)</f>
        <v>42138</v>
      </c>
      <c r="V4" s="35">
        <f>_xll.qlRateHelperLatestDate(Q4,Trigger)</f>
        <v>42145</v>
      </c>
      <c r="W4" s="155">
        <v>7.8015572743328303E-4</v>
      </c>
      <c r="Y4" s="353" t="s">
        <v>242</v>
      </c>
      <c r="Z4" s="362">
        <v>4</v>
      </c>
      <c r="AA4" s="366"/>
      <c r="AK4" s="339">
        <v>3</v>
      </c>
      <c r="AL4" s="339" t="str">
        <f t="shared" si="1"/>
        <v>X9F</v>
      </c>
      <c r="AM4" s="339" t="str">
        <f t="shared" si="0"/>
        <v>EUR3X9F=ICAP</v>
      </c>
      <c r="AN4" s="370">
        <f>_xll.RtGet("IDN",AM4,$AN$1)/100</f>
        <v>4.0000000000000002E-4</v>
      </c>
      <c r="AO4" s="370">
        <f>_xll.RtGet("IDN",AM4,$AO$1)/100</f>
        <v>8.9999999999999998E-4</v>
      </c>
      <c r="AP4" s="370">
        <f t="shared" si="2"/>
        <v>6.4999999999999997E-4</v>
      </c>
      <c r="AQ4" s="371">
        <f>_xll.qlInterestRateIndexFixingDate($Z$5,AR4)</f>
        <v>42228</v>
      </c>
      <c r="AR4" s="371">
        <f>_xll.qlCalendarAdvance(Calendar,Settlementdate,AK4&amp;"M","mf",TRUE,Trigger)</f>
        <v>42230</v>
      </c>
      <c r="AS4" s="370">
        <f>_xll.qlIndexFixing($Z$5,AQ4,,_xll.ohTrigger(Trigger,Quote!$AE$2))</f>
        <v>6.3999999999987201E-4</v>
      </c>
      <c r="AT4" s="385">
        <f t="shared" si="3"/>
        <v>0.10000000000127962</v>
      </c>
      <c r="AV4" s="187" t="s">
        <v>217</v>
      </c>
      <c r="AW4" s="188">
        <f>_xll.qlInterestRateIndexFixingDate(Currency&amp;"ibor"&amp;$G$1,AX4,Trigger)</f>
        <v>42138</v>
      </c>
      <c r="AX4" s="188">
        <f>_xll.qlCalendarAdvance(Calendar,AX3,AV4,"f",,Trigger)</f>
        <v>42142</v>
      </c>
      <c r="AY4" s="188">
        <f>_xll.qlInterestRateIndexMaturity(Currency&amp;"ibor"&amp;$G$1,AX4,Trigger)</f>
        <v>42326</v>
      </c>
      <c r="AZ4" s="361">
        <f>_xll.qlIndexFixing($Z$5,AW4,,_xll.ohTrigger(Trigger,Quote!$AE$2))</f>
        <v>6.6528533813382871E-4</v>
      </c>
      <c r="BA4" s="361">
        <f>_xll.qlIndexFixing($BB$1,AX4,,_xll.ohTrigger(Trigger,Quote!$AE$2))</f>
        <v>6.5960669355317732E-4</v>
      </c>
    </row>
    <row r="5" spans="1:54" s="156" customFormat="1" ht="11.25" customHeight="1" x14ac:dyDescent="0.2">
      <c r="A5" s="128" t="s">
        <v>346</v>
      </c>
      <c r="B5" s="128" t="s">
        <v>190</v>
      </c>
      <c r="C5" s="130">
        <v>2</v>
      </c>
      <c r="D5" s="131" t="s">
        <v>348</v>
      </c>
      <c r="E5" s="132" t="b">
        <v>0</v>
      </c>
      <c r="F5" s="174" t="s">
        <v>51</v>
      </c>
      <c r="G5" s="134" t="str">
        <f>Currency&amp;Tenor&amp;A5&amp;B5</f>
        <v>EUR6MDPSN</v>
      </c>
      <c r="H5" s="135" t="str">
        <f>_xll.qlDepositRateHelper2(,G5,IF(RIGHT(B5,1)="N","1D",IF(B5="SW","1W",B5)),C5,Calendar,D5,E5,F5,,Trigger)</f>
        <v>obj_00dad#0005</v>
      </c>
      <c r="I5" s="130" t="b">
        <f t="shared" si="4"/>
        <v>1</v>
      </c>
      <c r="J5" s="164"/>
      <c r="K5" s="64" t="str">
        <f>A5</f>
        <v>DP</v>
      </c>
      <c r="L5" s="64" t="e">
        <f>#REF!</f>
        <v>#REF!</v>
      </c>
      <c r="M5" s="34" t="str">
        <f t="shared" si="5"/>
        <v>obj_00dad#0005</v>
      </c>
      <c r="N5" s="34" t="b">
        <f t="shared" si="5"/>
        <v>1</v>
      </c>
      <c r="O5" s="34">
        <v>1</v>
      </c>
      <c r="P5" s="34">
        <v>1</v>
      </c>
      <c r="Q5" s="34" t="str">
        <v>obj_00dae</v>
      </c>
      <c r="R5" s="34" t="str">
        <f>_xll.qlRateHelperQuoteName(Q5)</f>
        <v>EUR6MDP2W</v>
      </c>
      <c r="S5" s="155">
        <f>_xll.qlRateHelperQuoteValue(Q5,_xll.ohTrigger(Trigger,Quote!$AE$2))</f>
        <v>7.6948017546334721E-4</v>
      </c>
      <c r="T5" s="354" t="str">
        <f>IFERROR(_xll.qlFuturesRateHelperConvexityAdjustment(Q5,Trigger),"--")</f>
        <v>--</v>
      </c>
      <c r="U5" s="35">
        <f>_xll.qlRateHelperEarliestDate(Q5,Trigger)</f>
        <v>42138</v>
      </c>
      <c r="V5" s="35">
        <f>_xll.qlRateHelperLatestDate(Q5,Trigger)</f>
        <v>42152</v>
      </c>
      <c r="W5" s="155">
        <v>7.8015572743306055E-4</v>
      </c>
      <c r="Y5" s="353" t="s">
        <v>9</v>
      </c>
      <c r="Z5" s="362" t="str">
        <f>_xll.qlEuribor(,$G$1,GeneralSettings!$D$31,,GeneralSettings!D31)</f>
        <v>obj_00d7d#0027</v>
      </c>
      <c r="AA5" s="366"/>
      <c r="AK5" s="339">
        <v>4</v>
      </c>
      <c r="AL5" s="339" t="str">
        <f t="shared" si="1"/>
        <v>X10F</v>
      </c>
      <c r="AM5" s="339" t="str">
        <f t="shared" si="0"/>
        <v>EUR4X10F=ICAP</v>
      </c>
      <c r="AN5" s="370">
        <f>_xll.RtGet("IDN",AM5,$AN$1)/100</f>
        <v>4.3000000000000004E-4</v>
      </c>
      <c r="AO5" s="370">
        <f>_xll.RtGet("IDN",AM5,$AO$1)/100</f>
        <v>9.2999999999999995E-4</v>
      </c>
      <c r="AP5" s="370">
        <f t="shared" si="2"/>
        <v>6.8000000000000005E-4</v>
      </c>
      <c r="AQ5" s="371">
        <f>_xll.qlInterestRateIndexFixingDate($Z$5,AR5)</f>
        <v>42257</v>
      </c>
      <c r="AR5" s="371">
        <f>_xll.qlCalendarAdvance(Calendar,Settlementdate,AK5&amp;"M","mf",TRUE,Trigger)</f>
        <v>42261</v>
      </c>
      <c r="AS5" s="370">
        <f>_xll.qlIndexFixing($Z$5,AQ5,,_xll.ohTrigger(Trigger,Quote!$AE$2))</f>
        <v>6.5000000000008584E-4</v>
      </c>
      <c r="AT5" s="385">
        <f t="shared" si="3"/>
        <v>0.29999999999914212</v>
      </c>
      <c r="AV5" s="187" t="s">
        <v>217</v>
      </c>
      <c r="AW5" s="188">
        <f>_xll.qlInterestRateIndexFixingDate(Currency&amp;"ibor"&amp;$G$1,AX5,Trigger)</f>
        <v>42139</v>
      </c>
      <c r="AX5" s="188">
        <f>_xll.qlCalendarAdvance(Calendar,AX4,AV5,"f",,Trigger)</f>
        <v>42143</v>
      </c>
      <c r="AY5" s="188">
        <f>_xll.qlInterestRateIndexMaturity(Currency&amp;"ibor"&amp;$G$1,AX5,Trigger)</f>
        <v>42327</v>
      </c>
      <c r="AZ5" s="361">
        <f>_xll.qlIndexFixing($Z$5,AW5,,_xll.ohTrigger(Trigger,Quote!$AE$2))</f>
        <v>6.6447682792026706E-4</v>
      </c>
      <c r="BA5" s="361">
        <f>_xll.qlIndexFixing($BB$1,AX5,,_xll.ohTrigger(Trigger,Quote!$AE$2))</f>
        <v>6.5552333985920543E-4</v>
      </c>
    </row>
    <row r="6" spans="1:54" s="156" customFormat="1" ht="11.25" customHeight="1" x14ac:dyDescent="0.2">
      <c r="A6" s="128" t="s">
        <v>346</v>
      </c>
      <c r="B6" s="128" t="s">
        <v>262</v>
      </c>
      <c r="C6" s="130">
        <v>2</v>
      </c>
      <c r="D6" s="131" t="s">
        <v>348</v>
      </c>
      <c r="E6" s="132" t="b">
        <v>0</v>
      </c>
      <c r="F6" s="174" t="s">
        <v>51</v>
      </c>
      <c r="G6" s="134" t="str">
        <f>Currency&amp;Tenor&amp;A6&amp;B6</f>
        <v>EUR6MDPSW</v>
      </c>
      <c r="H6" s="135" t="str">
        <f>_xll.qlDepositRateHelper2(,G6,IF(RIGHT(B6,1)="N","1D",IF(B6="SW","1W",B6)),C6,Calendar,D6,E6,F6,,Trigger)</f>
        <v>obj_00dab#0006</v>
      </c>
      <c r="I6" s="130" t="b">
        <f t="shared" si="4"/>
        <v>1</v>
      </c>
      <c r="J6" s="164"/>
      <c r="K6" s="64" t="str">
        <f>A6</f>
        <v>DP</v>
      </c>
      <c r="L6" s="64" t="e">
        <f>#REF!</f>
        <v>#REF!</v>
      </c>
      <c r="M6" s="34" t="str">
        <f t="shared" si="5"/>
        <v>obj_00dab#0006</v>
      </c>
      <c r="N6" s="34" t="b">
        <f t="shared" si="5"/>
        <v>1</v>
      </c>
      <c r="O6" s="34">
        <v>1</v>
      </c>
      <c r="P6" s="34">
        <v>1</v>
      </c>
      <c r="Q6" s="34" t="str">
        <v>obj_00daf</v>
      </c>
      <c r="R6" s="34" t="str">
        <f>_xll.qlRateHelperQuoteName(Q6)</f>
        <v>EUR6MDP3W</v>
      </c>
      <c r="S6" s="155">
        <f>_xll.qlRateHelperQuoteValue(Q6,_xll.ohTrigger(Trigger,Quote!$AE$2))</f>
        <v>8.7234830890712905E-4</v>
      </c>
      <c r="T6" s="354" t="str">
        <f>IFERROR(_xll.qlFuturesRateHelperConvexityAdjustment(Q6,Trigger),"--")</f>
        <v>--</v>
      </c>
      <c r="U6" s="35">
        <f>_xll.qlRateHelperEarliestDate(Q6,Trigger)</f>
        <v>42138</v>
      </c>
      <c r="V6" s="35">
        <f>_xll.qlRateHelperLatestDate(Q6,Trigger)</f>
        <v>42159</v>
      </c>
      <c r="W6" s="155">
        <v>8.7537340422945171E-4</v>
      </c>
      <c r="AA6" s="366"/>
      <c r="AK6" s="339">
        <v>5</v>
      </c>
      <c r="AL6" s="339" t="str">
        <f t="shared" si="1"/>
        <v>X11F</v>
      </c>
      <c r="AM6" s="339" t="str">
        <f t="shared" si="0"/>
        <v>EUR5X11F=ICAP</v>
      </c>
      <c r="AN6" s="370">
        <f>_xll.RtGet("IDN",AM6,$AN$1)/100</f>
        <v>4.6999999999999999E-4</v>
      </c>
      <c r="AO6" s="370">
        <f>_xll.RtGet("IDN",AM6,$AO$1)/100</f>
        <v>9.7000000000000005E-4</v>
      </c>
      <c r="AP6" s="370">
        <f t="shared" si="2"/>
        <v>7.2000000000000005E-4</v>
      </c>
      <c r="AQ6" s="371">
        <f>_xll.qlInterestRateIndexFixingDate($Z$5,AR6)</f>
        <v>42289</v>
      </c>
      <c r="AR6" s="371">
        <f>_xll.qlCalendarAdvance(Calendar,Settlementdate,AK6&amp;"M","mf",TRUE,Trigger)</f>
        <v>42291</v>
      </c>
      <c r="AS6" s="370">
        <f>_xll.qlIndexFixing($Z$5,AQ6,,_xll.ohTrigger(Trigger,Quote!$AE$2))</f>
        <v>6.7999999999982473E-4</v>
      </c>
      <c r="AT6" s="385">
        <f t="shared" si="3"/>
        <v>0.40000000000175312</v>
      </c>
      <c r="AV6" s="187" t="s">
        <v>217</v>
      </c>
      <c r="AW6" s="188">
        <f>_xll.qlInterestRateIndexFixingDate(Currency&amp;"ibor"&amp;$G$1,AX6,Trigger)</f>
        <v>42142</v>
      </c>
      <c r="AX6" s="188">
        <f>_xll.qlCalendarAdvance(Calendar,AX5,AV6,"f",,Trigger)</f>
        <v>42144</v>
      </c>
      <c r="AY6" s="188">
        <f>_xll.qlInterestRateIndexMaturity(Currency&amp;"ibor"&amp;$G$1,AX6,Trigger)</f>
        <v>42328</v>
      </c>
      <c r="AZ6" s="361">
        <f>_xll.qlIndexFixing($Z$5,AW6,,_xll.ohTrigger(Trigger,Quote!$AE$2))</f>
        <v>6.6366560186176509E-4</v>
      </c>
      <c r="BA6" s="361">
        <f>_xll.qlIndexFixing($BB$1,AX6,,_xll.ohTrigger(Trigger,Quote!$AE$2))</f>
        <v>6.5490601494417819E-4</v>
      </c>
    </row>
    <row r="7" spans="1:54" s="156" customFormat="1" ht="11.25" customHeight="1" x14ac:dyDescent="0.2">
      <c r="A7" s="128" t="s">
        <v>346</v>
      </c>
      <c r="B7" s="128" t="s">
        <v>92</v>
      </c>
      <c r="C7" s="130">
        <v>2</v>
      </c>
      <c r="D7" s="131" t="s">
        <v>348</v>
      </c>
      <c r="E7" s="132" t="b">
        <v>0</v>
      </c>
      <c r="F7" s="174" t="s">
        <v>51</v>
      </c>
      <c r="G7" s="134" t="str">
        <f>Currency&amp;Tenor&amp;A7&amp;B7</f>
        <v>EUR6MDP2W</v>
      </c>
      <c r="H7" s="135" t="str">
        <f>_xll.qlDepositRateHelper2(,G7,IF(RIGHT(B7,1)="N","1D",IF(B7="SW","1W",B7)),C7,Calendar,D7,E7,F7,,Trigger)</f>
        <v>obj_00dae#0005</v>
      </c>
      <c r="I7" s="130" t="b">
        <f t="shared" si="4"/>
        <v>1</v>
      </c>
      <c r="J7" s="164"/>
      <c r="K7" s="64" t="str">
        <f>A7</f>
        <v>DP</v>
      </c>
      <c r="L7" s="64" t="e">
        <f>#REF!</f>
        <v>#REF!</v>
      </c>
      <c r="M7" s="34" t="str">
        <f t="shared" si="5"/>
        <v>obj_00dae#0005</v>
      </c>
      <c r="N7" s="34" t="b">
        <f t="shared" si="5"/>
        <v>1</v>
      </c>
      <c r="O7" s="34">
        <v>1</v>
      </c>
      <c r="P7" s="34">
        <v>1</v>
      </c>
      <c r="Q7" s="34" t="str">
        <v>obj_00da9</v>
      </c>
      <c r="R7" s="34" t="str">
        <f>_xll.qlRateHelperQuoteName(Q7)</f>
        <v>EUR6MDP1M</v>
      </c>
      <c r="S7" s="155">
        <f>_xll.qlRateHelperQuoteValue(Q7,_xll.ohTrigger(Trigger,Quote!$AE$2))</f>
        <v>8.3700000000158647E-4</v>
      </c>
      <c r="T7" s="354" t="str">
        <f>IFERROR(_xll.qlFuturesRateHelperConvexityAdjustment(Q7,Trigger),"--")</f>
        <v>--</v>
      </c>
      <c r="U7" s="35">
        <f>_xll.qlRateHelperEarliestDate(Q7,Trigger)</f>
        <v>42138</v>
      </c>
      <c r="V7" s="35">
        <f>_xll.qlRateHelperLatestDate(Q7,Trigger)</f>
        <v>42170</v>
      </c>
      <c r="W7" s="155">
        <v>8.445676853476203E-4</v>
      </c>
      <c r="AA7" s="366"/>
      <c r="AK7" s="339">
        <v>6</v>
      </c>
      <c r="AL7" s="339" t="str">
        <f t="shared" si="1"/>
        <v>X12F</v>
      </c>
      <c r="AM7" s="339" t="str">
        <f t="shared" si="0"/>
        <v>EUR6X12F=ICAP</v>
      </c>
      <c r="AN7" s="370">
        <f>_xll.RtGet("IDN",AM7,$AN$1)/100</f>
        <v>5.0000000000000001E-4</v>
      </c>
      <c r="AO7" s="370">
        <f>_xll.RtGet("IDN",AM7,$AO$1)/100</f>
        <v>1E-3</v>
      </c>
      <c r="AP7" s="370">
        <f t="shared" si="2"/>
        <v>7.5000000000000002E-4</v>
      </c>
      <c r="AQ7" s="371">
        <f>_xll.qlInterestRateIndexFixingDate($Z$5,AR7)</f>
        <v>42320</v>
      </c>
      <c r="AR7" s="371">
        <f>_xll.qlCalendarAdvance(Calendar,Settlementdate,AK7&amp;"M","mf",TRUE,Trigger)</f>
        <v>42324</v>
      </c>
      <c r="AS7" s="370">
        <f>_xll.qlIndexFixing($Z$5,AQ7,,_xll.ohTrigger(Trigger,Quote!$AE$2))</f>
        <v>6.9999999999975453E-4</v>
      </c>
      <c r="AT7" s="385">
        <f t="shared" si="3"/>
        <v>0.50000000000245481</v>
      </c>
      <c r="AV7" s="187" t="s">
        <v>217</v>
      </c>
      <c r="AW7" s="188">
        <f>_xll.qlInterestRateIndexFixingDate(Currency&amp;"ibor"&amp;$G$1,AX7,Trigger)</f>
        <v>42143</v>
      </c>
      <c r="AX7" s="188">
        <f>_xll.qlCalendarAdvance(Calendar,AX6,AV7,"f",,Trigger)</f>
        <v>42145</v>
      </c>
      <c r="AY7" s="188">
        <f>_xll.qlInterestRateIndexMaturity(Currency&amp;"ibor"&amp;$G$1,AX7,Trigger)</f>
        <v>42331</v>
      </c>
      <c r="AZ7" s="361">
        <f>_xll.qlIndexFixing($Z$5,AW7,,_xll.ohTrigger(Trigger,Quote!$AE$2))</f>
        <v>6.6238245365142002E-4</v>
      </c>
      <c r="BA7" s="361">
        <f>_xll.qlIndexFixing($BB$1,AX7,,_xll.ohTrigger(Trigger,Quote!$AE$2))</f>
        <v>6.5081920215298334E-4</v>
      </c>
    </row>
    <row r="8" spans="1:54" s="156" customFormat="1" ht="11.25" customHeight="1" x14ac:dyDescent="0.2">
      <c r="A8" s="128" t="s">
        <v>346</v>
      </c>
      <c r="B8" s="128" t="s">
        <v>93</v>
      </c>
      <c r="C8" s="130">
        <v>2</v>
      </c>
      <c r="D8" s="131" t="s">
        <v>348</v>
      </c>
      <c r="E8" s="132" t="b">
        <v>0</v>
      </c>
      <c r="F8" s="174" t="s">
        <v>51</v>
      </c>
      <c r="G8" s="134" t="str">
        <f>Currency&amp;Tenor&amp;A8&amp;B8</f>
        <v>EUR6MDP3W</v>
      </c>
      <c r="H8" s="135" t="str">
        <f>_xll.qlDepositRateHelper2(,G8,IF(RIGHT(B8,1)="N","1D",IF(B8="SW","1W",B8)),C8,Calendar,D8,E8,F8,,Trigger)</f>
        <v>obj_00daf#0005</v>
      </c>
      <c r="I8" s="130" t="b">
        <f t="shared" si="4"/>
        <v>1</v>
      </c>
      <c r="J8" s="164"/>
      <c r="K8" s="64" t="str">
        <f>A8</f>
        <v>DP</v>
      </c>
      <c r="L8" s="64" t="e">
        <f>#REF!</f>
        <v>#REF!</v>
      </c>
      <c r="M8" s="34" t="str">
        <f t="shared" si="5"/>
        <v>obj_00daf#0005</v>
      </c>
      <c r="N8" s="34" t="b">
        <f t="shared" si="5"/>
        <v>1</v>
      </c>
      <c r="O8" s="34">
        <v>1</v>
      </c>
      <c r="P8" s="34">
        <v>1</v>
      </c>
      <c r="Q8" s="34" t="str">
        <v>obj_00da8</v>
      </c>
      <c r="R8" s="34" t="str">
        <f>_xll.qlRateHelperQuoteName(Q8)</f>
        <v>EUR6MDP2M</v>
      </c>
      <c r="S8" s="155">
        <f>_xll.qlRateHelperQuoteValue(Q8,_xll.ohTrigger(Trigger,Quote!$AE$2))</f>
        <v>7.6600000000031374E-4</v>
      </c>
      <c r="T8" s="354" t="str">
        <f>IFERROR(_xll.qlFuturesRateHelperConvexityAdjustment(Q8,Trigger),"--")</f>
        <v>--</v>
      </c>
      <c r="U8" s="35">
        <f>_xll.qlRateHelperEarliestDate(Q8,Trigger)</f>
        <v>42138</v>
      </c>
      <c r="V8" s="35">
        <f>_xll.qlRateHelperLatestDate(Q8,Trigger)</f>
        <v>42199</v>
      </c>
      <c r="W8" s="155">
        <v>7.7670173726946822E-4</v>
      </c>
      <c r="AA8" s="366"/>
      <c r="AK8" s="339">
        <v>7</v>
      </c>
      <c r="AL8" s="339" t="str">
        <f t="shared" si="1"/>
        <v>X13F</v>
      </c>
      <c r="AM8" s="339" t="str">
        <f t="shared" si="0"/>
        <v>EUR7X13F=ICAP</v>
      </c>
      <c r="AN8" s="370">
        <f>_xll.RtGet("IDN",AM8,$AN$1)/100</f>
        <v>5.4000000000000001E-4</v>
      </c>
      <c r="AO8" s="370">
        <f>_xll.RtGet("IDN",AM8,$AO$1)/100</f>
        <v>1.0400000000000001E-3</v>
      </c>
      <c r="AP8" s="370">
        <f t="shared" si="2"/>
        <v>7.9000000000000012E-4</v>
      </c>
      <c r="AQ8" s="371">
        <f>_xll.qlInterestRateIndexFixingDate($Z$5,AR8)</f>
        <v>42348</v>
      </c>
      <c r="AR8" s="371">
        <f>_xll.qlCalendarAdvance(Calendar,Settlementdate,AK8&amp;"M","mf",TRUE,Trigger)</f>
        <v>42352</v>
      </c>
      <c r="AS8" s="370">
        <f>_xll.qlIndexFixing($Z$5,AQ8,,_xll.ohTrigger(Trigger,Quote!$AE$2))</f>
        <v>7.199999994524155E-4</v>
      </c>
      <c r="AT8" s="385">
        <f t="shared" si="3"/>
        <v>0.70000000547584618</v>
      </c>
      <c r="AV8" s="187" t="s">
        <v>217</v>
      </c>
      <c r="AW8" s="188">
        <f>_xll.qlInterestRateIndexFixingDate(Currency&amp;"ibor"&amp;$G$1,AX8,Trigger)</f>
        <v>42144</v>
      </c>
      <c r="AX8" s="188">
        <f>_xll.qlCalendarAdvance(Calendar,AX7,AV8,"f",,Trigger)</f>
        <v>42146</v>
      </c>
      <c r="AY8" s="188">
        <f>_xll.qlInterestRateIndexMaturity(Currency&amp;"ibor"&amp;$G$1,AX8,Trigger)</f>
        <v>42331</v>
      </c>
      <c r="AZ8" s="361">
        <f>_xll.qlIndexFixing($Z$5,AW8,,_xll.ohTrigger(Trigger,Quote!$AE$2))</f>
        <v>6.618021902869525E-4</v>
      </c>
      <c r="BA8" s="361">
        <f>_xll.qlIndexFixing($BB$1,AX8,,_xll.ohTrigger(Trigger,Quote!$AE$2))</f>
        <v>6.4911805384641459E-4</v>
      </c>
    </row>
    <row r="9" spans="1:54" s="156" customFormat="1" ht="11.25" customHeight="1" x14ac:dyDescent="0.2">
      <c r="A9" s="128" t="s">
        <v>346</v>
      </c>
      <c r="B9" s="128" t="s">
        <v>6</v>
      </c>
      <c r="C9" s="130">
        <v>2</v>
      </c>
      <c r="D9" s="131" t="s">
        <v>15</v>
      </c>
      <c r="E9" s="132" t="b">
        <v>1</v>
      </c>
      <c r="F9" s="174" t="s">
        <v>51</v>
      </c>
      <c r="G9" s="134" t="str">
        <f>Currency&amp;Tenor&amp;A9&amp;B9</f>
        <v>EUR6MDP1M</v>
      </c>
      <c r="H9" s="135" t="str">
        <f>_xll.qlDepositRateHelper2(,G9,IF(RIGHT(B9,1)="N","1D",IF(B9="SW","1W",B9)),C9,Calendar,D9,E9,F9,,Trigger)</f>
        <v>obj_00da9#0005</v>
      </c>
      <c r="I9" s="130" t="b">
        <f t="shared" si="4"/>
        <v>1</v>
      </c>
      <c r="J9" s="164"/>
      <c r="K9" s="64" t="str">
        <f>A9</f>
        <v>DP</v>
      </c>
      <c r="L9" s="64" t="e">
        <f>#REF!</f>
        <v>#REF!</v>
      </c>
      <c r="M9" s="34" t="str">
        <f t="shared" si="5"/>
        <v>obj_00da9#0005</v>
      </c>
      <c r="N9" s="34" t="b">
        <f t="shared" si="5"/>
        <v>1</v>
      </c>
      <c r="O9" s="34">
        <v>1</v>
      </c>
      <c r="P9" s="34">
        <v>1</v>
      </c>
      <c r="Q9" s="34" t="str">
        <v>obj_00da7</v>
      </c>
      <c r="R9" s="34" t="str">
        <f>_xll.qlRateHelperQuoteName(Q9)</f>
        <v>EUR6MDP3M</v>
      </c>
      <c r="S9" s="155">
        <f>_xll.qlRateHelperQuoteValue(Q9,_xll.ohTrigger(Trigger,Quote!$AE$2))</f>
        <v>7.1899999999965351E-4</v>
      </c>
      <c r="T9" s="354" t="str">
        <f>IFERROR(_xll.qlFuturesRateHelperConvexityAdjustment(Q9,Trigger),"--")</f>
        <v>--</v>
      </c>
      <c r="U9" s="35">
        <f>_xll.qlRateHelperEarliestDate(Q9,Trigger)</f>
        <v>42138</v>
      </c>
      <c r="V9" s="35">
        <f>_xll.qlRateHelperLatestDate(Q9,Trigger)</f>
        <v>42230</v>
      </c>
      <c r="W9" s="155">
        <v>7.3000928577549495E-4</v>
      </c>
      <c r="AA9" s="366"/>
      <c r="AK9" s="339">
        <v>8</v>
      </c>
      <c r="AL9" s="339" t="str">
        <f t="shared" si="1"/>
        <v>X14F</v>
      </c>
      <c r="AM9" s="339" t="str">
        <f t="shared" si="0"/>
        <v>EUR8X14F=ICAP</v>
      </c>
      <c r="AN9" s="370">
        <f>_xll.RtGet("IDN",AM9,$AN$1)/100</f>
        <v>5.8E-4</v>
      </c>
      <c r="AO9" s="370">
        <f>_xll.RtGet("IDN",AM9,$AO$1)/100</f>
        <v>1.08E-3</v>
      </c>
      <c r="AP9" s="370">
        <f t="shared" si="2"/>
        <v>8.3000000000000001E-4</v>
      </c>
      <c r="AQ9" s="371">
        <f>_xll.qlInterestRateIndexFixingDate($Z$5,AR9)</f>
        <v>42381</v>
      </c>
      <c r="AR9" s="371">
        <f>_xll.qlCalendarAdvance(Calendar,Settlementdate,AK9&amp;"M","mf",TRUE,Trigger)</f>
        <v>42383</v>
      </c>
      <c r="AS9" s="370">
        <f>_xll.qlIndexFixing($Z$5,AQ9,,_xll.ohTrigger(Trigger,Quote!$AE$2))</f>
        <v>7.6999999999885157E-4</v>
      </c>
      <c r="AT9" s="385">
        <f t="shared" si="3"/>
        <v>0.60000000001148435</v>
      </c>
      <c r="AV9" s="187" t="s">
        <v>217</v>
      </c>
      <c r="AW9" s="188">
        <f>_xll.qlInterestRateIndexFixingDate(Currency&amp;"ibor"&amp;$G$1,AX9,Trigger)</f>
        <v>42145</v>
      </c>
      <c r="AX9" s="188">
        <f>_xll.qlCalendarAdvance(Calendar,AX8,AV9,"f",,Trigger)</f>
        <v>42149</v>
      </c>
      <c r="AY9" s="188">
        <f>_xll.qlInterestRateIndexMaturity(Currency&amp;"ibor"&amp;$G$1,AX9,Trigger)</f>
        <v>42333</v>
      </c>
      <c r="AZ9" s="361">
        <f>_xll.qlIndexFixing($Z$5,AW9,,_xll.ohTrigger(Trigger,Quote!$AE$2))</f>
        <v>6.5956873402200672E-4</v>
      </c>
      <c r="BA9" s="361">
        <f>_xll.qlIndexFixing($BB$1,AX9,,_xll.ohTrigger(Trigger,Quote!$AE$2))</f>
        <v>6.4743895851494403E-4</v>
      </c>
    </row>
    <row r="10" spans="1:54" s="156" customFormat="1" ht="11.25" customHeight="1" x14ac:dyDescent="0.2">
      <c r="A10" s="128" t="s">
        <v>346</v>
      </c>
      <c r="B10" s="128" t="s">
        <v>94</v>
      </c>
      <c r="C10" s="130">
        <v>2</v>
      </c>
      <c r="D10" s="131" t="s">
        <v>15</v>
      </c>
      <c r="E10" s="132" t="b">
        <v>1</v>
      </c>
      <c r="F10" s="174" t="s">
        <v>51</v>
      </c>
      <c r="G10" s="134" t="str">
        <f>Currency&amp;Tenor&amp;A10&amp;B10</f>
        <v>EUR6MDP2M</v>
      </c>
      <c r="H10" s="135" t="str">
        <f>_xll.qlDepositRateHelper2(,G10,IF(RIGHT(B10,1)="N","1D",IF(B10="SW","1W",B10)),C10,Calendar,D10,E10,F10,,Trigger)</f>
        <v>obj_00da8#0005</v>
      </c>
      <c r="I10" s="130" t="b">
        <f t="shared" si="4"/>
        <v>1</v>
      </c>
      <c r="J10" s="164"/>
      <c r="K10" s="64" t="str">
        <f>A10</f>
        <v>DP</v>
      </c>
      <c r="L10" s="64" t="e">
        <f>#REF!</f>
        <v>#REF!</v>
      </c>
      <c r="M10" s="34" t="str">
        <f t="shared" si="5"/>
        <v>obj_00da8#0005</v>
      </c>
      <c r="N10" s="34" t="b">
        <f t="shared" si="5"/>
        <v>1</v>
      </c>
      <c r="O10" s="34">
        <v>1</v>
      </c>
      <c r="P10" s="34">
        <v>1</v>
      </c>
      <c r="Q10" s="34" t="str">
        <v>obj_00da6</v>
      </c>
      <c r="R10" s="34" t="str">
        <f>_xll.qlRateHelperQuoteName(Q10)</f>
        <v>EUR6MDP4M</v>
      </c>
      <c r="S10" s="155">
        <f>_xll.qlRateHelperQuoteValue(Q10,_xll.ohTrigger(Trigger,Quote!$AE$2))</f>
        <v>6.9300000000022794E-4</v>
      </c>
      <c r="T10" s="354" t="str">
        <f>IFERROR(_xll.qlFuturesRateHelperConvexityAdjustment(Q10,Trigger),"--")</f>
        <v>--</v>
      </c>
      <c r="U10" s="35">
        <f>_xll.qlRateHelperEarliestDate(Q10,Trigger)</f>
        <v>42138</v>
      </c>
      <c r="V10" s="35">
        <f>_xll.qlRateHelperLatestDate(Q10,Trigger)</f>
        <v>42261</v>
      </c>
      <c r="W10" s="155">
        <v>7.0378365345192802E-4</v>
      </c>
      <c r="AA10" s="366"/>
      <c r="AK10" s="339">
        <v>9</v>
      </c>
      <c r="AL10" s="339" t="str">
        <f t="shared" si="1"/>
        <v>X15F</v>
      </c>
      <c r="AM10" s="339" t="str">
        <f t="shared" si="0"/>
        <v>EUR9X15F=ICAP</v>
      </c>
      <c r="AN10" s="370">
        <f>_xll.RtGet("IDN",AM10,$AN$1)/100</f>
        <v>6.2E-4</v>
      </c>
      <c r="AO10" s="370">
        <f>_xll.RtGet("IDN",AM10,$AO$1)/100</f>
        <v>1.1200000000000001E-3</v>
      </c>
      <c r="AP10" s="370">
        <f t="shared" si="2"/>
        <v>8.7000000000000011E-4</v>
      </c>
      <c r="AQ10" s="371">
        <f>_xll.qlInterestRateIndexFixingDate($Z$5,AR10)</f>
        <v>42411</v>
      </c>
      <c r="AR10" s="371">
        <f>_xll.qlCalendarAdvance(Calendar,Settlementdate,AK10&amp;"M","mf",TRUE,Trigger)</f>
        <v>42415</v>
      </c>
      <c r="AS10" s="370">
        <f>_xll.qlIndexFixing($Z$5,AQ10,,_xll.ohTrigger(Trigger,Quote!$AE$2))</f>
        <v>9.171171110434861E-4</v>
      </c>
      <c r="AT10" s="385">
        <f t="shared" si="3"/>
        <v>-0.47117111043485987</v>
      </c>
      <c r="AV10" s="187" t="s">
        <v>217</v>
      </c>
      <c r="AW10" s="188">
        <f>_xll.qlInterestRateIndexFixingDate(Currency&amp;"ibor"&amp;$G$1,AX10,Trigger)</f>
        <v>42146</v>
      </c>
      <c r="AX10" s="188">
        <f>_xll.qlCalendarAdvance(Calendar,AX9,AV10,"f",,Trigger)</f>
        <v>42150</v>
      </c>
      <c r="AY10" s="188">
        <f>_xll.qlInterestRateIndexMaturity(Currency&amp;"ibor"&amp;$G$1,AX10,Trigger)</f>
        <v>42334</v>
      </c>
      <c r="AZ10" s="361">
        <f>_xll.qlIndexFixing($Z$5,AW10,,_xll.ohTrigger(Trigger,Quote!$AE$2))</f>
        <v>6.587412129681517E-4</v>
      </c>
      <c r="BA10" s="361">
        <f>_xll.qlIndexFixing($BB$1,AX10,,_xll.ohTrigger(Trigger,Quote!$AE$2))</f>
        <v>6.4391600116168784E-4</v>
      </c>
    </row>
    <row r="11" spans="1:54" s="156" customFormat="1" ht="11.25" customHeight="1" x14ac:dyDescent="0.2">
      <c r="A11" s="128" t="s">
        <v>346</v>
      </c>
      <c r="B11" s="128" t="s">
        <v>0</v>
      </c>
      <c r="C11" s="130">
        <v>2</v>
      </c>
      <c r="D11" s="131" t="s">
        <v>15</v>
      </c>
      <c r="E11" s="132" t="b">
        <v>1</v>
      </c>
      <c r="F11" s="174" t="s">
        <v>51</v>
      </c>
      <c r="G11" s="134" t="str">
        <f>Currency&amp;Tenor&amp;A11&amp;B11</f>
        <v>EUR6MDP3M</v>
      </c>
      <c r="H11" s="135" t="str">
        <f>_xll.qlDepositRateHelper2(,G11,IF(RIGHT(B11,1)="N","1D",IF(B11="SW","1W",B11)),C11,Calendar,D11,E11,F11,,Trigger)</f>
        <v>obj_00da7#0005</v>
      </c>
      <c r="I11" s="130" t="b">
        <f t="shared" si="4"/>
        <v>1</v>
      </c>
      <c r="J11" s="164"/>
      <c r="K11" s="64" t="str">
        <f>A11</f>
        <v>DP</v>
      </c>
      <c r="L11" s="64" t="e">
        <f>#REF!</f>
        <v>#REF!</v>
      </c>
      <c r="M11" s="34" t="str">
        <f t="shared" si="5"/>
        <v>obj_00da7#0005</v>
      </c>
      <c r="N11" s="34" t="b">
        <f t="shared" si="5"/>
        <v>1</v>
      </c>
      <c r="O11" s="34">
        <v>1</v>
      </c>
      <c r="P11" s="34">
        <v>1</v>
      </c>
      <c r="Q11" s="34" t="str">
        <v>obj_00dac</v>
      </c>
      <c r="R11" s="34" t="str">
        <f>_xll.qlRateHelperQuoteName(Q11)</f>
        <v>EUR6MDP5M</v>
      </c>
      <c r="S11" s="155">
        <f>_xll.qlRateHelperQuoteValue(Q11,_xll.ohTrigger(Trigger,Quote!$AE$2))</f>
        <v>6.8099999999963123E-4</v>
      </c>
      <c r="T11" s="354" t="str">
        <f>IFERROR(_xll.qlFuturesRateHelperConvexityAdjustment(Q11,Trigger),"--")</f>
        <v>--</v>
      </c>
      <c r="U11" s="35">
        <f>_xll.qlRateHelperEarliestDate(Q11,Trigger)</f>
        <v>42138</v>
      </c>
      <c r="V11" s="35">
        <f>_xll.qlRateHelperLatestDate(Q11,Trigger)</f>
        <v>42291</v>
      </c>
      <c r="W11" s="155">
        <v>6.9151710940184067E-4</v>
      </c>
      <c r="AA11" s="366"/>
      <c r="AK11" s="339">
        <v>10</v>
      </c>
      <c r="AL11" s="339" t="str">
        <f t="shared" si="1"/>
        <v>X16F</v>
      </c>
      <c r="AM11" s="339" t="str">
        <f t="shared" si="0"/>
        <v>EUR10X16F=ICAP</v>
      </c>
      <c r="AN11" s="370">
        <f>_xll.RtGet("IDN",AM11,$AN$1)/100</f>
        <v>6.7000000000000002E-4</v>
      </c>
      <c r="AO11" s="370">
        <f>_xll.RtGet("IDN",AM11,$AO$1)/100</f>
        <v>1.17E-3</v>
      </c>
      <c r="AP11" s="370">
        <f t="shared" si="2"/>
        <v>9.2000000000000003E-4</v>
      </c>
      <c r="AQ11" s="371">
        <f>_xll.qlInterestRateIndexFixingDate($Z$5,AR11)</f>
        <v>42439</v>
      </c>
      <c r="AR11" s="371">
        <f>_xll.qlCalendarAdvance(Calendar,Settlementdate,AK11&amp;"M","mf",TRUE,Trigger)</f>
        <v>42443</v>
      </c>
      <c r="AS11" s="370">
        <f>_xll.qlIndexFixing($Z$5,AQ11,,_xll.ohTrigger(Trigger,Quote!$AE$2))</f>
        <v>1.0590390634715573E-3</v>
      </c>
      <c r="AT11" s="385">
        <f t="shared" si="3"/>
        <v>-1.390390634715573</v>
      </c>
      <c r="AV11" s="187" t="s">
        <v>217</v>
      </c>
      <c r="AW11" s="188">
        <f>_xll.qlInterestRateIndexFixingDate(Currency&amp;"ibor"&amp;$G$1,AX11,Trigger)</f>
        <v>42149</v>
      </c>
      <c r="AX11" s="188">
        <f>_xll.qlCalendarAdvance(Calendar,AX10,AV11,"f",,Trigger)</f>
        <v>42151</v>
      </c>
      <c r="AY11" s="188">
        <f>_xll.qlInterestRateIndexMaturity(Currency&amp;"ibor"&amp;$G$1,AX11,Trigger)</f>
        <v>42335</v>
      </c>
      <c r="AZ11" s="361">
        <f>_xll.qlIndexFixing($Z$5,AW11,,_xll.ohTrigger(Trigger,Quote!$AE$2))</f>
        <v>6.5791097609368488E-4</v>
      </c>
      <c r="BA11" s="361">
        <f>_xll.qlIndexFixing($BB$1,AX11,,_xll.ohTrigger(Trigger,Quote!$AE$2))</f>
        <v>6.4323595881926154E-4</v>
      </c>
    </row>
    <row r="12" spans="1:54" s="156" customFormat="1" ht="11.25" customHeight="1" x14ac:dyDescent="0.2">
      <c r="A12" s="128" t="s">
        <v>346</v>
      </c>
      <c r="B12" s="128" t="s">
        <v>95</v>
      </c>
      <c r="C12" s="130">
        <v>2</v>
      </c>
      <c r="D12" s="131" t="s">
        <v>15</v>
      </c>
      <c r="E12" s="132" t="b">
        <v>1</v>
      </c>
      <c r="F12" s="174" t="s">
        <v>51</v>
      </c>
      <c r="G12" s="134" t="str">
        <f>Currency&amp;Tenor&amp;A12&amp;B12</f>
        <v>EUR6MDP4M</v>
      </c>
      <c r="H12" s="135" t="str">
        <f>_xll.qlDepositRateHelper2(,G12,IF(RIGHT(B12,1)="N","1D",IF(B12="SW","1W",B12)),C12,Calendar,D12,E12,F12,,Trigger)</f>
        <v>obj_00da6#0005</v>
      </c>
      <c r="I12" s="130" t="b">
        <f t="shared" si="4"/>
        <v>1</v>
      </c>
      <c r="J12" s="164"/>
      <c r="K12" s="64" t="str">
        <f>A12</f>
        <v>DP</v>
      </c>
      <c r="L12" s="64" t="e">
        <f>#REF!</f>
        <v>#REF!</v>
      </c>
      <c r="M12" s="34" t="str">
        <f t="shared" si="5"/>
        <v>obj_00da6#0005</v>
      </c>
      <c r="N12" s="34" t="b">
        <f t="shared" si="5"/>
        <v>1</v>
      </c>
      <c r="O12" s="34">
        <v>1</v>
      </c>
      <c r="P12" s="34">
        <v>1</v>
      </c>
      <c r="Q12" s="34" t="str">
        <v>obj_00daa</v>
      </c>
      <c r="R12" s="34" t="str">
        <f>_xll.qlRateHelperQuoteName(Q12)</f>
        <v>EUR6MDP6M</v>
      </c>
      <c r="S12" s="155">
        <f>_xll.qlRateHelperQuoteValue(Q12,_xll.ohTrigger(Trigger,Quote!$AE$2))</f>
        <v>6.6799999999994099E-4</v>
      </c>
      <c r="T12" s="354" t="str">
        <f>IFERROR(_xll.qlFuturesRateHelperConvexityAdjustment(Q12,Trigger),"--")</f>
        <v>--</v>
      </c>
      <c r="U12" s="35">
        <f>_xll.qlRateHelperEarliestDate(Q12,Trigger)</f>
        <v>42138</v>
      </c>
      <c r="V12" s="35">
        <f>_xll.qlRateHelperLatestDate(Q12,Trigger)</f>
        <v>42324</v>
      </c>
      <c r="W12" s="155">
        <v>6.7825661843894721E-4</v>
      </c>
      <c r="AA12" s="366"/>
      <c r="AK12" s="339">
        <v>11</v>
      </c>
      <c r="AL12" s="339" t="str">
        <f t="shared" si="1"/>
        <v>X17F</v>
      </c>
      <c r="AM12" s="339" t="str">
        <f t="shared" si="0"/>
        <v>EUR11X17F=ICAP</v>
      </c>
      <c r="AN12" s="370">
        <f>_xll.RtGet("IDN",AM12,$AN$1)/100</f>
        <v>7.2999999999999996E-4</v>
      </c>
      <c r="AO12" s="370">
        <f>_xll.RtGet("IDN",AM12,$AO$1)/100</f>
        <v>1.23E-3</v>
      </c>
      <c r="AP12" s="370">
        <f t="shared" si="2"/>
        <v>9.7999999999999997E-4</v>
      </c>
      <c r="AQ12" s="371">
        <f>_xll.qlInterestRateIndexFixingDate($Z$5,AR12)</f>
        <v>42472</v>
      </c>
      <c r="AR12" s="371">
        <f>_xll.qlCalendarAdvance(Calendar,Settlementdate,AK12&amp;"M","mf",TRUE,Trigger)</f>
        <v>42474</v>
      </c>
      <c r="AS12" s="370">
        <f>_xll.qlIndexFixing($Z$5,AQ12,,_xll.ohTrigger(Trigger,Quote!$AE$2))</f>
        <v>1.2002099033825431E-3</v>
      </c>
      <c r="AT12" s="385">
        <f t="shared" si="3"/>
        <v>-2.2020990338254309</v>
      </c>
      <c r="AV12" s="187" t="s">
        <v>217</v>
      </c>
      <c r="AW12" s="188">
        <f>_xll.qlInterestRateIndexFixingDate(Currency&amp;"ibor"&amp;$G$1,AX12,Trigger)</f>
        <v>42150</v>
      </c>
      <c r="AX12" s="188">
        <f>_xll.qlCalendarAdvance(Calendar,AX11,AV12,"f",,Trigger)</f>
        <v>42152</v>
      </c>
      <c r="AY12" s="188">
        <f>_xll.qlInterestRateIndexMaturity(Currency&amp;"ibor"&amp;$G$1,AX12,Trigger)</f>
        <v>42338</v>
      </c>
      <c r="AZ12" s="361">
        <f>_xll.qlIndexFixing($Z$5,AW12,,_xll.ohTrigger(Trigger,Quote!$AE$2))</f>
        <v>6.5663326194892631E-4</v>
      </c>
      <c r="BA12" s="361">
        <f>_xll.qlIndexFixing($BB$1,AX12,,_xll.ohTrigger(Trigger,Quote!$AE$2))</f>
        <v>6.483370410342768E-4</v>
      </c>
    </row>
    <row r="13" spans="1:54" s="156" customFormat="1" ht="11.25" customHeight="1" x14ac:dyDescent="0.2">
      <c r="A13" s="128" t="s">
        <v>346</v>
      </c>
      <c r="B13" s="128" t="s">
        <v>96</v>
      </c>
      <c r="C13" s="130">
        <v>2</v>
      </c>
      <c r="D13" s="131" t="s">
        <v>15</v>
      </c>
      <c r="E13" s="132" t="b">
        <v>1</v>
      </c>
      <c r="F13" s="174" t="s">
        <v>51</v>
      </c>
      <c r="G13" s="134" t="str">
        <f>Currency&amp;Tenor&amp;A13&amp;B13</f>
        <v>EUR6MDP5M</v>
      </c>
      <c r="H13" s="135" t="str">
        <f>_xll.qlDepositRateHelper2(,G13,IF(RIGHT(B13,1)="N","1D",IF(B13="SW","1W",B13)),C13,Calendar,D13,E13,F13,,Trigger)</f>
        <v>obj_00dac#0005</v>
      </c>
      <c r="I13" s="130" t="b">
        <f t="shared" si="4"/>
        <v>1</v>
      </c>
      <c r="J13" s="164"/>
      <c r="K13" s="64" t="str">
        <f>A13</f>
        <v>DP</v>
      </c>
      <c r="L13" s="64" t="e">
        <f>#REF!</f>
        <v>#REF!</v>
      </c>
      <c r="M13" s="34" t="str">
        <f t="shared" si="5"/>
        <v>obj_00dac#0005</v>
      </c>
      <c r="N13" s="34" t="b">
        <f t="shared" si="5"/>
        <v>1</v>
      </c>
      <c r="O13" s="34">
        <v>1</v>
      </c>
      <c r="P13" s="34">
        <v>1</v>
      </c>
      <c r="Q13" s="34" t="str">
        <v>obj_00b10</v>
      </c>
      <c r="R13" s="34" t="str">
        <f>_xll.qlRateHelperQuoteName(Q13)</f>
        <v>EUR6MFRA1x7</v>
      </c>
      <c r="S13" s="155">
        <f>_xll.qlRateHelperQuoteValue(Q13,_xll.ohTrigger(Trigger,Quote!$AE$2))</f>
        <v>6.2999999999982471E-4</v>
      </c>
      <c r="T13" s="354" t="str">
        <f>IFERROR(_xll.qlFuturesRateHelperConvexityAdjustment(Q13,Trigger),"--")</f>
        <v>--</v>
      </c>
      <c r="U13" s="35">
        <f>_xll.qlRateHelperEarliestDate(Q13,Trigger)</f>
        <v>42170</v>
      </c>
      <c r="V13" s="35">
        <f>_xll.qlRateHelperLatestDate(Q13,Trigger)</f>
        <v>42353</v>
      </c>
      <c r="W13" s="155">
        <v>6.7091169624682273E-4</v>
      </c>
      <c r="AA13" s="366"/>
      <c r="AK13" s="339">
        <v>12</v>
      </c>
      <c r="AL13" s="339" t="str">
        <f t="shared" si="1"/>
        <v>X18F</v>
      </c>
      <c r="AM13" s="339" t="str">
        <f t="shared" si="0"/>
        <v>EUR12X18F=ICAP</v>
      </c>
      <c r="AN13" s="370">
        <f>_xll.RtGet("IDN",AM13,$AN$1)/100</f>
        <v>8.0000000000000004E-4</v>
      </c>
      <c r="AO13" s="370">
        <f>_xll.RtGet("IDN",AM13,$AO$1)/100</f>
        <v>1.2999999999999999E-3</v>
      </c>
      <c r="AP13" s="370">
        <f t="shared" si="2"/>
        <v>1.0499999999999999E-3</v>
      </c>
      <c r="AQ13" s="371">
        <f>_xll.qlInterestRateIndexFixingDate($Z$5,AR13)</f>
        <v>42502</v>
      </c>
      <c r="AR13" s="371">
        <f>_xll.qlCalendarAdvance(Calendar,Settlementdate,AK13&amp;"M","mf",TRUE,Trigger)</f>
        <v>42506</v>
      </c>
      <c r="AS13" s="370">
        <f>_xll.qlIndexFixing($Z$5,AQ13,,_xll.ohTrigger(Trigger,Quote!$AE$2))</f>
        <v>1.3851492853959085E-3</v>
      </c>
      <c r="AT13" s="385">
        <f t="shared" si="3"/>
        <v>-3.351492853959086</v>
      </c>
      <c r="AV13" s="187" t="s">
        <v>217</v>
      </c>
      <c r="AW13" s="188">
        <f>_xll.qlInterestRateIndexFixingDate(Currency&amp;"ibor"&amp;$G$1,AX13,Trigger)</f>
        <v>42151</v>
      </c>
      <c r="AX13" s="188">
        <f>_xll.qlCalendarAdvance(Calendar,AX12,AV13,"f",,Trigger)</f>
        <v>42153</v>
      </c>
      <c r="AY13" s="188">
        <f>_xll.qlInterestRateIndexMaturity(Currency&amp;"ibor"&amp;$G$1,AX13,Trigger)</f>
        <v>42338</v>
      </c>
      <c r="AZ13" s="361">
        <f>_xll.qlIndexFixing($Z$5,AW13,,_xll.ohTrigger(Trigger,Quote!$AE$2))</f>
        <v>6.5478867998469996E-4</v>
      </c>
      <c r="BA13" s="361">
        <f>_xll.qlIndexFixing($BB$1,AX13,,_xll.ohTrigger(Trigger,Quote!$AE$2))</f>
        <v>6.467818355110072E-4</v>
      </c>
    </row>
    <row r="14" spans="1:54" s="156" customFormat="1" ht="11.25" customHeight="1" x14ac:dyDescent="0.2">
      <c r="A14" s="128" t="s">
        <v>346</v>
      </c>
      <c r="B14" s="128" t="s">
        <v>7</v>
      </c>
      <c r="C14" s="130">
        <v>2</v>
      </c>
      <c r="D14" s="131" t="s">
        <v>15</v>
      </c>
      <c r="E14" s="132" t="b">
        <v>1</v>
      </c>
      <c r="F14" s="174" t="s">
        <v>51</v>
      </c>
      <c r="G14" s="134" t="str">
        <f>Currency&amp;Tenor&amp;A14&amp;B14</f>
        <v>EUR6MDP6M</v>
      </c>
      <c r="H14" s="135" t="str">
        <f>_xll.qlDepositRateHelper2(,G14,IF(RIGHT(B14,1)="N","1D",IF(B14="SW","1W",B14)),C14,Calendar,D14,E14,F14,,Trigger)</f>
        <v>obj_00daa#0005</v>
      </c>
      <c r="I14" s="130" t="b">
        <f t="shared" si="4"/>
        <v>1</v>
      </c>
      <c r="J14" s="164"/>
      <c r="K14" s="64" t="str">
        <f>A14</f>
        <v>DP</v>
      </c>
      <c r="L14" s="64" t="e">
        <f>#REF!</f>
        <v>#REF!</v>
      </c>
      <c r="M14" s="34" t="str">
        <f t="shared" si="5"/>
        <v>obj_00daa#0005</v>
      </c>
      <c r="N14" s="34" t="b">
        <f t="shared" si="5"/>
        <v>1</v>
      </c>
      <c r="O14" s="34">
        <v>1</v>
      </c>
      <c r="P14" s="34">
        <v>1</v>
      </c>
      <c r="Q14" s="34" t="str">
        <v>obj_00b0d</v>
      </c>
      <c r="R14" s="34" t="str">
        <f>_xll.qlRateHelperQuoteName(Q14)</f>
        <v>EUR6MFRA2x8</v>
      </c>
      <c r="S14" s="155">
        <f>_xll.qlRateHelperQuoteValue(Q14,_xll.ohTrigger(Trigger,Quote!$AE$2))</f>
        <v>6.4000000000054356E-4</v>
      </c>
      <c r="T14" s="354" t="str">
        <f>IFERROR(_xll.qlFuturesRateHelperConvexityAdjustment(Q14,Trigger),"--")</f>
        <v>--</v>
      </c>
      <c r="U14" s="35">
        <f>_xll.qlRateHelperEarliestDate(Q14,Trigger)</f>
        <v>42199</v>
      </c>
      <c r="V14" s="35">
        <f>_xll.qlRateHelperLatestDate(Q14,Trigger)</f>
        <v>42383</v>
      </c>
      <c r="W14" s="155">
        <v>6.8140988443182423E-4</v>
      </c>
      <c r="AA14" s="366"/>
      <c r="AK14" s="339">
        <v>13</v>
      </c>
      <c r="AL14" s="339" t="str">
        <f t="shared" si="1"/>
        <v>X19F</v>
      </c>
      <c r="AM14" s="339" t="str">
        <f t="shared" si="0"/>
        <v>EUR13X19F=ICAP</v>
      </c>
      <c r="AN14" s="370">
        <f>_xll.RtGet("IDN",AM14,$AN$1)/100</f>
        <v>8.6000000000000009E-4</v>
      </c>
      <c r="AO14" s="370">
        <f>_xll.RtGet("IDN",AM14,$AO$1)/100</f>
        <v>1.3600000000000001E-3</v>
      </c>
      <c r="AP14" s="370">
        <f t="shared" si="2"/>
        <v>1.1100000000000001E-3</v>
      </c>
      <c r="AQ14" s="371">
        <f>_xll.qlInterestRateIndexFixingDate($Z$5,AR14)</f>
        <v>42531</v>
      </c>
      <c r="AR14" s="371">
        <f>_xll.qlCalendarAdvance(Calendar,Settlementdate,AK14&amp;"M","mf",TRUE,Trigger)</f>
        <v>42535</v>
      </c>
      <c r="AS14" s="370">
        <f>_xll.qlIndexFixing($Z$5,AQ14,,_xll.ohTrigger(Trigger,Quote!$AE$2))</f>
        <v>1.560013480125954E-3</v>
      </c>
      <c r="AT14" s="385">
        <f t="shared" si="3"/>
        <v>-4.5001348012595397</v>
      </c>
      <c r="AV14" s="187" t="s">
        <v>217</v>
      </c>
      <c r="AW14" s="188">
        <f>_xll.qlInterestRateIndexFixingDate(Currency&amp;"ibor"&amp;$G$1,AX14,Trigger)</f>
        <v>42152</v>
      </c>
      <c r="AX14" s="188">
        <f>_xll.qlCalendarAdvance(Calendar,AX13,AV14,"f",,Trigger)</f>
        <v>42156</v>
      </c>
      <c r="AY14" s="188">
        <f>_xll.qlInterestRateIndexMaturity(Currency&amp;"ibor"&amp;$G$1,AX14,Trigger)</f>
        <v>42339</v>
      </c>
      <c r="AZ14" s="361">
        <f>_xll.qlIndexFixing($Z$5,AW14,,_xll.ohTrigger(Trigger,Quote!$AE$2))</f>
        <v>6.4806662607434448E-4</v>
      </c>
      <c r="BA14" s="361">
        <f>_xll.qlIndexFixing($BB$1,AX14,,_xll.ohTrigger(Trigger,Quote!$AE$2))</f>
        <v>6.4525783321571701E-4</v>
      </c>
    </row>
    <row r="15" spans="1:54" s="156" customFormat="1" ht="11.25" customHeight="1" x14ac:dyDescent="0.2">
      <c r="A15" s="128" t="s">
        <v>346</v>
      </c>
      <c r="B15" s="128" t="s">
        <v>97</v>
      </c>
      <c r="C15" s="130">
        <v>2</v>
      </c>
      <c r="D15" s="131" t="s">
        <v>15</v>
      </c>
      <c r="E15" s="132" t="b">
        <v>1</v>
      </c>
      <c r="F15" s="174" t="s">
        <v>51</v>
      </c>
      <c r="G15" s="134" t="str">
        <f>Currency&amp;Tenor&amp;A15&amp;B15</f>
        <v>EUR6MDP7M</v>
      </c>
      <c r="H15" s="135" t="e">
        <f>_xll.qlDepositRateHelper2(,G15,IF(RIGHT(B15,1)="N","1D",IF(B15="SW","1W",B15)),C15,Calendar,D15,E15,F15,,Trigger)</f>
        <v>#NUM!</v>
      </c>
      <c r="I15" s="130" t="b">
        <f t="shared" si="4"/>
        <v>0</v>
      </c>
      <c r="J15" s="164"/>
      <c r="K15" s="64" t="str">
        <f>A15</f>
        <v>DP</v>
      </c>
      <c r="L15" s="64" t="e">
        <f>#REF!</f>
        <v>#REF!</v>
      </c>
      <c r="M15" s="34" t="e">
        <f t="shared" si="5"/>
        <v>#NUM!</v>
      </c>
      <c r="N15" s="34" t="b">
        <f t="shared" si="5"/>
        <v>0</v>
      </c>
      <c r="O15" s="34">
        <v>1</v>
      </c>
      <c r="P15" s="34">
        <v>1</v>
      </c>
      <c r="Q15" s="34" t="str">
        <v>obj_00ba3</v>
      </c>
      <c r="R15" s="34" t="str">
        <f>_xll.qlRateHelperQuoteName(Q15)</f>
        <v>EUR6MFRA3x9</v>
      </c>
      <c r="S15" s="155">
        <f>_xll.qlRateHelperQuoteValue(Q15,_xll.ohTrigger(Trigger,Quote!$AE$2))</f>
        <v>6.3999999999987201E-4</v>
      </c>
      <c r="T15" s="354" t="str">
        <f>IFERROR(_xll.qlFuturesRateHelperConvexityAdjustment(Q15,Trigger),"--")</f>
        <v>--</v>
      </c>
      <c r="U15" s="35">
        <f>_xll.qlRateHelperEarliestDate(Q15,Trigger)</f>
        <v>42230</v>
      </c>
      <c r="V15" s="35">
        <f>_xll.qlRateHelperLatestDate(Q15,Trigger)</f>
        <v>42415</v>
      </c>
      <c r="W15" s="155">
        <v>6.7614903581586939E-4</v>
      </c>
      <c r="AA15" s="366"/>
      <c r="AK15" s="339">
        <v>14</v>
      </c>
      <c r="AL15" s="339" t="str">
        <f t="shared" si="1"/>
        <v>X20F</v>
      </c>
      <c r="AM15" s="339" t="str">
        <f t="shared" si="0"/>
        <v>EUR14X20F=ICAP</v>
      </c>
      <c r="AN15" s="370">
        <f>_xll.RtGet("IDN",AM15,$AN$1)/100</f>
        <v>9.7000000000000005E-4</v>
      </c>
      <c r="AO15" s="370">
        <f>_xll.RtGet("IDN",AM15,$AO$1)/100</f>
        <v>1.47E-3</v>
      </c>
      <c r="AP15" s="370">
        <f t="shared" si="2"/>
        <v>1.2199999999999999E-3</v>
      </c>
      <c r="AQ15" s="371">
        <f>_xll.qlInterestRateIndexFixingDate($Z$5,AR15)</f>
        <v>42563</v>
      </c>
      <c r="AR15" s="371">
        <f>_xll.qlCalendarAdvance(Calendar,Settlementdate,AK15&amp;"M","mf",TRUE,Trigger)</f>
        <v>42565</v>
      </c>
      <c r="AS15" s="370">
        <f>_xll.qlIndexFixing($Z$5,AQ15,,_xll.ohTrigger(Trigger,Quote!$AE$2))</f>
        <v>1.7143925812201203E-3</v>
      </c>
      <c r="AT15" s="385">
        <f t="shared" si="3"/>
        <v>-4.9439258122012042</v>
      </c>
      <c r="AV15" s="187" t="s">
        <v>217</v>
      </c>
      <c r="AW15" s="188">
        <f>_xll.qlInterestRateIndexFixingDate(Currency&amp;"ibor"&amp;$G$1,AX15,Trigger)</f>
        <v>42153</v>
      </c>
      <c r="AX15" s="188">
        <f>_xll.qlCalendarAdvance(Calendar,AX14,AV15,"f",,Trigger)</f>
        <v>42157</v>
      </c>
      <c r="AY15" s="188">
        <f>_xll.qlInterestRateIndexMaturity(Currency&amp;"ibor"&amp;$G$1,AX15,Trigger)</f>
        <v>42340</v>
      </c>
      <c r="AZ15" s="361">
        <f>_xll.qlIndexFixing($Z$5,AW15,,_xll.ohTrigger(Trigger,Quote!$AE$2))</f>
        <v>6.4538478858477608E-4</v>
      </c>
      <c r="BA15" s="361">
        <f>_xll.qlIndexFixing($BB$1,AX15,,_xll.ohTrigger(Trigger,Quote!$AE$2))</f>
        <v>6.4376661377489076E-4</v>
      </c>
    </row>
    <row r="16" spans="1:54" s="156" customFormat="1" ht="11.25" customHeight="1" x14ac:dyDescent="0.2">
      <c r="A16" s="128" t="s">
        <v>346</v>
      </c>
      <c r="B16" s="128" t="s">
        <v>149</v>
      </c>
      <c r="C16" s="130">
        <v>2</v>
      </c>
      <c r="D16" s="131" t="s">
        <v>15</v>
      </c>
      <c r="E16" s="132" t="b">
        <v>1</v>
      </c>
      <c r="F16" s="174" t="s">
        <v>51</v>
      </c>
      <c r="G16" s="134" t="str">
        <f>Currency&amp;Tenor&amp;A16&amp;B16</f>
        <v>EUR6MDP8M</v>
      </c>
      <c r="H16" s="135" t="e">
        <f>_xll.qlDepositRateHelper2(,G16,IF(RIGHT(B16,1)="N","1D",IF(B16="SW","1W",B16)),C16,Calendar,D16,E16,F16,,Trigger)</f>
        <v>#NUM!</v>
      </c>
      <c r="I16" s="130" t="b">
        <f t="shared" si="4"/>
        <v>0</v>
      </c>
      <c r="J16" s="164"/>
      <c r="K16" s="64" t="str">
        <f>A16</f>
        <v>DP</v>
      </c>
      <c r="L16" s="64" t="e">
        <f>#REF!</f>
        <v>#REF!</v>
      </c>
      <c r="M16" s="34" t="e">
        <f t="shared" si="5"/>
        <v>#NUM!</v>
      </c>
      <c r="N16" s="34" t="b">
        <f t="shared" si="5"/>
        <v>0</v>
      </c>
      <c r="O16" s="34">
        <v>1</v>
      </c>
      <c r="P16" s="34">
        <v>1</v>
      </c>
      <c r="Q16" s="34" t="str">
        <v>obj_00c91</v>
      </c>
      <c r="R16" s="34" t="str">
        <f>_xll.qlRateHelperQuoteName(Q16)</f>
        <v>EUR6MFRA4x10</v>
      </c>
      <c r="S16" s="155">
        <f>_xll.qlRateHelperQuoteValue(Q16,_xll.ohTrigger(Trigger,Quote!$AE$2))</f>
        <v>6.5000000000008584E-4</v>
      </c>
      <c r="T16" s="354" t="str">
        <f>IFERROR(_xll.qlFuturesRateHelperConvexityAdjustment(Q16,Trigger),"--")</f>
        <v>--</v>
      </c>
      <c r="U16" s="35">
        <f>_xll.qlRateHelperEarliestDate(Q16,Trigger)</f>
        <v>42261</v>
      </c>
      <c r="V16" s="35">
        <f>_xll.qlRateHelperLatestDate(Q16,Trigger)</f>
        <v>42443</v>
      </c>
      <c r="W16" s="155">
        <v>6.7718667505863072E-4</v>
      </c>
      <c r="AA16" s="366"/>
      <c r="AK16" s="339">
        <v>15</v>
      </c>
      <c r="AL16" s="339" t="str">
        <f t="shared" si="1"/>
        <v>X21F</v>
      </c>
      <c r="AM16" s="339" t="str">
        <f t="shared" si="0"/>
        <v>EUR15X21F=ICAP</v>
      </c>
      <c r="AN16" s="370">
        <f>_xll.RtGet("IDN",AM16,$AN$1)/100</f>
        <v>1.06E-3</v>
      </c>
      <c r="AO16" s="370">
        <f>_xll.RtGet("IDN",AM16,$AO$1)/100</f>
        <v>1.56E-3</v>
      </c>
      <c r="AP16" s="370">
        <f t="shared" si="2"/>
        <v>1.31E-3</v>
      </c>
      <c r="AQ16" s="371">
        <f>_xll.qlInterestRateIndexFixingDate($Z$5,AR16)</f>
        <v>42593</v>
      </c>
      <c r="AR16" s="371">
        <f>_xll.qlCalendarAdvance(Calendar,Settlementdate,AK16&amp;"M","mf",TRUE,Trigger)</f>
        <v>42597</v>
      </c>
      <c r="AS16" s="370">
        <f>_xll.qlIndexFixing($Z$5,AQ16,,_xll.ohTrigger(Trigger,Quote!$AE$2))</f>
        <v>1.81529624315608E-3</v>
      </c>
      <c r="AT16" s="385">
        <f t="shared" si="3"/>
        <v>-5.0529624315608004</v>
      </c>
      <c r="AV16" s="187" t="s">
        <v>217</v>
      </c>
      <c r="AW16" s="188">
        <f>_xll.qlInterestRateIndexFixingDate(Currency&amp;"ibor"&amp;$G$1,AX16,Trigger)</f>
        <v>42156</v>
      </c>
      <c r="AX16" s="188">
        <f>_xll.qlCalendarAdvance(Calendar,AX15,AV16,"f",,Trigger)</f>
        <v>42158</v>
      </c>
      <c r="AY16" s="188">
        <f>_xll.qlInterestRateIndexMaturity(Currency&amp;"ibor"&amp;$G$1,AX16,Trigger)</f>
        <v>42341</v>
      </c>
      <c r="AZ16" s="361">
        <f>_xll.qlIndexFixing($Z$5,AW16,,_xll.ohTrigger(Trigger,Quote!$AE$2))</f>
        <v>6.4255355084565893E-4</v>
      </c>
      <c r="BA16" s="361">
        <f>_xll.qlIndexFixing($BB$1,AX16,,_xll.ohTrigger(Trigger,Quote!$AE$2))</f>
        <v>6.4091349516349257E-4</v>
      </c>
    </row>
    <row r="17" spans="1:53" s="156" customFormat="1" ht="11.25" customHeight="1" x14ac:dyDescent="0.2">
      <c r="A17" s="128" t="s">
        <v>346</v>
      </c>
      <c r="B17" s="128" t="s">
        <v>150</v>
      </c>
      <c r="C17" s="130">
        <v>2</v>
      </c>
      <c r="D17" s="131" t="s">
        <v>15</v>
      </c>
      <c r="E17" s="132" t="b">
        <v>1</v>
      </c>
      <c r="F17" s="174" t="s">
        <v>51</v>
      </c>
      <c r="G17" s="134" t="str">
        <f>Currency&amp;Tenor&amp;A17&amp;B17</f>
        <v>EUR6MDP9M</v>
      </c>
      <c r="H17" s="135" t="e">
        <f>_xll.qlDepositRateHelper2(,G17,IF(RIGHT(B17,1)="N","1D",IF(B17="SW","1W",B17)),C17,Calendar,D17,E17,F17,,Trigger)</f>
        <v>#NUM!</v>
      </c>
      <c r="I17" s="130" t="b">
        <f t="shared" si="4"/>
        <v>0</v>
      </c>
      <c r="J17" s="164"/>
      <c r="K17" s="64" t="str">
        <f>A17</f>
        <v>DP</v>
      </c>
      <c r="L17" s="64" t="e">
        <f>#REF!</f>
        <v>#REF!</v>
      </c>
      <c r="M17" s="34" t="e">
        <f t="shared" si="5"/>
        <v>#NUM!</v>
      </c>
      <c r="N17" s="34" t="b">
        <f t="shared" si="5"/>
        <v>0</v>
      </c>
      <c r="O17" s="34">
        <v>1</v>
      </c>
      <c r="P17" s="34">
        <v>1</v>
      </c>
      <c r="Q17" s="34" t="str">
        <v>obj_00cbf</v>
      </c>
      <c r="R17" s="34" t="str">
        <f>_xll.qlRateHelperQuoteName(Q17)</f>
        <v>EUR6MFRA5x11</v>
      </c>
      <c r="S17" s="155">
        <f>_xll.qlRateHelperQuoteValue(Q17,_xll.ohTrigger(Trigger,Quote!$AE$2))</f>
        <v>6.8000000000026145E-4</v>
      </c>
      <c r="T17" s="354" t="str">
        <f>IFERROR(_xll.qlFuturesRateHelperConvexityAdjustment(Q17,Trigger),"--")</f>
        <v>--</v>
      </c>
      <c r="U17" s="35">
        <f>_xll.qlRateHelperEarliestDate(Q17,Trigger)</f>
        <v>42291</v>
      </c>
      <c r="V17" s="35">
        <f>_xll.qlRateHelperLatestDate(Q17,Trigger)</f>
        <v>42474</v>
      </c>
      <c r="W17" s="155">
        <v>6.9033042668867502E-4</v>
      </c>
      <c r="AA17" s="366"/>
      <c r="AK17" s="339">
        <v>16</v>
      </c>
      <c r="AL17" s="339" t="str">
        <f t="shared" si="1"/>
        <v>X22F</v>
      </c>
      <c r="AM17" s="339" t="str">
        <f t="shared" si="0"/>
        <v>EUR16X22F=ICAP</v>
      </c>
      <c r="AN17" s="370">
        <f>_xll.RtGet("IDN",AM17,$AN$1)/100</f>
        <v>1.16E-3</v>
      </c>
      <c r="AO17" s="370">
        <f>_xll.RtGet("IDN",AM17,$AO$1)/100</f>
        <v>1.66E-3</v>
      </c>
      <c r="AP17" s="370">
        <f t="shared" si="2"/>
        <v>1.41E-3</v>
      </c>
      <c r="AQ17" s="371">
        <f>_xll.qlInterestRateIndexFixingDate($Z$5,AR17)</f>
        <v>42625</v>
      </c>
      <c r="AR17" s="371">
        <f>_xll.qlCalendarAdvance(Calendar,Settlementdate,AK17&amp;"M","mf",TRUE,Trigger)</f>
        <v>42627</v>
      </c>
      <c r="AS17" s="370">
        <f>_xll.qlIndexFixing($Z$5,AQ17,,_xll.ohTrigger(Trigger,Quote!$AE$2))</f>
        <v>1.9080594398941044E-3</v>
      </c>
      <c r="AT17" s="385">
        <f t="shared" si="3"/>
        <v>-4.9805943989410437</v>
      </c>
      <c r="AV17" s="187" t="s">
        <v>217</v>
      </c>
      <c r="AW17" s="188">
        <f>_xll.qlInterestRateIndexFixingDate(Currency&amp;"ibor"&amp;$G$1,AX17,Trigger)</f>
        <v>42157</v>
      </c>
      <c r="AX17" s="188">
        <f>_xll.qlCalendarAdvance(Calendar,AX16,AV17,"f",,Trigger)</f>
        <v>42159</v>
      </c>
      <c r="AY17" s="188">
        <f>_xll.qlInterestRateIndexMaturity(Currency&amp;"ibor"&amp;$G$1,AX17,Trigger)</f>
        <v>42342</v>
      </c>
      <c r="AZ17" s="361">
        <f>_xll.qlIndexFixing($Z$5,AW17,,_xll.ohTrigger(Trigger,Quote!$AE$2))</f>
        <v>6.3957291350259684E-4</v>
      </c>
      <c r="BA17" s="361">
        <f>_xll.qlIndexFixing($BB$1,AX17,,_xll.ohTrigger(Trigger,Quote!$AE$2))</f>
        <v>6.3816190388044818E-4</v>
      </c>
    </row>
    <row r="18" spans="1:53" s="156" customFormat="1" ht="11.25" customHeight="1" x14ac:dyDescent="0.2">
      <c r="A18" s="128" t="s">
        <v>346</v>
      </c>
      <c r="B18" s="128" t="s">
        <v>151</v>
      </c>
      <c r="C18" s="130">
        <v>2</v>
      </c>
      <c r="D18" s="131" t="s">
        <v>15</v>
      </c>
      <c r="E18" s="132" t="b">
        <v>1</v>
      </c>
      <c r="F18" s="174" t="s">
        <v>51</v>
      </c>
      <c r="G18" s="134" t="str">
        <f>Currency&amp;Tenor&amp;A18&amp;B18</f>
        <v>EUR6MDP10M</v>
      </c>
      <c r="H18" s="135" t="e">
        <f>_xll.qlDepositRateHelper2(,G18,IF(RIGHT(B18,1)="N","1D",IF(B18="SW","1W",B18)),C18,Calendar,D18,E18,F18,,Trigger)</f>
        <v>#NUM!</v>
      </c>
      <c r="I18" s="130" t="b">
        <f t="shared" si="4"/>
        <v>0</v>
      </c>
      <c r="J18" s="166"/>
      <c r="K18" s="64" t="str">
        <f>A18</f>
        <v>DP</v>
      </c>
      <c r="L18" s="64" t="e">
        <f>#REF!</f>
        <v>#REF!</v>
      </c>
      <c r="M18" s="34" t="e">
        <f t="shared" ref="M18:M19" si="6">H18</f>
        <v>#NUM!</v>
      </c>
      <c r="N18" s="34" t="b">
        <f t="shared" ref="N18:N19" si="7">I18</f>
        <v>0</v>
      </c>
      <c r="O18" s="34">
        <v>1</v>
      </c>
      <c r="P18" s="34">
        <v>1</v>
      </c>
      <c r="Q18" s="34" t="str">
        <v>obj_00cc8</v>
      </c>
      <c r="R18" s="34" t="str">
        <f>_xll.qlRateHelperQuoteName(Q18)</f>
        <v>EUR6MFRA6x12</v>
      </c>
      <c r="S18" s="52">
        <f>_xll.qlRateHelperQuoteValue(Q18,_xll.ohTrigger(Trigger,Quote!$AE$2))</f>
        <v>6.9999999999975453E-4</v>
      </c>
      <c r="T18" s="354" t="str">
        <f>IFERROR(_xll.qlFuturesRateHelperConvexityAdjustment(Q18,Trigger),"--")</f>
        <v>--</v>
      </c>
      <c r="U18" s="35">
        <f>_xll.qlRateHelperEarliestDate(Q18,Trigger)</f>
        <v>42324</v>
      </c>
      <c r="V18" s="35">
        <f>_xll.qlRateHelperLatestDate(Q18,Trigger)</f>
        <v>42506</v>
      </c>
      <c r="W18" s="155">
        <v>6.9367253590847406E-4</v>
      </c>
      <c r="AA18" s="375"/>
      <c r="AK18" s="339">
        <v>17</v>
      </c>
      <c r="AL18" s="339" t="str">
        <f t="shared" si="1"/>
        <v>X23F</v>
      </c>
      <c r="AM18" s="339" t="str">
        <f t="shared" si="0"/>
        <v>EUR17X23F=ICAP</v>
      </c>
      <c r="AN18" s="370">
        <f>_xll.RtGet("IDN",AM18,$AN$1)/100</f>
        <v>1.31E-3</v>
      </c>
      <c r="AO18" s="370">
        <f>_xll.RtGet("IDN",AM18,$AO$1)/100</f>
        <v>1.81E-3</v>
      </c>
      <c r="AP18" s="370">
        <f t="shared" si="2"/>
        <v>1.56E-3</v>
      </c>
      <c r="AQ18" s="371">
        <f>_xll.qlInterestRateIndexFixingDate($Z$5,AR18)</f>
        <v>42655</v>
      </c>
      <c r="AR18" s="371">
        <f>_xll.qlCalendarAdvance(Calendar,Settlementdate,AK18&amp;"M","mf",TRUE,Trigger)</f>
        <v>42657</v>
      </c>
      <c r="AS18" s="370">
        <f>_xll.qlIndexFixing($Z$5,AQ18,,_xll.ohTrigger(Trigger,Quote!$AE$2))</f>
        <v>2.0138911167989814E-3</v>
      </c>
      <c r="AT18" s="385">
        <f t="shared" si="3"/>
        <v>-4.5389111679898138</v>
      </c>
      <c r="AV18" s="187" t="s">
        <v>217</v>
      </c>
      <c r="AW18" s="188">
        <f>_xll.qlInterestRateIndexFixingDate(Currency&amp;"ibor"&amp;$G$1,AX18,Trigger)</f>
        <v>42158</v>
      </c>
      <c r="AX18" s="188">
        <f>_xll.qlCalendarAdvance(Calendar,AX17,AV18,"f",,Trigger)</f>
        <v>42160</v>
      </c>
      <c r="AY18" s="188">
        <f>_xll.qlInterestRateIndexMaturity(Currency&amp;"ibor"&amp;$G$1,AX18,Trigger)</f>
        <v>42345</v>
      </c>
      <c r="AZ18" s="361">
        <f>_xll.qlIndexFixing($Z$5,AW18,,_xll.ohTrigger(Trigger,Quote!$AE$2))</f>
        <v>6.3828039162677015E-4</v>
      </c>
      <c r="BA18" s="361">
        <f>_xll.qlIndexFixing($BB$1,AX18,,_xll.ohTrigger(Trigger,Quote!$AE$2))</f>
        <v>6.3685903990418069E-4</v>
      </c>
    </row>
    <row r="19" spans="1:53" s="156" customFormat="1" ht="11.25" customHeight="1" x14ac:dyDescent="0.2">
      <c r="A19" s="128" t="s">
        <v>346</v>
      </c>
      <c r="B19" s="128" t="s">
        <v>152</v>
      </c>
      <c r="C19" s="130">
        <v>2</v>
      </c>
      <c r="D19" s="131" t="s">
        <v>15</v>
      </c>
      <c r="E19" s="132" t="b">
        <v>1</v>
      </c>
      <c r="F19" s="174" t="s">
        <v>51</v>
      </c>
      <c r="G19" s="134" t="str">
        <f>Currency&amp;Tenor&amp;A19&amp;B19</f>
        <v>EUR6MDP11M</v>
      </c>
      <c r="H19" s="135" t="e">
        <f>_xll.qlDepositRateHelper2(,G19,IF(RIGHT(B19,1)="N","1D",IF(B19="SW","1W",B19)),C19,Calendar,D19,E19,F19,,Trigger)</f>
        <v>#NUM!</v>
      </c>
      <c r="I19" s="130" t="b">
        <f t="shared" si="4"/>
        <v>0</v>
      </c>
      <c r="J19" s="164"/>
      <c r="K19" s="64" t="str">
        <f>A19</f>
        <v>DP</v>
      </c>
      <c r="L19" s="64" t="e">
        <f>#REF!</f>
        <v>#REF!</v>
      </c>
      <c r="M19" s="34" t="e">
        <f t="shared" si="6"/>
        <v>#NUM!</v>
      </c>
      <c r="N19" s="34" t="b">
        <f t="shared" si="7"/>
        <v>0</v>
      </c>
      <c r="O19" s="34">
        <v>1</v>
      </c>
      <c r="P19" s="34">
        <v>1</v>
      </c>
      <c r="Q19" s="34" t="str">
        <v>obj_00db3</v>
      </c>
      <c r="R19" s="34" t="str">
        <f>_xll.qlRateHelperQuoteName(Q19)</f>
        <v>EUR6MFRA7x13</v>
      </c>
      <c r="S19" s="52">
        <f>_xll.qlRateHelperQuoteValue(Q19,_xll.ohTrigger(Trigger,Quote!$AE$2))</f>
        <v>7.1999999997309188E-4</v>
      </c>
      <c r="T19" s="354" t="str">
        <f>IFERROR(_xll.qlFuturesRateHelperConvexityAdjustment(Q19,Trigger),"--")</f>
        <v>--</v>
      </c>
      <c r="U19" s="35">
        <f>_xll.qlRateHelperEarliestDate(Q19,Trigger)</f>
        <v>42352</v>
      </c>
      <c r="V19" s="35">
        <f>_xll.qlRateHelperLatestDate(Q19,Trigger)</f>
        <v>42535</v>
      </c>
      <c r="W19" s="155">
        <v>6.9808820122274813E-4</v>
      </c>
      <c r="AA19" s="375"/>
      <c r="AK19" s="372">
        <v>18</v>
      </c>
      <c r="AL19" s="372" t="str">
        <f t="shared" si="1"/>
        <v>X24F</v>
      </c>
      <c r="AM19" s="372" t="str">
        <f t="shared" si="0"/>
        <v>EUR18X24F=ICAP</v>
      </c>
      <c r="AN19" s="373">
        <f>_xll.RtGet("IDN",AM19,$AN$1)/100</f>
        <v>1.4300000000000001E-3</v>
      </c>
      <c r="AO19" s="373">
        <f>_xll.RtGet("IDN",AM19,$AO$1)/100</f>
        <v>1.9300000000000001E-3</v>
      </c>
      <c r="AP19" s="373">
        <f t="shared" si="2"/>
        <v>1.6800000000000001E-3</v>
      </c>
      <c r="AQ19" s="374">
        <f>_xll.qlInterestRateIndexFixingDate($Z$5,AR19)</f>
        <v>42684</v>
      </c>
      <c r="AR19" s="374">
        <f>_xll.qlCalendarAdvance(Calendar,Settlementdate,AK19&amp;"M","mf",TRUE,Trigger)</f>
        <v>42688</v>
      </c>
      <c r="AS19" s="373">
        <f>_xll.qlIndexFixing($Z$5,AQ19,,_xll.ohTrigger(Trigger,Quote!$AE$2))</f>
        <v>2.1082831767376205E-3</v>
      </c>
      <c r="AT19" s="386">
        <f t="shared" si="3"/>
        <v>-4.2828317673762042</v>
      </c>
      <c r="AV19" s="187" t="s">
        <v>217</v>
      </c>
      <c r="AW19" s="188">
        <f>_xll.qlInterestRateIndexFixingDate(Currency&amp;"ibor"&amp;$G$1,AX19,Trigger)</f>
        <v>42159</v>
      </c>
      <c r="AX19" s="188">
        <f>_xll.qlCalendarAdvance(Calendar,AX18,AV19,"f",,Trigger)</f>
        <v>42163</v>
      </c>
      <c r="AY19" s="188">
        <f>_xll.qlInterestRateIndexMaturity(Currency&amp;"ibor"&amp;$G$1,AX19,Trigger)</f>
        <v>42346</v>
      </c>
      <c r="AZ19" s="361">
        <f>_xll.qlIndexFixing($Z$5,AW19,,_xll.ohTrigger(Trigger,Quote!$AE$2))</f>
        <v>6.3570732067403106E-4</v>
      </c>
      <c r="BA19" s="361">
        <f>_xll.qlIndexFixing($BB$1,AX19,,_xll.ohTrigger(Trigger,Quote!$AE$2))</f>
        <v>6.3559888461957846E-4</v>
      </c>
    </row>
    <row r="20" spans="1:53" s="156" customFormat="1" ht="11.25" customHeight="1" x14ac:dyDescent="0.2">
      <c r="A20" s="14" t="s">
        <v>346</v>
      </c>
      <c r="B20" s="14" t="s">
        <v>168</v>
      </c>
      <c r="C20" s="43">
        <v>2</v>
      </c>
      <c r="D20" s="47" t="s">
        <v>15</v>
      </c>
      <c r="E20" s="55" t="b">
        <v>1</v>
      </c>
      <c r="F20" s="178" t="s">
        <v>51</v>
      </c>
      <c r="G20" s="16" t="str">
        <f>Currency&amp;Tenor&amp;A20&amp;B20</f>
        <v>EUR6MDP12M</v>
      </c>
      <c r="H20" s="17" t="e">
        <f>_xll.qlDepositRateHelper2(,G20,IF(RIGHT(B20,1)="N","1D",IF(B20="SW","1W",B20)),C20,Calendar,D20,E20,F20,,Trigger)</f>
        <v>#NUM!</v>
      </c>
      <c r="I20" s="43" t="b">
        <f t="shared" si="4"/>
        <v>0</v>
      </c>
      <c r="J20" s="164"/>
      <c r="K20" s="266" t="str">
        <f>A23</f>
        <v>FRA</v>
      </c>
      <c r="L20" s="266" t="str">
        <f>C23</f>
        <v>x7M</v>
      </c>
      <c r="M20" s="266" t="str">
        <f>H23</f>
        <v>obj_00b10#0021</v>
      </c>
      <c r="N20" s="267" t="b">
        <f>I23</f>
        <v>1</v>
      </c>
      <c r="O20" s="267">
        <v>1</v>
      </c>
      <c r="P20" s="267">
        <v>1</v>
      </c>
      <c r="Q20" s="34" t="str">
        <v>obj_00db1</v>
      </c>
      <c r="R20" s="34" t="str">
        <f>_xll.qlRateHelperQuoteName(Q20)</f>
        <v>EUR6MFRA8x14</v>
      </c>
      <c r="S20" s="52">
        <f>_xll.qlRateHelperQuoteValue(Q20,_xll.ohTrigger(Trigger,Quote!$AE$2))</f>
        <v>7.6999999999972999E-4</v>
      </c>
      <c r="T20" s="354" t="str">
        <f>IFERROR(_xll.qlFuturesRateHelperConvexityAdjustment(Q20,Trigger),"--")</f>
        <v>--</v>
      </c>
      <c r="U20" s="35">
        <f>_xll.qlRateHelperEarliestDate(Q20,Trigger)</f>
        <v>42383</v>
      </c>
      <c r="V20" s="35">
        <f>_xll.qlRateHelperLatestDate(Q20,Trigger)</f>
        <v>42565</v>
      </c>
      <c r="W20" s="155">
        <v>7.2346615846498688E-4</v>
      </c>
      <c r="AA20" s="375"/>
      <c r="AV20" s="187" t="s">
        <v>217</v>
      </c>
      <c r="AW20" s="188">
        <f>_xll.qlInterestRateIndexFixingDate(Currency&amp;"ibor"&amp;$G$1,AX20,Trigger)</f>
        <v>42160</v>
      </c>
      <c r="AX20" s="188">
        <f>_xll.qlCalendarAdvance(Calendar,AX19,AV20,"f",,Trigger)</f>
        <v>42164</v>
      </c>
      <c r="AY20" s="188">
        <f>_xll.qlInterestRateIndexMaturity(Currency&amp;"ibor"&amp;$G$1,AX20,Trigger)</f>
        <v>42347</v>
      </c>
      <c r="AZ20" s="361">
        <f>_xll.qlIndexFixing($Z$5,AW20,,_xll.ohTrigger(Trigger,Quote!$AE$2))</f>
        <v>6.3480958932553679E-4</v>
      </c>
      <c r="BA20" s="361">
        <f>_xll.qlIndexFixing($BB$1,AX20,,_xll.ohTrigger(Trigger,Quote!$AE$2))</f>
        <v>6.3438316701517835E-4</v>
      </c>
    </row>
    <row r="21" spans="1:53" s="156" customFormat="1" ht="11.25" customHeight="1" x14ac:dyDescent="0.2">
      <c r="A21" s="165"/>
      <c r="B21" s="165"/>
      <c r="C21" s="165"/>
      <c r="D21" s="165"/>
      <c r="E21" s="165"/>
      <c r="F21" s="165"/>
      <c r="G21" s="165"/>
      <c r="H21" s="165"/>
      <c r="I21" s="167"/>
      <c r="J21" s="164"/>
      <c r="K21" s="64" t="str">
        <f>A24</f>
        <v>FRA</v>
      </c>
      <c r="L21" s="64" t="str">
        <f>C24</f>
        <v>x8M</v>
      </c>
      <c r="M21" s="64" t="str">
        <f t="shared" ref="M21:N27" si="8">H24</f>
        <v>obj_00b0d#0007</v>
      </c>
      <c r="N21" s="34" t="b">
        <f t="shared" si="8"/>
        <v>1</v>
      </c>
      <c r="O21" s="34">
        <v>1</v>
      </c>
      <c r="P21" s="34">
        <v>1</v>
      </c>
      <c r="Q21" s="34" t="str">
        <v>obj_00d43</v>
      </c>
      <c r="R21" s="34" t="str">
        <f>_xll.qlRateHelperQuoteName(Q21)</f>
        <v>EUR6MSW3Y</v>
      </c>
      <c r="S21" s="52">
        <f>_xll.qlRateHelperQuoteValue(Q21,_xll.ohTrigger(Trigger,Quote!$AE$2))</f>
        <v>1.8312446195388485E-3</v>
      </c>
      <c r="T21" s="354" t="str">
        <f>IFERROR(_xll.qlFuturesRateHelperConvexityAdjustment(Q21,Trigger),"--")</f>
        <v>--</v>
      </c>
      <c r="U21" s="35">
        <f>_xll.qlRateHelperEarliestDate(Q21,Trigger)</f>
        <v>42138</v>
      </c>
      <c r="V21" s="35">
        <f>_xll.qlRateHelperLatestDate(Q21,Trigger)</f>
        <v>43234</v>
      </c>
      <c r="W21" s="155">
        <v>1.8264655616832338E-3</v>
      </c>
      <c r="AA21" s="375"/>
      <c r="AV21" s="187" t="s">
        <v>217</v>
      </c>
      <c r="AW21" s="188">
        <f>_xll.qlInterestRateIndexFixingDate(Currency&amp;"ibor"&amp;$G$1,AX21,Trigger)</f>
        <v>42163</v>
      </c>
      <c r="AX21" s="188">
        <f>_xll.qlCalendarAdvance(Calendar,AX20,AV21,"f",,Trigger)</f>
        <v>42165</v>
      </c>
      <c r="AY21" s="188">
        <f>_xll.qlInterestRateIndexMaturity(Currency&amp;"ibor"&amp;$G$1,AX21,Trigger)</f>
        <v>42348</v>
      </c>
      <c r="AZ21" s="361">
        <f>_xll.qlIndexFixing($Z$5,AW21,,_xll.ohTrigger(Trigger,Quote!$AE$2))</f>
        <v>6.3393932464379777E-4</v>
      </c>
      <c r="BA21" s="361">
        <f>_xll.qlIndexFixing($BB$1,AX21,,_xll.ohTrigger(Trigger,Quote!$AE$2))</f>
        <v>6.3251967595406714E-4</v>
      </c>
    </row>
    <row r="22" spans="1:53" s="156" customFormat="1" ht="11.25" customHeight="1" x14ac:dyDescent="0.2">
      <c r="A22" s="411" t="s">
        <v>18</v>
      </c>
      <c r="B22" s="413" t="s">
        <v>58</v>
      </c>
      <c r="C22" s="414"/>
      <c r="D22" s="412" t="s">
        <v>13</v>
      </c>
      <c r="E22" s="120" t="s">
        <v>9</v>
      </c>
      <c r="F22" s="120" t="s">
        <v>349</v>
      </c>
      <c r="G22" s="120" t="s">
        <v>232</v>
      </c>
      <c r="H22" s="120" t="s">
        <v>44</v>
      </c>
      <c r="I22" s="120" t="s">
        <v>48</v>
      </c>
      <c r="J22" s="164"/>
      <c r="K22" s="64" t="str">
        <f>A25</f>
        <v>FRA</v>
      </c>
      <c r="L22" s="64" t="str">
        <f>C25</f>
        <v>x9M</v>
      </c>
      <c r="M22" s="64" t="str">
        <f t="shared" si="8"/>
        <v>obj_00ba3#0007</v>
      </c>
      <c r="N22" s="34" t="b">
        <f t="shared" si="8"/>
        <v>1</v>
      </c>
      <c r="O22" s="34">
        <v>1</v>
      </c>
      <c r="P22" s="34">
        <v>1</v>
      </c>
      <c r="Q22" s="34" t="str">
        <v>obj_00d3b</v>
      </c>
      <c r="R22" s="34" t="str">
        <f>_xll.qlRateHelperQuoteName(Q22)</f>
        <v>EUR6MSW4Y</v>
      </c>
      <c r="S22" s="52">
        <f>_xll.qlRateHelperQuoteValue(Q22,_xll.ohTrigger(Trigger,Quote!$AE$2))</f>
        <v>2.8530753862855817E-3</v>
      </c>
      <c r="T22" s="354" t="str">
        <f>IFERROR(_xll.qlFuturesRateHelperConvexityAdjustment(Q22,Trigger),"--")</f>
        <v>--</v>
      </c>
      <c r="U22" s="35">
        <f>_xll.qlRateHelperEarliestDate(Q22,Trigger)</f>
        <v>42138</v>
      </c>
      <c r="V22" s="35">
        <f>_xll.qlRateHelperLatestDate(Q22,Trigger)</f>
        <v>43599</v>
      </c>
      <c r="W22" s="155">
        <v>2.8467675265670626E-3</v>
      </c>
      <c r="AA22" s="375"/>
      <c r="AV22" s="187" t="s">
        <v>217</v>
      </c>
      <c r="AW22" s="188">
        <f>_xll.qlInterestRateIndexFixingDate(Currency&amp;"ibor"&amp;$G$1,AX22,Trigger)</f>
        <v>42164</v>
      </c>
      <c r="AX22" s="188">
        <f>_xll.qlCalendarAdvance(Calendar,AX21,AV22,"f",,Trigger)</f>
        <v>42166</v>
      </c>
      <c r="AY22" s="188">
        <f>_xll.qlInterestRateIndexMaturity(Currency&amp;"ibor"&amp;$G$1,AX22,Trigger)</f>
        <v>42349</v>
      </c>
      <c r="AZ22" s="361">
        <f>_xll.qlIndexFixing($Z$5,AW22,,_xll.ohTrigger(Trigger,Quote!$AE$2))</f>
        <v>6.3309652659255882E-4</v>
      </c>
      <c r="BA22" s="361">
        <f>_xll.qlIndexFixing($BB$1,AX22,,_xll.ohTrigger(Trigger,Quote!$AE$2))</f>
        <v>6.2999999999982471E-4</v>
      </c>
    </row>
    <row r="23" spans="1:53" s="156" customFormat="1" ht="11.25" customHeight="1" x14ac:dyDescent="0.2">
      <c r="A23" s="409" t="s">
        <v>251</v>
      </c>
      <c r="B23" s="415">
        <v>1</v>
      </c>
      <c r="C23" s="393" t="str">
        <f>"x"&amp;SUM(B23,SUBSTITUTE(Tenor,"M",""))&amp;"M"</f>
        <v>x7M</v>
      </c>
      <c r="D23" s="394" t="s">
        <v>15</v>
      </c>
      <c r="E23" s="395" t="str">
        <f>PROPER(Currency)&amp;FamilyName&amp;Tenor</f>
        <v>Euribor6M</v>
      </c>
      <c r="F23" s="439" t="s">
        <v>51</v>
      </c>
      <c r="G23" s="403" t="str">
        <f>Currency&amp;Tenor&amp;A23&amp;B23&amp;SUBSTITUTE(C23,"M","")</f>
        <v>EUR6MFRA1x7</v>
      </c>
      <c r="H23" s="396" t="str">
        <f>_xll.qlFraRateHelper(,G23,B23&amp;"M",E23,Permanent,Trigger,ObjectOverwrite)</f>
        <v>obj_00b10#0021</v>
      </c>
      <c r="I23" s="397" t="b">
        <f t="shared" ref="I23:I46" si="9">IF(ISERROR(H23),FALSE,TRUE)</f>
        <v>1</v>
      </c>
      <c r="J23" s="164"/>
      <c r="K23" s="64" t="str">
        <f>A26</f>
        <v>FRA</v>
      </c>
      <c r="L23" s="64" t="str">
        <f>C26</f>
        <v>x10M</v>
      </c>
      <c r="M23" s="64" t="str">
        <f t="shared" si="8"/>
        <v>obj_00c91#0007</v>
      </c>
      <c r="N23" s="34" t="b">
        <f t="shared" si="8"/>
        <v>1</v>
      </c>
      <c r="O23" s="34">
        <v>1</v>
      </c>
      <c r="P23" s="34">
        <v>1</v>
      </c>
      <c r="Q23" s="34" t="str">
        <v>obj_00d58</v>
      </c>
      <c r="R23" s="34" t="str">
        <f>_xll.qlRateHelperQuoteName(Q23)</f>
        <v>EUR6MSW5Y</v>
      </c>
      <c r="S23" s="52">
        <f>_xll.qlRateHelperQuoteValue(Q23,_xll.ohTrigger(Trigger,Quote!$AE$2))</f>
        <v>4.0256153647408588E-3</v>
      </c>
      <c r="T23" s="354" t="str">
        <f>IFERROR(_xll.qlFuturesRateHelperConvexityAdjustment(Q23,Trigger),"--")</f>
        <v>--</v>
      </c>
      <c r="U23" s="35">
        <f>_xll.qlRateHelperEarliestDate(Q23,Trigger)</f>
        <v>42138</v>
      </c>
      <c r="V23" s="35">
        <f>_xll.qlRateHelperLatestDate(Q23,Trigger)</f>
        <v>43965</v>
      </c>
      <c r="W23" s="155">
        <v>4.0183763942776693E-3</v>
      </c>
      <c r="AA23" s="375"/>
      <c r="AV23" s="187" t="s">
        <v>217</v>
      </c>
      <c r="AW23" s="188">
        <f>_xll.qlInterestRateIndexFixingDate(Currency&amp;"ibor"&amp;$G$1,AX23,Trigger)</f>
        <v>42165</v>
      </c>
      <c r="AX23" s="188">
        <f>_xll.qlCalendarAdvance(Calendar,AX22,AV23,"f",,Trigger)</f>
        <v>42167</v>
      </c>
      <c r="AY23" s="188">
        <f>_xll.qlInterestRateIndexMaturity(Currency&amp;"ibor"&amp;$G$1,AX23,Trigger)</f>
        <v>42352</v>
      </c>
      <c r="AZ23" s="361">
        <f>_xll.qlIndexFixing($Z$5,AW23,,_xll.ohTrigger(Trigger,Quote!$AE$2))</f>
        <v>6.3202636655381914E-4</v>
      </c>
      <c r="BA23" s="361">
        <f>_xll.qlIndexFixing($BB$1,AX23,,_xll.ohTrigger(Trigger,Quote!$AE$2))</f>
        <v>6.2905444191902924E-4</v>
      </c>
    </row>
    <row r="24" spans="1:53" s="156" customFormat="1" ht="11.25" customHeight="1" x14ac:dyDescent="0.2">
      <c r="A24" s="410" t="s">
        <v>251</v>
      </c>
      <c r="B24" s="416">
        <v>2</v>
      </c>
      <c r="C24" s="398" t="str">
        <f>"x"&amp;SUM(B24,SUBSTITUTE(Tenor,"M",""))&amp;"M"</f>
        <v>x8M</v>
      </c>
      <c r="D24" s="399" t="s">
        <v>15</v>
      </c>
      <c r="E24" s="400" t="str">
        <f>PROPER(Currency)&amp;FamilyName&amp;Tenor</f>
        <v>Euribor6M</v>
      </c>
      <c r="F24" s="440" t="s">
        <v>51</v>
      </c>
      <c r="G24" s="405" t="str">
        <f>Currency&amp;Tenor&amp;A24&amp;B24&amp;SUBSTITUTE(C24,"M","")</f>
        <v>EUR6MFRA2x8</v>
      </c>
      <c r="H24" s="401" t="str">
        <f>_xll.qlFraRateHelper(,G24,B24&amp;"M",E24,Permanent,Trigger,ObjectOverwrite)</f>
        <v>obj_00b0d#0007</v>
      </c>
      <c r="I24" s="401" t="b">
        <f t="shared" si="9"/>
        <v>1</v>
      </c>
      <c r="J24" s="164"/>
      <c r="K24" s="64" t="str">
        <f>A27</f>
        <v>FRA</v>
      </c>
      <c r="L24" s="64" t="str">
        <f>C27</f>
        <v>x11M</v>
      </c>
      <c r="M24" s="64" t="str">
        <f t="shared" si="8"/>
        <v>obj_00cbf#0007</v>
      </c>
      <c r="N24" s="34" t="b">
        <f t="shared" si="8"/>
        <v>1</v>
      </c>
      <c r="O24" s="34">
        <v>1</v>
      </c>
      <c r="P24" s="34">
        <v>1</v>
      </c>
      <c r="Q24" s="34" t="str">
        <v>obj_00d50</v>
      </c>
      <c r="R24" s="34" t="str">
        <f>_xll.qlRateHelperQuoteName(Q24)</f>
        <v>EUR6MSW6Y</v>
      </c>
      <c r="S24" s="52">
        <f>_xll.qlRateHelperQuoteValue(Q24,_xll.ohTrigger(Trigger,Quote!$AE$2))</f>
        <v>5.2283074332685224E-3</v>
      </c>
      <c r="T24" s="354" t="str">
        <f>IFERROR(_xll.qlFuturesRateHelperConvexityAdjustment(Q24,Trigger),"--")</f>
        <v>--</v>
      </c>
      <c r="U24" s="35">
        <f>_xll.qlRateHelperEarliestDate(Q24,Trigger)</f>
        <v>42138</v>
      </c>
      <c r="V24" s="35">
        <f>_xll.qlRateHelperLatestDate(Q24,Trigger)</f>
        <v>44330</v>
      </c>
      <c r="W24" s="155">
        <v>5.2268881385307935E-3</v>
      </c>
      <c r="AA24" s="366"/>
      <c r="AV24" s="187" t="s">
        <v>217</v>
      </c>
      <c r="AW24" s="188">
        <f>_xll.qlInterestRateIndexFixingDate(Currency&amp;"ibor"&amp;$G$1,AX24,Trigger)</f>
        <v>42166</v>
      </c>
      <c r="AX24" s="188">
        <f>_xll.qlCalendarAdvance(Calendar,AX23,AV24,"f",,Trigger)</f>
        <v>42170</v>
      </c>
      <c r="AY24" s="188">
        <f>_xll.qlInterestRateIndexMaturity(Currency&amp;"ibor"&amp;$G$1,AX24,Trigger)</f>
        <v>42353</v>
      </c>
      <c r="AZ24" s="361">
        <f>_xll.qlIndexFixing($Z$5,AW24,,_xll.ohTrigger(Trigger,Quote!$AE$2))</f>
        <v>6.2999999999982471E-4</v>
      </c>
      <c r="BA24" s="361">
        <f>_xll.qlIndexFixing($BB$1,AX24,,_xll.ohTrigger(Trigger,Quote!$AE$2))</f>
        <v>6.282037481548544E-4</v>
      </c>
    </row>
    <row r="25" spans="1:53" s="156" customFormat="1" ht="11.25" customHeight="1" x14ac:dyDescent="0.2">
      <c r="A25" s="410" t="s">
        <v>251</v>
      </c>
      <c r="B25" s="416">
        <v>3</v>
      </c>
      <c r="C25" s="398" t="str">
        <f>"x"&amp;SUM(B25,SUBSTITUTE(Tenor,"M",""))&amp;"M"</f>
        <v>x9M</v>
      </c>
      <c r="D25" s="399" t="s">
        <v>15</v>
      </c>
      <c r="E25" s="400" t="str">
        <f>PROPER(Currency)&amp;FamilyName&amp;Tenor</f>
        <v>Euribor6M</v>
      </c>
      <c r="F25" s="440" t="s">
        <v>51</v>
      </c>
      <c r="G25" s="405" t="str">
        <f>Currency&amp;Tenor&amp;A25&amp;B25&amp;SUBSTITUTE(C25,"M","")</f>
        <v>EUR6MFRA3x9</v>
      </c>
      <c r="H25" s="401" t="str">
        <f>_xll.qlFraRateHelper(,G25,B25&amp;"M",E25,Permanent,Trigger,ObjectOverwrite)</f>
        <v>obj_00ba3#0007</v>
      </c>
      <c r="I25" s="401" t="b">
        <f t="shared" si="9"/>
        <v>1</v>
      </c>
      <c r="J25" s="164"/>
      <c r="K25" s="64" t="str">
        <f>A28</f>
        <v>FRA</v>
      </c>
      <c r="L25" s="64" t="str">
        <f>C28</f>
        <v>x12M</v>
      </c>
      <c r="M25" s="64" t="str">
        <f t="shared" si="8"/>
        <v>obj_00cc8#0007</v>
      </c>
      <c r="N25" s="34" t="b">
        <f t="shared" si="8"/>
        <v>1</v>
      </c>
      <c r="O25" s="34">
        <v>1</v>
      </c>
      <c r="P25" s="34">
        <v>1</v>
      </c>
      <c r="Q25" s="34" t="str">
        <v>obj_00d4e</v>
      </c>
      <c r="R25" s="34" t="str">
        <f>_xll.qlRateHelperQuoteName(Q25)</f>
        <v>EUR6MSW7Y</v>
      </c>
      <c r="S25" s="52">
        <f>_xll.qlRateHelperQuoteValue(Q25,_xll.ohTrigger(Trigger,Quote!$AE$2))</f>
        <v>6.4309775000769573E-3</v>
      </c>
      <c r="T25" s="354" t="str">
        <f>IFERROR(_xll.qlFuturesRateHelperConvexityAdjustment(Q25,Trigger),"--")</f>
        <v>--</v>
      </c>
      <c r="U25" s="35">
        <f>_xll.qlRateHelperEarliestDate(Q25,Trigger)</f>
        <v>42138</v>
      </c>
      <c r="V25" s="35">
        <f>_xll.qlRateHelperLatestDate(Q25,Trigger)</f>
        <v>44697</v>
      </c>
      <c r="W25" s="155">
        <v>6.4417301852399775E-3</v>
      </c>
      <c r="AA25" s="366"/>
      <c r="AV25" s="187" t="s">
        <v>217</v>
      </c>
      <c r="AW25" s="188">
        <f>_xll.qlInterestRateIndexFixingDate(Currency&amp;"ibor"&amp;$G$1,AX25,Trigger)</f>
        <v>42167</v>
      </c>
      <c r="AX25" s="188">
        <f>_xll.qlCalendarAdvance(Calendar,AX24,AV25,"f",,Trigger)</f>
        <v>42171</v>
      </c>
      <c r="AY25" s="188">
        <f>_xll.qlInterestRateIndexMaturity(Currency&amp;"ibor"&amp;$G$1,AX25,Trigger)</f>
        <v>42354</v>
      </c>
      <c r="AZ25" s="361">
        <f>_xll.qlIndexFixing($Z$5,AW25,,_xll.ohTrigger(Trigger,Quote!$AE$2))</f>
        <v>6.2991663906068957E-4</v>
      </c>
      <c r="BA25" s="361">
        <f>_xll.qlIndexFixing($BB$1,AX25,,_xll.ohTrigger(Trigger,Quote!$AE$2))</f>
        <v>6.2744513653411986E-4</v>
      </c>
    </row>
    <row r="26" spans="1:53" s="156" customFormat="1" ht="11.25" customHeight="1" x14ac:dyDescent="0.2">
      <c r="A26" s="410" t="s">
        <v>251</v>
      </c>
      <c r="B26" s="416">
        <v>4</v>
      </c>
      <c r="C26" s="398" t="str">
        <f>"x"&amp;SUM(B26,SUBSTITUTE(Tenor,"M",""))&amp;"M"</f>
        <v>x10M</v>
      </c>
      <c r="D26" s="399" t="s">
        <v>15</v>
      </c>
      <c r="E26" s="400" t="str">
        <f>PROPER(Currency)&amp;FamilyName&amp;Tenor</f>
        <v>Euribor6M</v>
      </c>
      <c r="F26" s="440" t="s">
        <v>51</v>
      </c>
      <c r="G26" s="405" t="str">
        <f>Currency&amp;Tenor&amp;A26&amp;B26&amp;SUBSTITUTE(C26,"M","")</f>
        <v>EUR6MFRA4x10</v>
      </c>
      <c r="H26" s="401" t="str">
        <f>_xll.qlFraRateHelper(,G26,B26&amp;"M",E26,Permanent,Trigger,ObjectOverwrite)</f>
        <v>obj_00c91#0007</v>
      </c>
      <c r="I26" s="401" t="b">
        <f t="shared" si="9"/>
        <v>1</v>
      </c>
      <c r="J26" s="164"/>
      <c r="K26" s="64" t="str">
        <f>A29</f>
        <v>FRA</v>
      </c>
      <c r="L26" s="64" t="str">
        <f>C29</f>
        <v>x13M</v>
      </c>
      <c r="M26" s="64" t="str">
        <f t="shared" si="8"/>
        <v>obj_00db3#0003</v>
      </c>
      <c r="N26" s="34" t="b">
        <f t="shared" si="8"/>
        <v>1</v>
      </c>
      <c r="O26" s="34">
        <v>1</v>
      </c>
      <c r="P26" s="34">
        <v>1</v>
      </c>
      <c r="Q26" s="34" t="str">
        <v>obj_00d5d</v>
      </c>
      <c r="R26" s="34" t="str">
        <f>_xll.qlRateHelperQuoteName(Q26)</f>
        <v>EUR6MSW8Y</v>
      </c>
      <c r="S26" s="52">
        <f>_xll.qlRateHelperQuoteValue(Q26,_xll.ohTrigger(Trigger,Quote!$AE$2))</f>
        <v>7.5233091806590768E-3</v>
      </c>
      <c r="T26" s="354" t="str">
        <f>IFERROR(_xll.qlFuturesRateHelperConvexityAdjustment(Q26,Trigger),"--")</f>
        <v>--</v>
      </c>
      <c r="U26" s="35">
        <f>_xll.qlRateHelperEarliestDate(Q26,Trigger)</f>
        <v>42138</v>
      </c>
      <c r="V26" s="35">
        <f>_xll.qlRateHelperLatestDate(Q26,Trigger)</f>
        <v>45061</v>
      </c>
      <c r="W26" s="155">
        <v>7.551468727864036E-3</v>
      </c>
      <c r="AA26" s="366"/>
      <c r="AV26" s="187" t="s">
        <v>217</v>
      </c>
      <c r="AW26" s="188">
        <f>_xll.qlInterestRateIndexFixingDate(Currency&amp;"ibor"&amp;$G$1,AX26,Trigger)</f>
        <v>42170</v>
      </c>
      <c r="AX26" s="188">
        <f>_xll.qlCalendarAdvance(Calendar,AX25,AV26,"f",,Trigger)</f>
        <v>42172</v>
      </c>
      <c r="AY26" s="188">
        <f>_xll.qlInterestRateIndexMaturity(Currency&amp;"ibor"&amp;$G$1,AX26,Trigger)</f>
        <v>42355</v>
      </c>
      <c r="AZ26" s="361">
        <f>_xll.qlIndexFixing($Z$5,AW26,,_xll.ohTrigger(Trigger,Quote!$AE$2))</f>
        <v>6.2986228515133811E-4</v>
      </c>
      <c r="BA26" s="361">
        <f>_xll.qlIndexFixing($BB$1,AX26,,_xll.ohTrigger(Trigger,Quote!$AE$2))</f>
        <v>6.2693940580496826E-4</v>
      </c>
    </row>
    <row r="27" spans="1:53" s="156" customFormat="1" ht="11.25" customHeight="1" x14ac:dyDescent="0.2">
      <c r="A27" s="410" t="s">
        <v>251</v>
      </c>
      <c r="B27" s="416">
        <v>5</v>
      </c>
      <c r="C27" s="398" t="str">
        <f>"x"&amp;SUM(B27,SUBSTITUTE(Tenor,"M",""))&amp;"M"</f>
        <v>x11M</v>
      </c>
      <c r="D27" s="399" t="s">
        <v>15</v>
      </c>
      <c r="E27" s="400" t="str">
        <f>PROPER(Currency)&amp;FamilyName&amp;Tenor</f>
        <v>Euribor6M</v>
      </c>
      <c r="F27" s="440" t="s">
        <v>51</v>
      </c>
      <c r="G27" s="405" t="str">
        <f>Currency&amp;Tenor&amp;A27&amp;B27&amp;SUBSTITUTE(C27,"M","")</f>
        <v>EUR6MFRA5x11</v>
      </c>
      <c r="H27" s="401" t="str">
        <f>_xll.qlFraRateHelper(,G27,B27&amp;"M",E27,Permanent,Trigger,ObjectOverwrite)</f>
        <v>obj_00cbf#0007</v>
      </c>
      <c r="I27" s="401" t="b">
        <f t="shared" si="9"/>
        <v>1</v>
      </c>
      <c r="J27" s="164"/>
      <c r="K27" s="66" t="str">
        <f>A30</f>
        <v>FRA</v>
      </c>
      <c r="L27" s="66" t="str">
        <f>C30</f>
        <v>x14M</v>
      </c>
      <c r="M27" s="66" t="str">
        <f t="shared" si="8"/>
        <v>obj_00db1#0003</v>
      </c>
      <c r="N27" s="36" t="b">
        <f t="shared" si="8"/>
        <v>1</v>
      </c>
      <c r="O27" s="36">
        <v>1</v>
      </c>
      <c r="P27" s="36">
        <v>1</v>
      </c>
      <c r="Q27" s="34" t="str">
        <v>obj_00d55</v>
      </c>
      <c r="R27" s="34" t="str">
        <f>_xll.qlRateHelperQuoteName(Q27)</f>
        <v>EUR6MSW9Y</v>
      </c>
      <c r="S27" s="52">
        <f>_xll.qlRateHelperQuoteValue(Q27,_xll.ohTrigger(Trigger,Quote!$AE$2))</f>
        <v>8.4851801407704562E-3</v>
      </c>
      <c r="T27" s="354" t="str">
        <f>IFERROR(_xll.qlFuturesRateHelperConvexityAdjustment(Q27,Trigger),"--")</f>
        <v>--</v>
      </c>
      <c r="U27" s="35">
        <f>_xll.qlRateHelperEarliestDate(Q27,Trigger)</f>
        <v>42138</v>
      </c>
      <c r="V27" s="35">
        <f>_xll.qlRateHelperLatestDate(Q27,Trigger)</f>
        <v>45426</v>
      </c>
      <c r="W27" s="155">
        <v>8.5318304640652366E-3</v>
      </c>
      <c r="AA27" s="366"/>
      <c r="AV27" s="187" t="s">
        <v>217</v>
      </c>
      <c r="AW27" s="188">
        <f>_xll.qlInterestRateIndexFixingDate(Currency&amp;"ibor"&amp;$G$1,AX27,Trigger)</f>
        <v>42171</v>
      </c>
      <c r="AX27" s="188">
        <f>_xll.qlCalendarAdvance(Calendar,AX26,AV27,"f",,Trigger)</f>
        <v>42173</v>
      </c>
      <c r="AY27" s="188">
        <f>_xll.qlInterestRateIndexMaturity(Currency&amp;"ibor"&amp;$G$1,AX27,Trigger)</f>
        <v>42356</v>
      </c>
      <c r="AZ27" s="361">
        <f>_xll.qlIndexFixing($Z$5,AW27,,_xll.ohTrigger(Trigger,Quote!$AE$2))</f>
        <v>6.2983693827002292E-4</v>
      </c>
      <c r="BA27" s="361">
        <f>_xll.qlIndexFixing($BB$1,AX27,,_xll.ohTrigger(Trigger,Quote!$AE$2))</f>
        <v>6.252673251100258E-4</v>
      </c>
    </row>
    <row r="28" spans="1:53" s="156" customFormat="1" ht="11.25" customHeight="1" x14ac:dyDescent="0.2">
      <c r="A28" s="410" t="s">
        <v>251</v>
      </c>
      <c r="B28" s="416">
        <v>6</v>
      </c>
      <c r="C28" s="398" t="str">
        <f>"x"&amp;SUM(B28,SUBSTITUTE(Tenor,"M",""))&amp;"M"</f>
        <v>x12M</v>
      </c>
      <c r="D28" s="399" t="s">
        <v>15</v>
      </c>
      <c r="E28" s="400" t="str">
        <f>PROPER(Currency)&amp;FamilyName&amp;Tenor</f>
        <v>Euribor6M</v>
      </c>
      <c r="F28" s="440" t="s">
        <v>51</v>
      </c>
      <c r="G28" s="405" t="str">
        <f>Currency&amp;Tenor&amp;A28&amp;B28&amp;SUBSTITUTE(C28,"M","")</f>
        <v>EUR6MFRA6x12</v>
      </c>
      <c r="H28" s="401" t="str">
        <f>_xll.qlFraRateHelper(,G28,B28&amp;"M",E28,Permanent,Trigger,ObjectOverwrite)</f>
        <v>obj_00cc8#0007</v>
      </c>
      <c r="I28" s="401" t="b">
        <f t="shared" si="9"/>
        <v>1</v>
      </c>
      <c r="J28" s="164"/>
      <c r="K28" s="64" t="str">
        <f>A50</f>
        <v>SW</v>
      </c>
      <c r="L28" s="64" t="str">
        <f>B50</f>
        <v>1M</v>
      </c>
      <c r="M28" s="64" t="e">
        <f>H50</f>
        <v>#NUM!</v>
      </c>
      <c r="N28" s="64" t="b">
        <f>I50</f>
        <v>0</v>
      </c>
      <c r="O28" s="268">
        <v>1</v>
      </c>
      <c r="P28" s="268">
        <v>1</v>
      </c>
      <c r="Q28" s="34" t="str">
        <v>obj_00d38</v>
      </c>
      <c r="R28" s="34" t="str">
        <f>_xll.qlRateHelperQuoteName(Q28)</f>
        <v>EUR6MSW10Y</v>
      </c>
      <c r="S28" s="52">
        <f>_xll.qlRateHelperQuoteValue(Q28,_xll.ohTrigger(Trigger,Quote!$AE$2))</f>
        <v>9.2865510822834393E-3</v>
      </c>
      <c r="T28" s="354" t="str">
        <f>IFERROR(_xll.qlFuturesRateHelperConvexityAdjustment(Q28,Trigger),"--")</f>
        <v>--</v>
      </c>
      <c r="U28" s="35">
        <f>_xll.qlRateHelperEarliestDate(Q28,Trigger)</f>
        <v>42138</v>
      </c>
      <c r="V28" s="35">
        <f>_xll.qlRateHelperLatestDate(Q28,Trigger)</f>
        <v>45791</v>
      </c>
      <c r="W28" s="155">
        <v>9.3548593347225293E-3</v>
      </c>
      <c r="AA28" s="366"/>
      <c r="AV28" s="187" t="s">
        <v>217</v>
      </c>
      <c r="AW28" s="188">
        <f>_xll.qlInterestRateIndexFixingDate(Currency&amp;"ibor"&amp;$G$1,AX28,Trigger)</f>
        <v>42172</v>
      </c>
      <c r="AX28" s="188">
        <f>_xll.qlCalendarAdvance(Calendar,AX27,AV28,"f",,Trigger)</f>
        <v>42174</v>
      </c>
      <c r="AY28" s="188">
        <f>_xll.qlInterestRateIndexMaturity(Currency&amp;"ibor"&amp;$G$1,AX28,Trigger)</f>
        <v>42359</v>
      </c>
      <c r="AZ28" s="361">
        <f>_xll.qlIndexFixing($Z$5,AW28,,_xll.ohTrigger(Trigger,Quote!$AE$2))</f>
        <v>6.3103483752801573E-4</v>
      </c>
      <c r="BA28" s="361">
        <f>_xll.qlIndexFixing($BB$1,AX28,,_xll.ohTrigger(Trigger,Quote!$AE$2))</f>
        <v>6.2491884868941E-4</v>
      </c>
    </row>
    <row r="29" spans="1:53" s="156" customFormat="1" ht="11.25" customHeight="1" x14ac:dyDescent="0.2">
      <c r="A29" s="410" t="s">
        <v>251</v>
      </c>
      <c r="B29" s="416">
        <v>7</v>
      </c>
      <c r="C29" s="398" t="str">
        <f>"x"&amp;SUM(B29,SUBSTITUTE(Tenor,"M",""))&amp;"M"</f>
        <v>x13M</v>
      </c>
      <c r="D29" s="399" t="s">
        <v>15</v>
      </c>
      <c r="E29" s="400" t="str">
        <f>PROPER(Currency)&amp;FamilyName&amp;Tenor</f>
        <v>Euribor6M</v>
      </c>
      <c r="F29" s="440" t="s">
        <v>51</v>
      </c>
      <c r="G29" s="405" t="str">
        <f>Currency&amp;Tenor&amp;A29&amp;B29&amp;SUBSTITUTE(C29,"M","")</f>
        <v>EUR6MFRA7x13</v>
      </c>
      <c r="H29" s="401" t="str">
        <f>_xll.qlFraRateHelper(,G29,B29&amp;"M",E29,Permanent,Trigger,ObjectOverwrite)</f>
        <v>obj_00db3#0003</v>
      </c>
      <c r="I29" s="401" t="b">
        <f t="shared" si="9"/>
        <v>1</v>
      </c>
      <c r="J29" s="164"/>
      <c r="K29" s="64" t="str">
        <f>A51</f>
        <v>SW</v>
      </c>
      <c r="L29" s="64" t="str">
        <f>B51</f>
        <v>2M</v>
      </c>
      <c r="M29" s="64" t="e">
        <f>H51</f>
        <v>#NUM!</v>
      </c>
      <c r="N29" s="64" t="b">
        <f>I51</f>
        <v>0</v>
      </c>
      <c r="O29" s="268">
        <v>1</v>
      </c>
      <c r="P29" s="268">
        <v>1</v>
      </c>
      <c r="Q29" s="34" t="str">
        <v>obj_00d37</v>
      </c>
      <c r="R29" s="34" t="str">
        <f>_xll.qlRateHelperQuoteName(Q29)</f>
        <v>EUR6MSW11Y</v>
      </c>
      <c r="S29" s="52">
        <f>_xll.qlRateHelperQuoteValue(Q29,_xll.ohTrigger(Trigger,Quote!$AE$2))</f>
        <v>1.0004221248757999E-2</v>
      </c>
      <c r="T29" s="354" t="str">
        <f>IFERROR(_xll.qlFuturesRateHelperConvexityAdjustment(Q29,Trigger),"--")</f>
        <v>--</v>
      </c>
      <c r="U29" s="35">
        <f>_xll.qlRateHelperEarliestDate(Q29,Trigger)</f>
        <v>42138</v>
      </c>
      <c r="V29" s="35">
        <f>_xll.qlRateHelperLatestDate(Q29,Trigger)</f>
        <v>46156</v>
      </c>
      <c r="W29" s="155">
        <v>1.0096077508949065E-2</v>
      </c>
      <c r="AA29" s="366"/>
      <c r="AV29" s="187" t="s">
        <v>217</v>
      </c>
      <c r="AW29" s="188">
        <f>_xll.qlInterestRateIndexFixingDate(Currency&amp;"ibor"&amp;$G$1,AX29,Trigger)</f>
        <v>42173</v>
      </c>
      <c r="AX29" s="188">
        <f>_xll.qlCalendarAdvance(Calendar,AX28,AV29,"f",,Trigger)</f>
        <v>42177</v>
      </c>
      <c r="AY29" s="188">
        <f>_xll.qlInterestRateIndexMaturity(Currency&amp;"ibor"&amp;$G$1,AX29,Trigger)</f>
        <v>42360</v>
      </c>
      <c r="AZ29" s="361">
        <f>_xll.qlIndexFixing($Z$5,AW29,,_xll.ohTrigger(Trigger,Quote!$AE$2))</f>
        <v>6.3002562101682671E-4</v>
      </c>
      <c r="BA29" s="361">
        <f>_xll.qlIndexFixing($BB$1,AX29,,_xll.ohTrigger(Trigger,Quote!$AE$2))</f>
        <v>6.2464063560842167E-4</v>
      </c>
    </row>
    <row r="30" spans="1:53" s="156" customFormat="1" ht="11.25" customHeight="1" x14ac:dyDescent="0.2">
      <c r="A30" s="410" t="s">
        <v>251</v>
      </c>
      <c r="B30" s="416">
        <v>8</v>
      </c>
      <c r="C30" s="398" t="str">
        <f>"x"&amp;SUM(B30,SUBSTITUTE(Tenor,"M",""))&amp;"M"</f>
        <v>x14M</v>
      </c>
      <c r="D30" s="399" t="s">
        <v>15</v>
      </c>
      <c r="E30" s="400" t="str">
        <f>PROPER(Currency)&amp;FamilyName&amp;Tenor</f>
        <v>Euribor6M</v>
      </c>
      <c r="F30" s="440" t="s">
        <v>51</v>
      </c>
      <c r="G30" s="405" t="str">
        <f>Currency&amp;Tenor&amp;A30&amp;B30&amp;SUBSTITUTE(C30,"M","")</f>
        <v>EUR6MFRA8x14</v>
      </c>
      <c r="H30" s="401" t="str">
        <f>_xll.qlFraRateHelper(,G30,B30&amp;"M",E30,Permanent,Trigger,ObjectOverwrite)</f>
        <v>obj_00db1#0003</v>
      </c>
      <c r="I30" s="401" t="b">
        <f t="shared" si="9"/>
        <v>1</v>
      </c>
      <c r="J30" s="164"/>
      <c r="K30" s="64" t="str">
        <f>A52</f>
        <v>SW</v>
      </c>
      <c r="L30" s="64" t="str">
        <f>B52</f>
        <v>3M</v>
      </c>
      <c r="M30" s="64" t="e">
        <f>H52</f>
        <v>#NUM!</v>
      </c>
      <c r="N30" s="64" t="b">
        <f>I52</f>
        <v>0</v>
      </c>
      <c r="O30" s="268">
        <v>1</v>
      </c>
      <c r="P30" s="268">
        <v>1</v>
      </c>
      <c r="Q30" s="34" t="str">
        <v>obj_00d5a</v>
      </c>
      <c r="R30" s="34" t="str">
        <f>_xll.qlRateHelperQuoteName(Q30)</f>
        <v>EUR6MSW12Y</v>
      </c>
      <c r="S30" s="52">
        <f>_xll.qlRateHelperQuoteValue(Q30,_xll.ohTrigger(Trigger,Quote!$AE$2))</f>
        <v>1.0638536643201493E-2</v>
      </c>
      <c r="T30" s="354" t="str">
        <f>IFERROR(_xll.qlFuturesRateHelperConvexityAdjustment(Q30,Trigger),"--")</f>
        <v>--</v>
      </c>
      <c r="U30" s="35">
        <f>_xll.qlRateHelperEarliestDate(Q30,Trigger)</f>
        <v>42138</v>
      </c>
      <c r="V30" s="35">
        <f>_xll.qlRateHelperLatestDate(Q30,Trigger)</f>
        <v>46521</v>
      </c>
      <c r="W30" s="155">
        <v>1.0754922857631823E-2</v>
      </c>
      <c r="AA30" s="366"/>
      <c r="AV30" s="187" t="s">
        <v>217</v>
      </c>
      <c r="AW30" s="188">
        <f>_xll.qlInterestRateIndexFixingDate(Currency&amp;"ibor"&amp;$G$1,AX30,Trigger)</f>
        <v>42174</v>
      </c>
      <c r="AX30" s="188">
        <f>_xll.qlCalendarAdvance(Calendar,AX29,AV30,"f",,Trigger)</f>
        <v>42178</v>
      </c>
      <c r="AY30" s="188">
        <f>_xll.qlInterestRateIndexMaturity(Currency&amp;"ibor"&amp;$G$1,AX30,Trigger)</f>
        <v>42361</v>
      </c>
      <c r="AZ30" s="361">
        <f>_xll.qlIndexFixing($Z$5,AW30,,_xll.ohTrigger(Trigger,Quote!$AE$2))</f>
        <v>6.3014530928224557E-4</v>
      </c>
      <c r="BA30" s="361">
        <f>_xll.qlIndexFixing($BB$1,AX30,,_xll.ohTrigger(Trigger,Quote!$AE$2))</f>
        <v>6.253695367148958E-4</v>
      </c>
    </row>
    <row r="31" spans="1:53" s="156" customFormat="1" ht="11.25" customHeight="1" x14ac:dyDescent="0.2">
      <c r="A31" s="187" t="s">
        <v>251</v>
      </c>
      <c r="B31" s="416">
        <v>9</v>
      </c>
      <c r="C31" s="420" t="str">
        <f>"x"&amp;SUM(B31,SUBSTITUTE(Tenor,"M",""))&amp;"M"</f>
        <v>x15M</v>
      </c>
      <c r="D31" s="399" t="s">
        <v>15</v>
      </c>
      <c r="E31" s="189" t="str">
        <f>PROPER(Currency)&amp;FamilyName&amp;Tenor</f>
        <v>Euribor6M</v>
      </c>
      <c r="F31" s="440" t="s">
        <v>51</v>
      </c>
      <c r="G31" s="408" t="str">
        <f>Currency&amp;Tenor&amp;A31&amp;B31&amp;SUBSTITUTE(C31,"M","")</f>
        <v>EUR6MFRA9x15</v>
      </c>
      <c r="H31" s="189" t="str">
        <f>_xll.qlFraRateHelper(,G31,B31&amp;"M",E31,Permanent,Trigger,ObjectOverwrite)</f>
        <v>obj_00dbb#0003</v>
      </c>
      <c r="I31" s="407" t="b">
        <f t="shared" si="9"/>
        <v>1</v>
      </c>
      <c r="J31" s="164"/>
      <c r="K31" s="64" t="str">
        <f>A53</f>
        <v>SW</v>
      </c>
      <c r="L31" s="64" t="str">
        <f>B53</f>
        <v>4M</v>
      </c>
      <c r="M31" s="64" t="e">
        <f>H53</f>
        <v>#NUM!</v>
      </c>
      <c r="N31" s="64" t="b">
        <f>I53</f>
        <v>0</v>
      </c>
      <c r="O31" s="268">
        <v>1</v>
      </c>
      <c r="P31" s="268">
        <v>1</v>
      </c>
      <c r="Q31" s="34" t="str">
        <v>obj_00d5b</v>
      </c>
      <c r="R31" s="34" t="str">
        <f>_xll.qlRateHelperQuoteName(Q31)</f>
        <v>EUR6MSW13Y</v>
      </c>
      <c r="S31" s="52">
        <f>_xll.qlRateHelperQuoteValue(Q31,_xll.ohTrigger(Trigger,Quote!$AE$2))</f>
        <v>1.1175771842193663E-2</v>
      </c>
      <c r="T31" s="354" t="str">
        <f>IFERROR(_xll.qlFuturesRateHelperConvexityAdjustment(Q31,Trigger),"--")</f>
        <v>--</v>
      </c>
      <c r="U31" s="35">
        <f>_xll.qlRateHelperEarliestDate(Q31,Trigger)</f>
        <v>42138</v>
      </c>
      <c r="V31" s="35">
        <f>_xll.qlRateHelperLatestDate(Q31,Trigger)</f>
        <v>46888</v>
      </c>
      <c r="W31" s="155">
        <v>1.1312875153605857E-2</v>
      </c>
      <c r="AA31" s="366"/>
      <c r="AV31" s="187" t="s">
        <v>217</v>
      </c>
      <c r="AW31" s="188">
        <f>_xll.qlInterestRateIndexFixingDate(Currency&amp;"ibor"&amp;$G$1,AX31,Trigger)</f>
        <v>42177</v>
      </c>
      <c r="AX31" s="188">
        <f>_xll.qlCalendarAdvance(Calendar,AX30,AV31,"f",,Trigger)</f>
        <v>42179</v>
      </c>
      <c r="AY31" s="188">
        <f>_xll.qlInterestRateIndexMaturity(Currency&amp;"ibor"&amp;$G$1,AX31,Trigger)</f>
        <v>42362</v>
      </c>
      <c r="AZ31" s="361">
        <f>_xll.qlIndexFixing($Z$5,AW31,,_xll.ohTrigger(Trigger,Quote!$AE$2))</f>
        <v>6.3029400458793148E-4</v>
      </c>
      <c r="BA31" s="361">
        <f>_xll.qlIndexFixing($BB$1,AX31,,_xll.ohTrigger(Trigger,Quote!$AE$2))</f>
        <v>6.2492938626215971E-4</v>
      </c>
    </row>
    <row r="32" spans="1:53" s="156" customFormat="1" ht="11.25" customHeight="1" x14ac:dyDescent="0.2">
      <c r="A32" s="187" t="s">
        <v>251</v>
      </c>
      <c r="B32" s="416">
        <v>10</v>
      </c>
      <c r="C32" s="421" t="str">
        <f>"x"&amp;SUM(B32,SUBSTITUTE(Tenor,"M",""))&amp;"M"</f>
        <v>x16M</v>
      </c>
      <c r="D32" s="399" t="s">
        <v>15</v>
      </c>
      <c r="E32" s="187" t="str">
        <f>PROPER(Currency)&amp;FamilyName&amp;Tenor</f>
        <v>Euribor6M</v>
      </c>
      <c r="F32" s="440" t="s">
        <v>51</v>
      </c>
      <c r="G32" s="418" t="str">
        <f>Currency&amp;Tenor&amp;A32&amp;B32&amp;SUBSTITUTE(C32,"M","")</f>
        <v>EUR6MFRA10x16</v>
      </c>
      <c r="H32" s="187" t="str">
        <f>_xll.qlFraRateHelper(,G32,B32&amp;"M",E32,Permanent,Trigger,ObjectOverwrite)</f>
        <v>obj_00db9#0003</v>
      </c>
      <c r="I32" s="187" t="b">
        <f t="shared" si="9"/>
        <v>1</v>
      </c>
      <c r="J32" s="164"/>
      <c r="K32" s="64" t="str">
        <f>A54</f>
        <v>SW</v>
      </c>
      <c r="L32" s="64" t="str">
        <f>B54</f>
        <v>5M</v>
      </c>
      <c r="M32" s="64" t="e">
        <f>H54</f>
        <v>#NUM!</v>
      </c>
      <c r="N32" s="64" t="b">
        <f>I54</f>
        <v>0</v>
      </c>
      <c r="O32" s="268">
        <v>1</v>
      </c>
      <c r="P32" s="268">
        <v>1</v>
      </c>
      <c r="Q32" s="34" t="str">
        <v>obj_00d48</v>
      </c>
      <c r="R32" s="34" t="str">
        <f>_xll.qlRateHelperQuoteName(Q32)</f>
        <v>EUR6MSW14Y</v>
      </c>
      <c r="S32" s="52">
        <f>_xll.qlRateHelperQuoteValue(Q32,_xll.ohTrigger(Trigger,Quote!$AE$2))</f>
        <v>1.1614427347876854E-2</v>
      </c>
      <c r="T32" s="354" t="str">
        <f>IFERROR(_xll.qlFuturesRateHelperConvexityAdjustment(Q32,Trigger),"--")</f>
        <v>--</v>
      </c>
      <c r="U32" s="35">
        <f>_xll.qlRateHelperEarliestDate(Q32,Trigger)</f>
        <v>42138</v>
      </c>
      <c r="V32" s="35">
        <f>_xll.qlRateHelperLatestDate(Q32,Trigger)</f>
        <v>47252</v>
      </c>
      <c r="W32" s="155">
        <v>1.177156094024023E-2</v>
      </c>
      <c r="AA32" s="366"/>
      <c r="AV32" s="187" t="s">
        <v>217</v>
      </c>
      <c r="AW32" s="188">
        <f>_xll.qlInterestRateIndexFixingDate(Currency&amp;"ibor"&amp;$G$1,AX32,Trigger)</f>
        <v>42178</v>
      </c>
      <c r="AX32" s="188">
        <f>_xll.qlCalendarAdvance(Calendar,AX31,AV32,"f",,Trigger)</f>
        <v>42180</v>
      </c>
      <c r="AY32" s="188">
        <f>_xll.qlInterestRateIndexMaturity(Currency&amp;"ibor"&amp;$G$1,AX32,Trigger)</f>
        <v>42366</v>
      </c>
      <c r="AZ32" s="361">
        <f>_xll.qlIndexFixing($Z$5,AW32,,_xll.ohTrigger(Trigger,Quote!$AE$2))</f>
        <v>6.3231566452847494E-4</v>
      </c>
      <c r="BA32" s="361">
        <f>_xll.qlIndexFixing($BB$1,AX32,,_xll.ohTrigger(Trigger,Quote!$AE$2))</f>
        <v>6.2413780012325918E-4</v>
      </c>
    </row>
    <row r="33" spans="1:53" s="156" customFormat="1" ht="11.25" customHeight="1" x14ac:dyDescent="0.2">
      <c r="A33" s="187" t="s">
        <v>251</v>
      </c>
      <c r="B33" s="416">
        <v>11</v>
      </c>
      <c r="C33" s="421" t="str">
        <f>"x"&amp;SUM(B33,SUBSTITUTE(Tenor,"M",""))&amp;"M"</f>
        <v>x17M</v>
      </c>
      <c r="D33" s="399" t="s">
        <v>15</v>
      </c>
      <c r="E33" s="187" t="str">
        <f>PROPER(Currency)&amp;FamilyName&amp;Tenor</f>
        <v>Euribor6M</v>
      </c>
      <c r="F33" s="440" t="s">
        <v>51</v>
      </c>
      <c r="G33" s="418" t="str">
        <f>Currency&amp;Tenor&amp;A33&amp;B33&amp;SUBSTITUTE(C33,"M","")</f>
        <v>EUR6MFRA11x17</v>
      </c>
      <c r="H33" s="187" t="str">
        <f>_xll.qlFraRateHelper(,G33,B33&amp;"M",E33,Permanent,Trigger,ObjectOverwrite)</f>
        <v>obj_00db7#0003</v>
      </c>
      <c r="I33" s="187" t="b">
        <f t="shared" si="9"/>
        <v>1</v>
      </c>
      <c r="K33" s="64" t="str">
        <f>A55</f>
        <v>SW</v>
      </c>
      <c r="L33" s="64" t="str">
        <f>B55</f>
        <v>6M</v>
      </c>
      <c r="M33" s="64" t="e">
        <f>H55</f>
        <v>#NUM!</v>
      </c>
      <c r="N33" s="64" t="b">
        <f>I55</f>
        <v>0</v>
      </c>
      <c r="O33" s="268">
        <v>1</v>
      </c>
      <c r="P33" s="268">
        <v>1</v>
      </c>
      <c r="Q33" s="34" t="str">
        <v>obj_00d4c</v>
      </c>
      <c r="R33" s="34" t="str">
        <f>_xll.qlRateHelperQuoteName(Q33)</f>
        <v>EUR6MSW15Y</v>
      </c>
      <c r="S33" s="52">
        <f>_xll.qlRateHelperQuoteValue(Q33,_xll.ohTrigger(Trigger,Quote!$AE$2))</f>
        <v>1.1978607646467477E-2</v>
      </c>
      <c r="T33" s="354" t="str">
        <f>IFERROR(_xll.qlFuturesRateHelperConvexityAdjustment(Q33,Trigger),"--")</f>
        <v>--</v>
      </c>
      <c r="U33" s="35">
        <f>_xll.qlRateHelperEarliestDate(Q33,Trigger)</f>
        <v>42138</v>
      </c>
      <c r="V33" s="35">
        <f>_xll.qlRateHelperLatestDate(Q33,Trigger)</f>
        <v>47617</v>
      </c>
      <c r="W33" s="155">
        <v>1.2152982498475941E-2</v>
      </c>
      <c r="AA33" s="366"/>
      <c r="AV33" s="187" t="s">
        <v>217</v>
      </c>
      <c r="AW33" s="188">
        <f>_xll.qlInterestRateIndexFixingDate(Currency&amp;"ibor"&amp;$G$1,AX33,Trigger)</f>
        <v>42179</v>
      </c>
      <c r="AX33" s="188">
        <f>_xll.qlCalendarAdvance(Calendar,AX32,AV33,"f",,Trigger)</f>
        <v>42181</v>
      </c>
      <c r="AY33" s="188">
        <f>_xll.qlInterestRateIndexMaturity(Currency&amp;"ibor"&amp;$G$1,AX33,Trigger)</f>
        <v>42366</v>
      </c>
      <c r="AZ33" s="361">
        <f>_xll.qlIndexFixing($Z$5,AW33,,_xll.ohTrigger(Trigger,Quote!$AE$2))</f>
        <v>6.3191585663995064E-4</v>
      </c>
      <c r="BA33" s="361">
        <f>_xll.qlIndexFixing($BB$1,AX33,,_xll.ohTrigger(Trigger,Quote!$AE$2))</f>
        <v>6.2453642885176017E-4</v>
      </c>
    </row>
    <row r="34" spans="1:53" s="156" customFormat="1" ht="11.25" customHeight="1" x14ac:dyDescent="0.2">
      <c r="A34" s="187" t="s">
        <v>251</v>
      </c>
      <c r="B34" s="416">
        <v>12</v>
      </c>
      <c r="C34" s="421" t="str">
        <f>"x"&amp;SUM(B34,SUBSTITUTE(Tenor,"M",""))&amp;"M"</f>
        <v>x18M</v>
      </c>
      <c r="D34" s="399" t="s">
        <v>15</v>
      </c>
      <c r="E34" s="187" t="str">
        <f>PROPER(Currency)&amp;FamilyName&amp;Tenor</f>
        <v>Euribor6M</v>
      </c>
      <c r="F34" s="440" t="s">
        <v>51</v>
      </c>
      <c r="G34" s="418" t="str">
        <f>Currency&amp;Tenor&amp;A34&amp;B34&amp;SUBSTITUTE(C34,"M","")</f>
        <v>EUR6MFRA12x18</v>
      </c>
      <c r="H34" s="187" t="str">
        <f>_xll.qlFraRateHelper(,G34,B34&amp;"M",E34,Permanent,Trigger,ObjectOverwrite)</f>
        <v>obj_00db6#0003</v>
      </c>
      <c r="I34" s="187" t="b">
        <f t="shared" si="9"/>
        <v>1</v>
      </c>
      <c r="K34" s="64" t="str">
        <f>A56</f>
        <v>SW</v>
      </c>
      <c r="L34" s="64" t="str">
        <f>B56</f>
        <v>7M</v>
      </c>
      <c r="M34" s="64" t="e">
        <f>H56</f>
        <v>#NUM!</v>
      </c>
      <c r="N34" s="64" t="b">
        <f>I56</f>
        <v>0</v>
      </c>
      <c r="O34" s="268">
        <v>1</v>
      </c>
      <c r="P34" s="268">
        <v>1</v>
      </c>
      <c r="Q34" s="34" t="str">
        <v>obj_00d46</v>
      </c>
      <c r="R34" s="34" t="str">
        <f>_xll.qlRateHelperQuoteName(Q34)</f>
        <v>EUR6MSW16Y</v>
      </c>
      <c r="S34" s="52">
        <f>_xll.qlRateHelperQuoteValue(Q34,_xll.ohTrigger(Trigger,Quote!$AE$2))</f>
        <v>1.2281427405971108E-2</v>
      </c>
      <c r="T34" s="354" t="str">
        <f>IFERROR(_xll.qlFuturesRateHelperConvexityAdjustment(Q34,Trigger),"--")</f>
        <v>--</v>
      </c>
      <c r="U34" s="35">
        <f>_xll.qlRateHelperEarliestDate(Q34,Trigger)</f>
        <v>42138</v>
      </c>
      <c r="V34" s="35">
        <f>_xll.qlRateHelperLatestDate(Q34,Trigger)</f>
        <v>47982</v>
      </c>
      <c r="W34" s="155">
        <v>1.2470315084525372E-2</v>
      </c>
      <c r="AA34" s="366"/>
      <c r="AV34" s="187" t="s">
        <v>217</v>
      </c>
      <c r="AW34" s="188">
        <f>_xll.qlInterestRateIndexFixingDate(Currency&amp;"ibor"&amp;$G$1,AX34,Trigger)</f>
        <v>42180</v>
      </c>
      <c r="AX34" s="188">
        <f>_xll.qlCalendarAdvance(Calendar,AX33,AV34,"f",,Trigger)</f>
        <v>42184</v>
      </c>
      <c r="AY34" s="188">
        <f>_xll.qlInterestRateIndexMaturity(Currency&amp;"ibor"&amp;$G$1,AX34,Trigger)</f>
        <v>42367</v>
      </c>
      <c r="AZ34" s="361">
        <f>_xll.qlIndexFixing($Z$5,AW34,,_xll.ohTrigger(Trigger,Quote!$AE$2))</f>
        <v>6.314725869938087E-4</v>
      </c>
      <c r="BA34" s="361">
        <f>_xll.qlIndexFixing($BB$1,AX34,,_xll.ohTrigger(Trigger,Quote!$AE$2))</f>
        <v>6.4040565517131838E-4</v>
      </c>
    </row>
    <row r="35" spans="1:53" s="156" customFormat="1" ht="11.25" customHeight="1" x14ac:dyDescent="0.2">
      <c r="A35" s="187" t="s">
        <v>251</v>
      </c>
      <c r="B35" s="416">
        <v>13</v>
      </c>
      <c r="C35" s="421" t="str">
        <f>"x"&amp;SUM(B35,SUBSTITUTE(Tenor,"M",""))&amp;"M"</f>
        <v>x19M</v>
      </c>
      <c r="D35" s="399" t="s">
        <v>15</v>
      </c>
      <c r="E35" s="187" t="str">
        <f>PROPER(Currency)&amp;FamilyName&amp;Tenor</f>
        <v>Euribor6M</v>
      </c>
      <c r="F35" s="440" t="s">
        <v>51</v>
      </c>
      <c r="G35" s="418" t="str">
        <f>Currency&amp;Tenor&amp;A35&amp;B35&amp;SUBSTITUTE(C35,"M","")</f>
        <v>EUR6MFRA13x19</v>
      </c>
      <c r="H35" s="187" t="str">
        <f>_xll.qlFraRateHelper(,G35,B35&amp;"M",E35,Permanent,Trigger,ObjectOverwrite)</f>
        <v>obj_00db5#0003</v>
      </c>
      <c r="I35" s="187" t="b">
        <f t="shared" si="9"/>
        <v>1</v>
      </c>
      <c r="K35" s="64" t="str">
        <f>A57</f>
        <v>SW</v>
      </c>
      <c r="L35" s="64" t="str">
        <f>B57</f>
        <v>8M</v>
      </c>
      <c r="M35" s="64" t="e">
        <f>H57</f>
        <v>#NUM!</v>
      </c>
      <c r="N35" s="64" t="b">
        <f>I57</f>
        <v>0</v>
      </c>
      <c r="O35" s="268">
        <v>1</v>
      </c>
      <c r="P35" s="268">
        <v>1</v>
      </c>
      <c r="Q35" s="34" t="str">
        <v>obj_00da4</v>
      </c>
      <c r="R35" s="34" t="str">
        <f>_xll.qlRateHelperQuoteName(Q35)</f>
        <v>EUR6MSW17Y</v>
      </c>
      <c r="S35" s="52">
        <f>_xll.qlRateHelperQuoteValue(Q35,_xll.ohTrigger(Trigger,Quote!$AE$2))</f>
        <v>1.2533312416986448E-2</v>
      </c>
      <c r="T35" s="354" t="str">
        <f>IFERROR(_xll.qlFuturesRateHelperConvexityAdjustment(Q35,Trigger),"--")</f>
        <v>--</v>
      </c>
      <c r="U35" s="35">
        <f>_xll.qlRateHelperEarliestDate(Q35,Trigger)</f>
        <v>42138</v>
      </c>
      <c r="V35" s="35">
        <f>_xll.qlRateHelperLatestDate(Q35,Trigger)</f>
        <v>48348</v>
      </c>
      <c r="W35" s="155">
        <v>1.2732021636199943E-2</v>
      </c>
      <c r="AA35" s="366"/>
      <c r="AV35" s="187" t="s">
        <v>217</v>
      </c>
      <c r="AW35" s="188">
        <f>_xll.qlInterestRateIndexFixingDate(Currency&amp;"ibor"&amp;$G$1,AX35,Trigger)</f>
        <v>42181</v>
      </c>
      <c r="AX35" s="188">
        <f>_xll.qlCalendarAdvance(Calendar,AX34,AV35,"f",,Trigger)</f>
        <v>42185</v>
      </c>
      <c r="AY35" s="188">
        <f>_xll.qlInterestRateIndexMaturity(Currency&amp;"ibor"&amp;$G$1,AX35,Trigger)</f>
        <v>42369</v>
      </c>
      <c r="AZ35" s="361">
        <f>_xll.qlIndexFixing($Z$5,AW35,,_xll.ohTrigger(Trigger,Quote!$AE$2))</f>
        <v>6.3242447022923102E-4</v>
      </c>
      <c r="BA35" s="361">
        <f>_xll.qlIndexFixing($BB$1,AX35,,_xll.ohTrigger(Trigger,Quote!$AE$2))</f>
        <v>6.4024181292029211E-4</v>
      </c>
    </row>
    <row r="36" spans="1:53" s="156" customFormat="1" ht="11.25" customHeight="1" x14ac:dyDescent="0.2">
      <c r="A36" s="187" t="s">
        <v>251</v>
      </c>
      <c r="B36" s="416">
        <v>14</v>
      </c>
      <c r="C36" s="421" t="str">
        <f>"x"&amp;SUM(B36,SUBSTITUTE(Tenor,"M",""))&amp;"M"</f>
        <v>x20M</v>
      </c>
      <c r="D36" s="399" t="s">
        <v>15</v>
      </c>
      <c r="E36" s="187" t="str">
        <f>PROPER(Currency)&amp;FamilyName&amp;Tenor</f>
        <v>Euribor6M</v>
      </c>
      <c r="F36" s="440" t="s">
        <v>51</v>
      </c>
      <c r="G36" s="418" t="str">
        <f>Currency&amp;Tenor&amp;A36&amp;B36&amp;SUBSTITUTE(C36,"M","")</f>
        <v>EUR6MFRA14x20</v>
      </c>
      <c r="H36" s="187" t="str">
        <f>_xll.qlFraRateHelper(,G36,B36&amp;"M",E36,Permanent,Trigger,ObjectOverwrite)</f>
        <v>obj_00db4#0003</v>
      </c>
      <c r="I36" s="187" t="b">
        <f t="shared" si="9"/>
        <v>1</v>
      </c>
      <c r="K36" s="64" t="str">
        <f>A58</f>
        <v>SW</v>
      </c>
      <c r="L36" s="64" t="str">
        <f>B58</f>
        <v>9M</v>
      </c>
      <c r="M36" s="64" t="e">
        <f>H58</f>
        <v>#NUM!</v>
      </c>
      <c r="N36" s="64" t="b">
        <f>I58</f>
        <v>0</v>
      </c>
      <c r="O36" s="268">
        <v>1</v>
      </c>
      <c r="P36" s="268">
        <v>1</v>
      </c>
      <c r="Q36" s="34" t="str">
        <v>obj_00da3</v>
      </c>
      <c r="R36" s="34" t="str">
        <f>_xll.qlRateHelperQuoteName(Q36)</f>
        <v>EUR6MSW18Y</v>
      </c>
      <c r="S36" s="52">
        <f>_xll.qlRateHelperQuoteValue(Q36,_xll.ohTrigger(Trigger,Quote!$AE$2))</f>
        <v>1.2736513233356121E-2</v>
      </c>
      <c r="T36" s="354" t="str">
        <f>IFERROR(_xll.qlFuturesRateHelperConvexityAdjustment(Q36,Trigger),"--")</f>
        <v>--</v>
      </c>
      <c r="U36" s="35">
        <f>_xll.qlRateHelperEarliestDate(Q36,Trigger)</f>
        <v>42138</v>
      </c>
      <c r="V36" s="35">
        <f>_xll.qlRateHelperLatestDate(Q36,Trigger)</f>
        <v>48715</v>
      </c>
      <c r="W36" s="155">
        <v>1.2943870669201409E-2</v>
      </c>
      <c r="AA36" s="366"/>
      <c r="AV36" s="187" t="s">
        <v>217</v>
      </c>
      <c r="AW36" s="188">
        <f>_xll.qlInterestRateIndexFixingDate(Currency&amp;"ibor"&amp;$G$1,AX36,Trigger)</f>
        <v>42184</v>
      </c>
      <c r="AX36" s="188">
        <f>_xll.qlCalendarAdvance(Calendar,AX35,AV36,"f",,Trigger)</f>
        <v>42186</v>
      </c>
      <c r="AY36" s="188">
        <f>_xll.qlInterestRateIndexMaturity(Currency&amp;"ibor"&amp;$G$1,AX36,Trigger)</f>
        <v>42373</v>
      </c>
      <c r="AZ36" s="361">
        <f>_xll.qlIndexFixing($Z$5,AW36,,_xll.ohTrigger(Trigger,Quote!$AE$2))</f>
        <v>6.3465273348234342E-4</v>
      </c>
      <c r="BA36" s="361">
        <f>_xll.qlIndexFixing($BB$1,AX36,,_xll.ohTrigger(Trigger,Quote!$AE$2))</f>
        <v>6.4010541044953815E-4</v>
      </c>
    </row>
    <row r="37" spans="1:53" s="156" customFormat="1" ht="11.25" customHeight="1" x14ac:dyDescent="0.2">
      <c r="A37" s="187" t="s">
        <v>251</v>
      </c>
      <c r="B37" s="416">
        <v>15</v>
      </c>
      <c r="C37" s="421" t="str">
        <f>"x"&amp;SUM(B37,SUBSTITUTE(Tenor,"M",""))&amp;"M"</f>
        <v>x21M</v>
      </c>
      <c r="D37" s="399" t="s">
        <v>15</v>
      </c>
      <c r="E37" s="187" t="str">
        <f>PROPER(Currency)&amp;FamilyName&amp;Tenor</f>
        <v>Euribor6M</v>
      </c>
      <c r="F37" s="440" t="s">
        <v>51</v>
      </c>
      <c r="G37" s="418" t="str">
        <f>Currency&amp;Tenor&amp;A37&amp;B37&amp;SUBSTITUTE(C37,"M","")</f>
        <v>EUR6MFRA15x21</v>
      </c>
      <c r="H37" s="187" t="str">
        <f>_xll.qlFraRateHelper(,G37,B37&amp;"M",E37,Permanent,Trigger,ObjectOverwrite)</f>
        <v>obj_00db2#0003</v>
      </c>
      <c r="I37" s="187" t="b">
        <f t="shared" si="9"/>
        <v>1</v>
      </c>
      <c r="K37" s="64" t="str">
        <f>A59</f>
        <v>SW</v>
      </c>
      <c r="L37" s="64" t="str">
        <f>B59</f>
        <v>10M</v>
      </c>
      <c r="M37" s="64" t="e">
        <f>H59</f>
        <v>#NUM!</v>
      </c>
      <c r="N37" s="64" t="b">
        <f>I59</f>
        <v>0</v>
      </c>
      <c r="O37" s="268">
        <v>1</v>
      </c>
      <c r="P37" s="268">
        <v>1</v>
      </c>
      <c r="Q37" s="34" t="str">
        <v>obj_00dbc</v>
      </c>
      <c r="R37" s="34" t="str">
        <f>_xll.qlRateHelperQuoteName(Q37)</f>
        <v>EUR6MSW19Y</v>
      </c>
      <c r="S37" s="52">
        <f>_xll.qlRateHelperQuoteValue(Q37,_xll.ohTrigger(Trigger,Quote!$AE$2))</f>
        <v>1.2897284539880175E-2</v>
      </c>
      <c r="T37" s="354" t="str">
        <f>IFERROR(_xll.qlFuturesRateHelperConvexityAdjustment(Q37,Trigger),"--")</f>
        <v>--</v>
      </c>
      <c r="U37" s="35">
        <f>_xll.qlRateHelperEarliestDate(Q37,Trigger)</f>
        <v>42138</v>
      </c>
      <c r="V37" s="35">
        <f>_xll.qlRateHelperLatestDate(Q37,Trigger)</f>
        <v>49079</v>
      </c>
      <c r="W37" s="155">
        <v>1.3110130702404972E-2</v>
      </c>
      <c r="AA37" s="366"/>
      <c r="AV37" s="187" t="s">
        <v>217</v>
      </c>
      <c r="AW37" s="188">
        <f>_xll.qlInterestRateIndexFixingDate(Currency&amp;"ibor"&amp;$G$1,AX37,Trigger)</f>
        <v>42185</v>
      </c>
      <c r="AX37" s="188">
        <f>_xll.qlCalendarAdvance(Calendar,AX36,AV37,"f",,Trigger)</f>
        <v>42187</v>
      </c>
      <c r="AY37" s="188">
        <f>_xll.qlInterestRateIndexMaturity(Currency&amp;"ibor"&amp;$G$1,AX37,Trigger)</f>
        <v>42373</v>
      </c>
      <c r="AZ37" s="361">
        <f>_xll.qlIndexFixing($Z$5,AW37,,_xll.ohTrigger(Trigger,Quote!$AE$2))</f>
        <v>6.3441659025691643E-4</v>
      </c>
      <c r="BA37" s="361">
        <f>_xll.qlIndexFixing($BB$1,AX37,,_xll.ohTrigger(Trigger,Quote!$AE$2))</f>
        <v>6.4022851601317778E-4</v>
      </c>
    </row>
    <row r="38" spans="1:53" s="156" customFormat="1" ht="11.25" customHeight="1" x14ac:dyDescent="0.2">
      <c r="A38" s="187" t="s">
        <v>251</v>
      </c>
      <c r="B38" s="416">
        <v>16</v>
      </c>
      <c r="C38" s="421" t="str">
        <f>"x"&amp;SUM(B38,SUBSTITUTE(Tenor,"M",""))&amp;"M"</f>
        <v>x22M</v>
      </c>
      <c r="D38" s="399" t="s">
        <v>15</v>
      </c>
      <c r="E38" s="187" t="str">
        <f>PROPER(Currency)&amp;FamilyName&amp;Tenor</f>
        <v>Euribor6M</v>
      </c>
      <c r="F38" s="440" t="s">
        <v>51</v>
      </c>
      <c r="G38" s="418" t="str">
        <f>Currency&amp;Tenor&amp;A38&amp;B38&amp;SUBSTITUTE(C38,"M","")</f>
        <v>EUR6MFRA16x22</v>
      </c>
      <c r="H38" s="187" t="str">
        <f>_xll.qlFraRateHelper(,G38,B38&amp;"M",E38,Permanent,Trigger,ObjectOverwrite)</f>
        <v>obj_00db0#0003</v>
      </c>
      <c r="I38" s="187" t="b">
        <f t="shared" si="9"/>
        <v>1</v>
      </c>
      <c r="K38" s="64" t="str">
        <f>A60</f>
        <v>SW</v>
      </c>
      <c r="L38" s="64" t="str">
        <f>B60</f>
        <v>11M</v>
      </c>
      <c r="M38" s="64" t="e">
        <f>H60</f>
        <v>#NUM!</v>
      </c>
      <c r="N38" s="64" t="b">
        <f>I60</f>
        <v>0</v>
      </c>
      <c r="O38" s="268">
        <v>1</v>
      </c>
      <c r="P38" s="268">
        <v>1</v>
      </c>
      <c r="Q38" s="34" t="str">
        <v>obj_00dbe</v>
      </c>
      <c r="R38" s="34" t="str">
        <f>_xll.qlRateHelperQuoteName(Q38)</f>
        <v>EUR6MSW20Y</v>
      </c>
      <c r="S38" s="52">
        <f>_xll.qlRateHelperQuoteValue(Q38,_xll.ohTrigger(Trigger,Quote!$AE$2))</f>
        <v>1.3023350738788748E-2</v>
      </c>
      <c r="T38" s="354" t="str">
        <f>IFERROR(_xll.qlFuturesRateHelperConvexityAdjustment(Q38,Trigger),"--")</f>
        <v>--</v>
      </c>
      <c r="U38" s="35">
        <f>_xll.qlRateHelperEarliestDate(Q38,Trigger)</f>
        <v>42138</v>
      </c>
      <c r="V38" s="35">
        <f>_xll.qlRateHelperLatestDate(Q38,Trigger)</f>
        <v>49443</v>
      </c>
      <c r="W38" s="155">
        <v>1.3238795112500741E-2</v>
      </c>
      <c r="AA38" s="366"/>
      <c r="AV38" s="187" t="s">
        <v>217</v>
      </c>
      <c r="AW38" s="188">
        <f>_xll.qlInterestRateIndexFixingDate(Currency&amp;"ibor"&amp;$G$1,AX38,Trigger)</f>
        <v>42186</v>
      </c>
      <c r="AX38" s="188">
        <f>_xll.qlCalendarAdvance(Calendar,AX37,AV38,"f",,Trigger)</f>
        <v>42188</v>
      </c>
      <c r="AY38" s="188">
        <f>_xll.qlInterestRateIndexMaturity(Currency&amp;"ibor"&amp;$G$1,AX38,Trigger)</f>
        <v>42373</v>
      </c>
      <c r="AZ38" s="361">
        <f>_xll.qlIndexFixing($Z$5,AW38,,_xll.ohTrigger(Trigger,Quote!$AE$2))</f>
        <v>6.3420286212224116E-4</v>
      </c>
      <c r="BA38" s="361">
        <f>_xll.qlIndexFixing($BB$1,AX38,,_xll.ohTrigger(Trigger,Quote!$AE$2))</f>
        <v>6.4032952395909825E-4</v>
      </c>
    </row>
    <row r="39" spans="1:53" s="156" customFormat="1" ht="11.25" customHeight="1" x14ac:dyDescent="0.2">
      <c r="A39" s="187" t="s">
        <v>251</v>
      </c>
      <c r="B39" s="416">
        <v>17</v>
      </c>
      <c r="C39" s="421" t="str">
        <f>"x"&amp;SUM(B39,SUBSTITUTE(Tenor,"M",""))&amp;"M"</f>
        <v>x23M</v>
      </c>
      <c r="D39" s="399" t="s">
        <v>15</v>
      </c>
      <c r="E39" s="187" t="str">
        <f>PROPER(Currency)&amp;FamilyName&amp;Tenor</f>
        <v>Euribor6M</v>
      </c>
      <c r="F39" s="440" t="s">
        <v>51</v>
      </c>
      <c r="G39" s="418" t="str">
        <f>Currency&amp;Tenor&amp;A39&amp;B39&amp;SUBSTITUTE(C39,"M","")</f>
        <v>EUR6MFRA17x23</v>
      </c>
      <c r="H39" s="187" t="str">
        <f>_xll.qlFraRateHelper(,G39,B39&amp;"M",E39,Permanent,Trigger,ObjectOverwrite)</f>
        <v>obj_00dba#0003</v>
      </c>
      <c r="I39" s="187" t="b">
        <f t="shared" si="9"/>
        <v>1</v>
      </c>
      <c r="K39" s="64" t="str">
        <f>A61</f>
        <v>SW</v>
      </c>
      <c r="L39" s="64" t="str">
        <f>B61</f>
        <v>1Y</v>
      </c>
      <c r="M39" s="64" t="e">
        <f>H61</f>
        <v>#NUM!</v>
      </c>
      <c r="N39" s="64" t="b">
        <f>I61</f>
        <v>0</v>
      </c>
      <c r="O39" s="268">
        <v>1</v>
      </c>
      <c r="P39" s="268">
        <v>1</v>
      </c>
      <c r="Q39" s="34" t="e">
        <v>#N/A</v>
      </c>
      <c r="R39" s="34" t="e">
        <f>_xll.qlRateHelperQuoteName(Q39)</f>
        <v>#VALUE!</v>
      </c>
      <c r="S39" s="52" t="e">
        <f>_xll.qlRateHelperQuoteValue(Q39,_xll.ohTrigger(Trigger,Quote!$AE$2))</f>
        <v>#VALUE!</v>
      </c>
      <c r="T39" s="354" t="str">
        <f>IFERROR(_xll.qlFuturesRateHelperConvexityAdjustment(Q39,Trigger),"--")</f>
        <v>--</v>
      </c>
      <c r="U39" s="35" t="e">
        <f>_xll.qlRateHelperEarliestDate(Q39,Trigger)</f>
        <v>#VALUE!</v>
      </c>
      <c r="V39" s="35" t="e">
        <f>_xll.qlRateHelperLatestDate(Q39,Trigger)</f>
        <v>#VALUE!</v>
      </c>
      <c r="W39" s="155" t="e">
        <v>#N/A</v>
      </c>
      <c r="AA39" s="366"/>
      <c r="AV39" s="187" t="s">
        <v>217</v>
      </c>
      <c r="AW39" s="188">
        <f>_xll.qlInterestRateIndexFixingDate(Currency&amp;"ibor"&amp;$G$1,AX39,Trigger)</f>
        <v>42187</v>
      </c>
      <c r="AX39" s="188">
        <f>_xll.qlCalendarAdvance(Calendar,AX38,AV39,"f",,Trigger)</f>
        <v>42191</v>
      </c>
      <c r="AY39" s="188">
        <f>_xll.qlInterestRateIndexMaturity(Currency&amp;"ibor"&amp;$G$1,AX39,Trigger)</f>
        <v>42375</v>
      </c>
      <c r="AZ39" s="361">
        <f>_xll.qlIndexFixing($Z$5,AW39,,_xll.ohTrigger(Trigger,Quote!$AE$2))</f>
        <v>6.3497873399494557E-4</v>
      </c>
      <c r="BA39" s="361">
        <f>_xll.qlIndexFixing($BB$1,AX39,,_xll.ohTrigger(Trigger,Quote!$AE$2))</f>
        <v>6.4041002389016719E-4</v>
      </c>
    </row>
    <row r="40" spans="1:53" s="156" customFormat="1" ht="11.25" customHeight="1" x14ac:dyDescent="0.2">
      <c r="A40" s="187" t="s">
        <v>251</v>
      </c>
      <c r="B40" s="416">
        <v>18</v>
      </c>
      <c r="C40" s="421" t="str">
        <f>"x"&amp;SUM(B40,SUBSTITUTE(Tenor,"M",""))&amp;"M"</f>
        <v>x24M</v>
      </c>
      <c r="D40" s="399" t="s">
        <v>15</v>
      </c>
      <c r="E40" s="187" t="str">
        <f>PROPER(Currency)&amp;FamilyName&amp;Tenor</f>
        <v>Euribor6M</v>
      </c>
      <c r="F40" s="440" t="s">
        <v>51</v>
      </c>
      <c r="G40" s="418" t="str">
        <f>Currency&amp;Tenor&amp;A40&amp;B40&amp;SUBSTITUTE(C40,"M","")</f>
        <v>EUR6MFRA18x24</v>
      </c>
      <c r="H40" s="187" t="str">
        <f>_xll.qlFraRateHelper(,G40,B40&amp;"M",E40,Permanent,Trigger,ObjectOverwrite)</f>
        <v>obj_00db8#0003</v>
      </c>
      <c r="I40" s="187" t="b">
        <f t="shared" si="9"/>
        <v>1</v>
      </c>
      <c r="K40" s="64" t="str">
        <f>A62</f>
        <v>SW</v>
      </c>
      <c r="L40" s="64" t="str">
        <f>B62</f>
        <v>14M</v>
      </c>
      <c r="M40" s="64" t="e">
        <f>H62</f>
        <v>#NUM!</v>
      </c>
      <c r="N40" s="64" t="b">
        <f>I62</f>
        <v>0</v>
      </c>
      <c r="O40" s="268">
        <v>1</v>
      </c>
      <c r="P40" s="268">
        <v>1</v>
      </c>
      <c r="Q40" s="34" t="e">
        <v>#N/A</v>
      </c>
      <c r="R40" s="34" t="e">
        <f>_xll.qlRateHelperQuoteName(Q40)</f>
        <v>#VALUE!</v>
      </c>
      <c r="S40" s="52" t="e">
        <f>_xll.qlRateHelperQuoteValue(Q40,_xll.ohTrigger(Trigger,Quote!$AE$2))</f>
        <v>#VALUE!</v>
      </c>
      <c r="T40" s="354" t="str">
        <f>IFERROR(_xll.qlFuturesRateHelperConvexityAdjustment(Q40,Trigger),"--")</f>
        <v>--</v>
      </c>
      <c r="U40" s="35" t="e">
        <f>_xll.qlRateHelperEarliestDate(Q40,Trigger)</f>
        <v>#VALUE!</v>
      </c>
      <c r="V40" s="35" t="e">
        <f>_xll.qlRateHelperLatestDate(Q40,Trigger)</f>
        <v>#VALUE!</v>
      </c>
      <c r="W40" s="155" t="e">
        <v>#N/A</v>
      </c>
      <c r="AA40" s="366"/>
      <c r="AV40" s="187" t="s">
        <v>217</v>
      </c>
      <c r="AW40" s="188">
        <f>_xll.qlInterestRateIndexFixingDate(Currency&amp;"ibor"&amp;$G$1,AX40,Trigger)</f>
        <v>42188</v>
      </c>
      <c r="AX40" s="188">
        <f>_xll.qlCalendarAdvance(Calendar,AX39,AV40,"f",,Trigger)</f>
        <v>42192</v>
      </c>
      <c r="AY40" s="188">
        <f>_xll.qlInterestRateIndexMaturity(Currency&amp;"ibor"&amp;$G$1,AX40,Trigger)</f>
        <v>42376</v>
      </c>
      <c r="AZ40" s="361">
        <f>_xll.qlIndexFixing($Z$5,AW40,,_xll.ohTrigger(Trigger,Quote!$AE$2))</f>
        <v>6.3550541824116151E-4</v>
      </c>
      <c r="BA40" s="361">
        <f>_xll.qlIndexFixing($BB$1,AX40,,_xll.ohTrigger(Trigger,Quote!$AE$2))</f>
        <v>6.4038628075626584E-4</v>
      </c>
    </row>
    <row r="41" spans="1:53" s="156" customFormat="1" ht="11.25" customHeight="1" x14ac:dyDescent="0.2">
      <c r="A41" s="187" t="s">
        <v>251</v>
      </c>
      <c r="B41" s="416">
        <v>19</v>
      </c>
      <c r="C41" s="421" t="str">
        <f>"x"&amp;SUM(B41,SUBSTITUTE(Tenor,"M",""))&amp;"M"</f>
        <v>x25M</v>
      </c>
      <c r="D41" s="399" t="s">
        <v>15</v>
      </c>
      <c r="E41" s="187" t="str">
        <f>PROPER(Currency)&amp;FamilyName&amp;Tenor</f>
        <v>Euribor6M</v>
      </c>
      <c r="F41" s="440" t="s">
        <v>51</v>
      </c>
      <c r="G41" s="418" t="str">
        <f>Currency&amp;Tenor&amp;A41&amp;B41&amp;SUBSTITUTE(C41,"M","")</f>
        <v>EUR6MFRA19x25</v>
      </c>
      <c r="H41" s="187" t="e">
        <f>_xll.qlFraRateHelper(,G41,B41&amp;"M",E41,Permanent,Trigger,ObjectOverwrite)</f>
        <v>#NUM!</v>
      </c>
      <c r="I41" s="187" t="b">
        <f t="shared" si="9"/>
        <v>0</v>
      </c>
      <c r="K41" s="64" t="str">
        <f>A63</f>
        <v>SW</v>
      </c>
      <c r="L41" s="64" t="str">
        <f>B63</f>
        <v>15M</v>
      </c>
      <c r="M41" s="64" t="e">
        <f>H63</f>
        <v>#NUM!</v>
      </c>
      <c r="N41" s="64" t="b">
        <f>I63</f>
        <v>0</v>
      </c>
      <c r="O41" s="268">
        <v>1</v>
      </c>
      <c r="P41" s="268">
        <v>1</v>
      </c>
      <c r="Q41" s="34" t="e">
        <v>#N/A</v>
      </c>
      <c r="R41" s="34" t="e">
        <f>_xll.qlRateHelperQuoteName(Q41)</f>
        <v>#VALUE!</v>
      </c>
      <c r="S41" s="52" t="e">
        <f>_xll.qlRateHelperQuoteValue(Q41,_xll.ohTrigger(Trigger,Quote!$AE$2))</f>
        <v>#VALUE!</v>
      </c>
      <c r="T41" s="354" t="str">
        <f>IFERROR(_xll.qlFuturesRateHelperConvexityAdjustment(Q41,Trigger),"--")</f>
        <v>--</v>
      </c>
      <c r="U41" s="35" t="e">
        <f>_xll.qlRateHelperEarliestDate(Q41,Trigger)</f>
        <v>#VALUE!</v>
      </c>
      <c r="V41" s="35" t="e">
        <f>_xll.qlRateHelperLatestDate(Q41,Trigger)</f>
        <v>#VALUE!</v>
      </c>
      <c r="W41" s="155" t="e">
        <v>#N/A</v>
      </c>
      <c r="AA41" s="366"/>
      <c r="AV41" s="187" t="s">
        <v>217</v>
      </c>
      <c r="AW41" s="188">
        <f>_xll.qlInterestRateIndexFixingDate(Currency&amp;"ibor"&amp;$G$1,AX41,Trigger)</f>
        <v>42191</v>
      </c>
      <c r="AX41" s="188">
        <f>_xll.qlCalendarAdvance(Calendar,AX40,AV41,"f",,Trigger)</f>
        <v>42193</v>
      </c>
      <c r="AY41" s="188">
        <f>_xll.qlInterestRateIndexMaturity(Currency&amp;"ibor"&amp;$G$1,AX41,Trigger)</f>
        <v>42377</v>
      </c>
      <c r="AZ41" s="361">
        <f>_xll.qlIndexFixing($Z$5,AW41,,_xll.ohTrigger(Trigger,Quote!$AE$2))</f>
        <v>6.3606095215090514E-4</v>
      </c>
      <c r="BA41" s="361">
        <f>_xll.qlIndexFixing($BB$1,AX41,,_xll.ohTrigger(Trigger,Quote!$AE$2))</f>
        <v>6.404096523244747E-4</v>
      </c>
    </row>
    <row r="42" spans="1:53" s="156" customFormat="1" ht="11.25" customHeight="1" x14ac:dyDescent="0.2">
      <c r="A42" s="187" t="s">
        <v>251</v>
      </c>
      <c r="B42" s="416">
        <v>20</v>
      </c>
      <c r="C42" s="421" t="str">
        <f>"x"&amp;SUM(B42,SUBSTITUTE(Tenor,"M",""))&amp;"M"</f>
        <v>x26M</v>
      </c>
      <c r="D42" s="399" t="s">
        <v>15</v>
      </c>
      <c r="E42" s="187" t="str">
        <f>PROPER(Currency)&amp;FamilyName&amp;Tenor</f>
        <v>Euribor6M</v>
      </c>
      <c r="F42" s="440" t="s">
        <v>51</v>
      </c>
      <c r="G42" s="418" t="str">
        <f>Currency&amp;Tenor&amp;A42&amp;B42&amp;SUBSTITUTE(C42,"M","")</f>
        <v>EUR6MFRA20x26</v>
      </c>
      <c r="H42" s="187" t="e">
        <f>_xll.qlFraRateHelper(,G42,B42&amp;"M",E42,Permanent,Trigger,ObjectOverwrite)</f>
        <v>#NUM!</v>
      </c>
      <c r="I42" s="187" t="b">
        <f t="shared" si="9"/>
        <v>0</v>
      </c>
      <c r="K42" s="64" t="str">
        <f>A64</f>
        <v>SW</v>
      </c>
      <c r="L42" s="64" t="str">
        <f>B64</f>
        <v>16M</v>
      </c>
      <c r="M42" s="64" t="e">
        <f>H64</f>
        <v>#NUM!</v>
      </c>
      <c r="N42" s="64" t="b">
        <f>I64</f>
        <v>0</v>
      </c>
      <c r="O42" s="268">
        <v>1</v>
      </c>
      <c r="P42" s="268">
        <v>1</v>
      </c>
      <c r="Q42" s="34" t="e">
        <v>#N/A</v>
      </c>
      <c r="R42" s="34" t="e">
        <f>_xll.qlRateHelperQuoteName(Q42)</f>
        <v>#VALUE!</v>
      </c>
      <c r="S42" s="52" t="e">
        <f>_xll.qlRateHelperQuoteValue(Q42,_xll.ohTrigger(Trigger,Quote!$AE$2))</f>
        <v>#VALUE!</v>
      </c>
      <c r="T42" s="354" t="str">
        <f>IFERROR(_xll.qlFuturesRateHelperConvexityAdjustment(Q42,Trigger),"--")</f>
        <v>--</v>
      </c>
      <c r="U42" s="35" t="e">
        <f>_xll.qlRateHelperEarliestDate(Q42,Trigger)</f>
        <v>#VALUE!</v>
      </c>
      <c r="V42" s="35" t="e">
        <f>_xll.qlRateHelperLatestDate(Q42,Trigger)</f>
        <v>#VALUE!</v>
      </c>
      <c r="W42" s="155" t="e">
        <v>#N/A</v>
      </c>
      <c r="AA42" s="366"/>
      <c r="AV42" s="187" t="s">
        <v>217</v>
      </c>
      <c r="AW42" s="188">
        <f>_xll.qlInterestRateIndexFixingDate(Currency&amp;"ibor"&amp;$G$1,AX42,Trigger)</f>
        <v>42192</v>
      </c>
      <c r="AX42" s="188">
        <f>_xll.qlCalendarAdvance(Calendar,AX41,AV42,"f",,Trigger)</f>
        <v>42194</v>
      </c>
      <c r="AY42" s="188">
        <f>_xll.qlInterestRateIndexMaturity(Currency&amp;"ibor"&amp;$G$1,AX42,Trigger)</f>
        <v>42380</v>
      </c>
      <c r="AZ42" s="361">
        <f>_xll.qlIndexFixing($Z$5,AW42,,_xll.ohTrigger(Trigger,Quote!$AE$2))</f>
        <v>6.3791595031713279E-4</v>
      </c>
      <c r="BA42" s="361">
        <f>_xll.qlIndexFixing($BB$1,AX42,,_xll.ohTrigger(Trigger,Quote!$AE$2))</f>
        <v>6.4021805560064162E-4</v>
      </c>
    </row>
    <row r="43" spans="1:53" s="156" customFormat="1" ht="11.25" customHeight="1" x14ac:dyDescent="0.2">
      <c r="A43" s="187" t="s">
        <v>251</v>
      </c>
      <c r="B43" s="416">
        <v>21</v>
      </c>
      <c r="C43" s="421" t="str">
        <f>"x"&amp;SUM(B43,SUBSTITUTE(Tenor,"M",""))&amp;"M"</f>
        <v>x27M</v>
      </c>
      <c r="D43" s="399" t="s">
        <v>15</v>
      </c>
      <c r="E43" s="187" t="str">
        <f>PROPER(Currency)&amp;FamilyName&amp;Tenor</f>
        <v>Euribor6M</v>
      </c>
      <c r="F43" s="440" t="s">
        <v>51</v>
      </c>
      <c r="G43" s="418" t="str">
        <f>Currency&amp;Tenor&amp;A43&amp;B43&amp;SUBSTITUTE(C43,"M","")</f>
        <v>EUR6MFRA21x27</v>
      </c>
      <c r="H43" s="187" t="e">
        <f>_xll.qlFraRateHelper(,G43,B43&amp;"M",E43,Permanent,Trigger,ObjectOverwrite)</f>
        <v>#NUM!</v>
      </c>
      <c r="I43" s="187" t="b">
        <f t="shared" si="9"/>
        <v>0</v>
      </c>
      <c r="K43" s="64" t="str">
        <f>A65</f>
        <v>SW</v>
      </c>
      <c r="L43" s="64" t="str">
        <f>B65</f>
        <v>17M</v>
      </c>
      <c r="M43" s="64" t="e">
        <f>H65</f>
        <v>#NUM!</v>
      </c>
      <c r="N43" s="64" t="b">
        <f>I65</f>
        <v>0</v>
      </c>
      <c r="O43" s="268">
        <v>1</v>
      </c>
      <c r="P43" s="268">
        <v>1</v>
      </c>
      <c r="Q43" s="34" t="e">
        <v>#N/A</v>
      </c>
      <c r="R43" s="34" t="e">
        <f>_xll.qlRateHelperQuoteName(Q43)</f>
        <v>#VALUE!</v>
      </c>
      <c r="S43" s="52" t="e">
        <f>_xll.qlRateHelperQuoteValue(Q43,_xll.ohTrigger(Trigger,Quote!$AE$2))</f>
        <v>#VALUE!</v>
      </c>
      <c r="T43" s="354" t="str">
        <f>IFERROR(_xll.qlFuturesRateHelperConvexityAdjustment(Q43,Trigger),"--")</f>
        <v>--</v>
      </c>
      <c r="U43" s="35" t="e">
        <f>_xll.qlRateHelperEarliestDate(Q43,Trigger)</f>
        <v>#VALUE!</v>
      </c>
      <c r="V43" s="35" t="e">
        <f>_xll.qlRateHelperLatestDate(Q43,Trigger)</f>
        <v>#VALUE!</v>
      </c>
      <c r="W43" s="155" t="e">
        <v>#N/A</v>
      </c>
      <c r="AA43" s="366"/>
      <c r="AV43" s="187" t="s">
        <v>217</v>
      </c>
      <c r="AW43" s="188">
        <f>_xll.qlInterestRateIndexFixingDate(Currency&amp;"ibor"&amp;$G$1,AX43,Trigger)</f>
        <v>42193</v>
      </c>
      <c r="AX43" s="188">
        <f>_xll.qlCalendarAdvance(Calendar,AX42,AV43,"f",,Trigger)</f>
        <v>42195</v>
      </c>
      <c r="AY43" s="188">
        <f>_xll.qlInterestRateIndexMaturity(Currency&amp;"ibor"&amp;$G$1,AX43,Trigger)</f>
        <v>42380</v>
      </c>
      <c r="AZ43" s="361">
        <f>_xll.qlIndexFixing($Z$5,AW43,,_xll.ohTrigger(Trigger,Quote!$AE$2))</f>
        <v>6.3789585893005867E-4</v>
      </c>
      <c r="BA43" s="361">
        <f>_xll.qlIndexFixing($BB$1,AX43,,_xll.ohTrigger(Trigger,Quote!$AE$2))</f>
        <v>6.4000000000054356E-4</v>
      </c>
    </row>
    <row r="44" spans="1:53" s="156" customFormat="1" ht="11.25" customHeight="1" x14ac:dyDescent="0.2">
      <c r="A44" s="187" t="s">
        <v>251</v>
      </c>
      <c r="B44" s="416">
        <v>22</v>
      </c>
      <c r="C44" s="421" t="str">
        <f>"x"&amp;SUM(B44,SUBSTITUTE(Tenor,"M",""))&amp;"M"</f>
        <v>x28M</v>
      </c>
      <c r="D44" s="399" t="s">
        <v>15</v>
      </c>
      <c r="E44" s="187" t="str">
        <f>PROPER(Currency)&amp;FamilyName&amp;Tenor</f>
        <v>Euribor6M</v>
      </c>
      <c r="F44" s="440" t="s">
        <v>51</v>
      </c>
      <c r="G44" s="418" t="str">
        <f>Currency&amp;Tenor&amp;A44&amp;B44&amp;SUBSTITUTE(C44,"M","")</f>
        <v>EUR6MFRA22x28</v>
      </c>
      <c r="H44" s="187" t="e">
        <f>_xll.qlFraRateHelper(,G44,B44&amp;"M",E44,Permanent,Trigger,ObjectOverwrite)</f>
        <v>#NUM!</v>
      </c>
      <c r="I44" s="187" t="b">
        <f t="shared" si="9"/>
        <v>0</v>
      </c>
      <c r="K44" s="64" t="str">
        <f>A66</f>
        <v>SW</v>
      </c>
      <c r="L44" s="64" t="str">
        <f>B66</f>
        <v>18M</v>
      </c>
      <c r="M44" s="64" t="e">
        <f>H66</f>
        <v>#NUM!</v>
      </c>
      <c r="N44" s="64" t="b">
        <f>I66</f>
        <v>0</v>
      </c>
      <c r="O44" s="268">
        <v>1</v>
      </c>
      <c r="P44" s="268">
        <v>1</v>
      </c>
      <c r="Q44" s="34" t="e">
        <v>#N/A</v>
      </c>
      <c r="R44" s="34" t="e">
        <f>_xll.qlRateHelperQuoteName(Q44)</f>
        <v>#VALUE!</v>
      </c>
      <c r="S44" s="52" t="e">
        <f>_xll.qlRateHelperQuoteValue(Q44,_xll.ohTrigger(Trigger,Quote!$AE$2))</f>
        <v>#VALUE!</v>
      </c>
      <c r="T44" s="354" t="str">
        <f>IFERROR(_xll.qlFuturesRateHelperConvexityAdjustment(Q44,Trigger),"--")</f>
        <v>--</v>
      </c>
      <c r="U44" s="35" t="e">
        <f>_xll.qlRateHelperEarliestDate(Q44,Trigger)</f>
        <v>#VALUE!</v>
      </c>
      <c r="V44" s="35" t="e">
        <f>_xll.qlRateHelperLatestDate(Q44,Trigger)</f>
        <v>#VALUE!</v>
      </c>
      <c r="W44" s="155" t="e">
        <v>#N/A</v>
      </c>
      <c r="AA44" s="366"/>
      <c r="AV44" s="187" t="s">
        <v>217</v>
      </c>
      <c r="AW44" s="188">
        <f>_xll.qlInterestRateIndexFixingDate(Currency&amp;"ibor"&amp;$G$1,AX44,Trigger)</f>
        <v>42194</v>
      </c>
      <c r="AX44" s="188">
        <f>_xll.qlCalendarAdvance(Calendar,AX43,AV44,"f",,Trigger)</f>
        <v>42198</v>
      </c>
      <c r="AY44" s="188">
        <f>_xll.qlInterestRateIndexMaturity(Currency&amp;"ibor"&amp;$G$1,AX44,Trigger)</f>
        <v>42382</v>
      </c>
      <c r="AZ44" s="361">
        <f>_xll.qlIndexFixing($Z$5,AW44,,_xll.ohTrigger(Trigger,Quote!$AE$2))</f>
        <v>6.3927136755138469E-4</v>
      </c>
      <c r="BA44" s="361">
        <f>_xll.qlIndexFixing($BB$1,AX44,,_xll.ohTrigger(Trigger,Quote!$AE$2))</f>
        <v>6.3974488323370127E-4</v>
      </c>
    </row>
    <row r="45" spans="1:53" s="156" customFormat="1" ht="11.25" customHeight="1" x14ac:dyDescent="0.2">
      <c r="A45" s="187" t="s">
        <v>251</v>
      </c>
      <c r="B45" s="416">
        <v>23</v>
      </c>
      <c r="C45" s="421" t="str">
        <f>"x"&amp;SUM(B45,SUBSTITUTE(Tenor,"M",""))&amp;"M"</f>
        <v>x29M</v>
      </c>
      <c r="D45" s="399" t="s">
        <v>15</v>
      </c>
      <c r="E45" s="187" t="str">
        <f>PROPER(Currency)&amp;FamilyName&amp;Tenor</f>
        <v>Euribor6M</v>
      </c>
      <c r="F45" s="440" t="s">
        <v>51</v>
      </c>
      <c r="G45" s="418" t="str">
        <f>Currency&amp;Tenor&amp;A45&amp;B45&amp;SUBSTITUTE(C45,"M","")</f>
        <v>EUR6MFRA23x29</v>
      </c>
      <c r="H45" s="187" t="e">
        <f>_xll.qlFraRateHelper(,G45,B45&amp;"M",E45,Permanent,Trigger,ObjectOverwrite)</f>
        <v>#NUM!</v>
      </c>
      <c r="I45" s="187" t="b">
        <f t="shared" si="9"/>
        <v>0</v>
      </c>
      <c r="K45" s="64" t="str">
        <f>A67</f>
        <v>SW</v>
      </c>
      <c r="L45" s="64" t="str">
        <f>B67</f>
        <v>19M</v>
      </c>
      <c r="M45" s="64" t="e">
        <f>H67</f>
        <v>#NUM!</v>
      </c>
      <c r="N45" s="64" t="b">
        <f>I67</f>
        <v>0</v>
      </c>
      <c r="O45" s="268">
        <v>1</v>
      </c>
      <c r="P45" s="268">
        <v>1</v>
      </c>
      <c r="Q45" s="34" t="e">
        <v>#N/A</v>
      </c>
      <c r="R45" s="34" t="e">
        <f>_xll.qlRateHelperQuoteName(Q45)</f>
        <v>#VALUE!</v>
      </c>
      <c r="S45" s="52" t="e">
        <f>_xll.qlRateHelperQuoteValue(Q45,_xll.ohTrigger(Trigger,Quote!$AE$2))</f>
        <v>#VALUE!</v>
      </c>
      <c r="T45" s="354" t="str">
        <f>IFERROR(_xll.qlFuturesRateHelperConvexityAdjustment(Q45,Trigger),"--")</f>
        <v>--</v>
      </c>
      <c r="U45" s="35" t="e">
        <f>_xll.qlRateHelperEarliestDate(Q45,Trigger)</f>
        <v>#VALUE!</v>
      </c>
      <c r="V45" s="35" t="e">
        <f>_xll.qlRateHelperLatestDate(Q45,Trigger)</f>
        <v>#VALUE!</v>
      </c>
      <c r="W45" s="155" t="e">
        <v>#N/A</v>
      </c>
      <c r="AA45" s="366"/>
      <c r="AV45" s="187" t="s">
        <v>217</v>
      </c>
      <c r="AW45" s="188">
        <f>_xll.qlInterestRateIndexFixingDate(Currency&amp;"ibor"&amp;$G$1,AX45,Trigger)</f>
        <v>42195</v>
      </c>
      <c r="AX45" s="188">
        <f>_xll.qlCalendarAdvance(Calendar,AX44,AV45,"f",,Trigger)</f>
        <v>42199</v>
      </c>
      <c r="AY45" s="188">
        <f>_xll.qlInterestRateIndexMaturity(Currency&amp;"ibor"&amp;$G$1,AX45,Trigger)</f>
        <v>42383</v>
      </c>
      <c r="AZ45" s="361">
        <f>_xll.qlIndexFixing($Z$5,AW45,,_xll.ohTrigger(Trigger,Quote!$AE$2))</f>
        <v>6.4000000000054356E-4</v>
      </c>
      <c r="BA45" s="361">
        <f>_xll.qlIndexFixing($BB$1,AX45,,_xll.ohTrigger(Trigger,Quote!$AE$2))</f>
        <v>6.3877541919384626E-4</v>
      </c>
    </row>
    <row r="46" spans="1:53" s="156" customFormat="1" ht="11.25" customHeight="1" x14ac:dyDescent="0.2">
      <c r="A46" s="198" t="s">
        <v>251</v>
      </c>
      <c r="B46" s="417">
        <v>24</v>
      </c>
      <c r="C46" s="422" t="str">
        <f>"x"&amp;SUM(B46,SUBSTITUTE(Tenor,"M",""))&amp;"M"</f>
        <v>x30M</v>
      </c>
      <c r="D46" s="402" t="s">
        <v>15</v>
      </c>
      <c r="E46" s="198" t="str">
        <f>PROPER(Currency)&amp;FamilyName&amp;Tenor</f>
        <v>Euribor6M</v>
      </c>
      <c r="F46" s="441" t="s">
        <v>51</v>
      </c>
      <c r="G46" s="419" t="str">
        <f>Currency&amp;Tenor&amp;A46&amp;B46&amp;SUBSTITUTE(C46,"M","")</f>
        <v>EUR6MFRA24x30</v>
      </c>
      <c r="H46" s="198" t="e">
        <f>_xll.qlFraRateHelper(,G46,B46&amp;"M",E46,Permanent,Trigger,ObjectOverwrite)</f>
        <v>#NUM!</v>
      </c>
      <c r="I46" s="198" t="b">
        <f t="shared" si="9"/>
        <v>0</v>
      </c>
      <c r="K46" s="64" t="str">
        <f>A68</f>
        <v>SW</v>
      </c>
      <c r="L46" s="64" t="str">
        <f>B68</f>
        <v>20M</v>
      </c>
      <c r="M46" s="64" t="e">
        <f>H68</f>
        <v>#NUM!</v>
      </c>
      <c r="N46" s="64" t="b">
        <f>I68</f>
        <v>0</v>
      </c>
      <c r="O46" s="268">
        <v>1</v>
      </c>
      <c r="P46" s="268">
        <v>1</v>
      </c>
      <c r="Q46" s="34" t="e">
        <v>#N/A</v>
      </c>
      <c r="R46" s="34" t="e">
        <f>_xll.qlRateHelperQuoteName(Q46)</f>
        <v>#VALUE!</v>
      </c>
      <c r="S46" s="52" t="e">
        <f>_xll.qlRateHelperQuoteValue(Q46,_xll.ohTrigger(Trigger,Quote!$AE$2))</f>
        <v>#VALUE!</v>
      </c>
      <c r="T46" s="354" t="str">
        <f>IFERROR(_xll.qlFuturesRateHelperConvexityAdjustment(Q46,Trigger),"--")</f>
        <v>--</v>
      </c>
      <c r="U46" s="35" t="e">
        <f>_xll.qlRateHelperEarliestDate(Q46,Trigger)</f>
        <v>#VALUE!</v>
      </c>
      <c r="V46" s="35" t="e">
        <f>_xll.qlRateHelperLatestDate(Q46,Trigger)</f>
        <v>#VALUE!</v>
      </c>
      <c r="W46" s="155" t="e">
        <v>#N/A</v>
      </c>
      <c r="AA46" s="366"/>
      <c r="AV46" s="187" t="s">
        <v>217</v>
      </c>
      <c r="AW46" s="188">
        <f>_xll.qlInterestRateIndexFixingDate(Currency&amp;"ibor"&amp;$G$1,AX46,Trigger)</f>
        <v>42198</v>
      </c>
      <c r="AX46" s="188">
        <f>_xll.qlCalendarAdvance(Calendar,AX45,AV46,"f",,Trigger)</f>
        <v>42200</v>
      </c>
      <c r="AY46" s="188">
        <f>_xll.qlInterestRateIndexMaturity(Currency&amp;"ibor"&amp;$G$1,AX46,Trigger)</f>
        <v>42384</v>
      </c>
      <c r="AZ46" s="361">
        <f>_xll.qlIndexFixing($Z$5,AW46,,_xll.ohTrigger(Trigger,Quote!$AE$2))</f>
        <v>6.3978730687873299E-4</v>
      </c>
      <c r="BA46" s="361">
        <f>_xll.qlIndexFixing($BB$1,AX46,,_xll.ohTrigger(Trigger,Quote!$AE$2))</f>
        <v>6.3888034668624068E-4</v>
      </c>
    </row>
    <row r="47" spans="1:53" s="156" customFormat="1" ht="11.25" customHeight="1" x14ac:dyDescent="0.2">
      <c r="K47" s="64" t="str">
        <f>A69</f>
        <v>SW</v>
      </c>
      <c r="L47" s="64" t="str">
        <f>B69</f>
        <v>21M</v>
      </c>
      <c r="M47" s="64" t="e">
        <f>H69</f>
        <v>#NUM!</v>
      </c>
      <c r="N47" s="64" t="b">
        <f>I69</f>
        <v>0</v>
      </c>
      <c r="O47" s="268">
        <v>1</v>
      </c>
      <c r="P47" s="268">
        <v>1</v>
      </c>
      <c r="Q47" s="34" t="e">
        <v>#N/A</v>
      </c>
      <c r="R47" s="34" t="e">
        <f>_xll.qlRateHelperQuoteName(Q47)</f>
        <v>#VALUE!</v>
      </c>
      <c r="S47" s="52" t="e">
        <f>_xll.qlRateHelperQuoteValue(Q47,_xll.ohTrigger(Trigger,Quote!$AE$2))</f>
        <v>#VALUE!</v>
      </c>
      <c r="T47" s="354" t="str">
        <f>IFERROR(_xll.qlFuturesRateHelperConvexityAdjustment(Q47,Trigger),"--")</f>
        <v>--</v>
      </c>
      <c r="U47" s="35" t="e">
        <f>_xll.qlRateHelperEarliestDate(Q47,Trigger)</f>
        <v>#VALUE!</v>
      </c>
      <c r="V47" s="35" t="e">
        <f>_xll.qlRateHelperLatestDate(Q47,Trigger)</f>
        <v>#VALUE!</v>
      </c>
      <c r="W47" s="155" t="e">
        <v>#N/A</v>
      </c>
      <c r="AA47" s="366"/>
      <c r="AV47" s="187" t="s">
        <v>217</v>
      </c>
      <c r="AW47" s="188">
        <f>_xll.qlInterestRateIndexFixingDate(Currency&amp;"ibor"&amp;$G$1,AX47,Trigger)</f>
        <v>42199</v>
      </c>
      <c r="AX47" s="188">
        <f>_xll.qlCalendarAdvance(Calendar,AX46,AV47,"f",,Trigger)</f>
        <v>42201</v>
      </c>
      <c r="AY47" s="188">
        <f>_xll.qlInterestRateIndexMaturity(Currency&amp;"ibor"&amp;$G$1,AX47,Trigger)</f>
        <v>42387</v>
      </c>
      <c r="AZ47" s="361">
        <f>_xll.qlIndexFixing($Z$5,AW47,,_xll.ohTrigger(Trigger,Quote!$AE$2))</f>
        <v>6.3949943459459715E-4</v>
      </c>
      <c r="BA47" s="361">
        <f>_xll.qlIndexFixing($BB$1,AX47,,_xll.ohTrigger(Trigger,Quote!$AE$2))</f>
        <v>6.3853243809463146E-4</v>
      </c>
    </row>
    <row r="48" spans="1:53" s="156" customFormat="1" ht="11.25" customHeight="1" x14ac:dyDescent="0.2">
      <c r="A48" s="165"/>
      <c r="B48" s="165"/>
      <c r="C48" s="165"/>
      <c r="D48" s="165"/>
      <c r="E48" s="165"/>
      <c r="F48" s="162"/>
      <c r="G48" s="120" t="s">
        <v>9</v>
      </c>
      <c r="H48" s="3" t="str">
        <f>_xll.qlEuribor(,Tenor,,,Trigger)</f>
        <v>obj_00d35#0010</v>
      </c>
      <c r="K48" s="64" t="str">
        <f>A70</f>
        <v>SW</v>
      </c>
      <c r="L48" s="64" t="str">
        <f>B70</f>
        <v>22M</v>
      </c>
      <c r="M48" s="64" t="e">
        <f>H70</f>
        <v>#NUM!</v>
      </c>
      <c r="N48" s="64" t="b">
        <f>I70</f>
        <v>0</v>
      </c>
      <c r="O48" s="268">
        <v>1</v>
      </c>
      <c r="P48" s="268">
        <v>1</v>
      </c>
      <c r="Q48" s="34" t="e">
        <v>#N/A</v>
      </c>
      <c r="R48" s="34" t="e">
        <f>_xll.qlRateHelperQuoteName(Q48)</f>
        <v>#VALUE!</v>
      </c>
      <c r="S48" s="52" t="e">
        <f>_xll.qlRateHelperQuoteValue(Q48,_xll.ohTrigger(Trigger,Quote!$AE$2))</f>
        <v>#VALUE!</v>
      </c>
      <c r="T48" s="354" t="str">
        <f>IFERROR(_xll.qlFuturesRateHelperConvexityAdjustment(Q48,Trigger),"--")</f>
        <v>--</v>
      </c>
      <c r="U48" s="35" t="e">
        <f>_xll.qlRateHelperEarliestDate(Q48,Trigger)</f>
        <v>#VALUE!</v>
      </c>
      <c r="V48" s="35" t="e">
        <f>_xll.qlRateHelperLatestDate(Q48,Trigger)</f>
        <v>#VALUE!</v>
      </c>
      <c r="W48" s="155" t="e">
        <v>#N/A</v>
      </c>
      <c r="AA48" s="366"/>
      <c r="AV48" s="187" t="s">
        <v>217</v>
      </c>
      <c r="AW48" s="188">
        <f>_xll.qlInterestRateIndexFixingDate(Currency&amp;"ibor"&amp;$G$1,AX48,Trigger)</f>
        <v>42200</v>
      </c>
      <c r="AX48" s="188">
        <f>_xll.qlCalendarAdvance(Calendar,AX47,AV48,"f",,Trigger)</f>
        <v>42202</v>
      </c>
      <c r="AY48" s="188">
        <f>_xll.qlInterestRateIndexMaturity(Currency&amp;"ibor"&amp;$G$1,AX48,Trigger)</f>
        <v>42387</v>
      </c>
      <c r="AZ48" s="361">
        <f>_xll.qlIndexFixing($Z$5,AW48,,_xll.ohTrigger(Trigger,Quote!$AE$2))</f>
        <v>6.3936017748447032E-4</v>
      </c>
      <c r="BA48" s="361">
        <f>_xll.qlIndexFixing($BB$1,AX48,,_xll.ohTrigger(Trigger,Quote!$AE$2))</f>
        <v>6.3830319611054035E-4</v>
      </c>
    </row>
    <row r="49" spans="1:53" s="156" customFormat="1" ht="11.25" customHeight="1" x14ac:dyDescent="0.2">
      <c r="A49" s="120" t="s">
        <v>18</v>
      </c>
      <c r="B49" s="120" t="s">
        <v>224</v>
      </c>
      <c r="C49" s="120" t="s">
        <v>11</v>
      </c>
      <c r="D49" s="120" t="s">
        <v>13</v>
      </c>
      <c r="E49" s="120" t="s">
        <v>12</v>
      </c>
      <c r="F49" s="120" t="s">
        <v>345</v>
      </c>
      <c r="G49" s="120" t="s">
        <v>232</v>
      </c>
      <c r="H49" s="120" t="s">
        <v>44</v>
      </c>
      <c r="I49" s="120" t="s">
        <v>48</v>
      </c>
      <c r="K49" s="64" t="str">
        <f>A71</f>
        <v>SW</v>
      </c>
      <c r="L49" s="64" t="str">
        <f>B71</f>
        <v>23M</v>
      </c>
      <c r="M49" s="64" t="e">
        <f>H71</f>
        <v>#NUM!</v>
      </c>
      <c r="N49" s="64" t="b">
        <f>I71</f>
        <v>0</v>
      </c>
      <c r="O49" s="268">
        <v>1</v>
      </c>
      <c r="P49" s="268">
        <v>1</v>
      </c>
      <c r="Q49" s="34" t="e">
        <v>#N/A</v>
      </c>
      <c r="R49" s="34" t="e">
        <f>_xll.qlRateHelperQuoteName(Q49)</f>
        <v>#VALUE!</v>
      </c>
      <c r="S49" s="52" t="e">
        <f>_xll.qlRateHelperQuoteValue(Q49,_xll.ohTrigger(Trigger,Quote!$AE$2))</f>
        <v>#VALUE!</v>
      </c>
      <c r="T49" s="354" t="str">
        <f>IFERROR(_xll.qlFuturesRateHelperConvexityAdjustment(Q49,Trigger),"--")</f>
        <v>--</v>
      </c>
      <c r="U49" s="35" t="e">
        <f>_xll.qlRateHelperEarliestDate(Q49,Trigger)</f>
        <v>#VALUE!</v>
      </c>
      <c r="V49" s="35" t="e">
        <f>_xll.qlRateHelperLatestDate(Q49,Trigger)</f>
        <v>#VALUE!</v>
      </c>
      <c r="W49" s="155" t="e">
        <v>#N/A</v>
      </c>
      <c r="AA49" s="366"/>
      <c r="AV49" s="187" t="s">
        <v>217</v>
      </c>
      <c r="AW49" s="188">
        <f>_xll.qlInterestRateIndexFixingDate(Currency&amp;"ibor"&amp;$G$1,AX49,Trigger)</f>
        <v>42201</v>
      </c>
      <c r="AX49" s="188">
        <f>_xll.qlCalendarAdvance(Calendar,AX48,AV49,"f",,Trigger)</f>
        <v>42205</v>
      </c>
      <c r="AY49" s="188">
        <f>_xll.qlInterestRateIndexMaturity(Currency&amp;"ibor"&amp;$G$1,AX49,Trigger)</f>
        <v>42389</v>
      </c>
      <c r="AZ49" s="361">
        <f>_xll.qlIndexFixing($Z$5,AW49,,_xll.ohTrigger(Trigger,Quote!$AE$2))</f>
        <v>6.389396879975625E-4</v>
      </c>
      <c r="BA49" s="361">
        <f>_xll.qlIndexFixing($BB$1,AX49,,_xll.ohTrigger(Trigger,Quote!$AE$2))</f>
        <v>6.3807850258501553E-4</v>
      </c>
    </row>
    <row r="50" spans="1:53" s="156" customFormat="1" ht="11.25" customHeight="1" x14ac:dyDescent="0.2">
      <c r="A50" s="423" t="s">
        <v>262</v>
      </c>
      <c r="B50" s="404" t="s">
        <v>6</v>
      </c>
      <c r="C50" s="424" t="s">
        <v>14</v>
      </c>
      <c r="D50" s="425" t="s">
        <v>15</v>
      </c>
      <c r="E50" s="424" t="s">
        <v>16</v>
      </c>
      <c r="F50" s="425" t="s">
        <v>17</v>
      </c>
      <c r="G50" s="426" t="str">
        <f>Currency&amp;Tenor&amp;A50&amp;B50</f>
        <v>EUR6MSW1M</v>
      </c>
      <c r="H50" s="427" t="e">
        <f>_xll.qlSwapRateHelper2(,G50,,$B50,Calendar,$E50,$D50,$F50,$H$48,0,C50,"EURON",Permanent,Trigger,ObjectOverwrite)</f>
        <v>#NUM!</v>
      </c>
      <c r="I50" s="397" t="b">
        <f t="shared" ref="I50:I108" si="10">IF(ISERROR(H50),FALSE,TRUE)</f>
        <v>0</v>
      </c>
      <c r="K50" s="64" t="str">
        <f>A72</f>
        <v>SW</v>
      </c>
      <c r="L50" s="64" t="str">
        <f>B72</f>
        <v>2Y</v>
      </c>
      <c r="M50" s="64" t="e">
        <f>H72</f>
        <v>#NUM!</v>
      </c>
      <c r="N50" s="64" t="b">
        <f>I72</f>
        <v>0</v>
      </c>
      <c r="O50" s="268">
        <v>1</v>
      </c>
      <c r="P50" s="268">
        <v>1</v>
      </c>
      <c r="Q50" s="34" t="e">
        <v>#N/A</v>
      </c>
      <c r="R50" s="34" t="e">
        <f>_xll.qlRateHelperQuoteName(Q50)</f>
        <v>#VALUE!</v>
      </c>
      <c r="S50" s="52" t="e">
        <f>_xll.qlRateHelperQuoteValue(Q50,_xll.ohTrigger(Trigger,Quote!$AE$2))</f>
        <v>#VALUE!</v>
      </c>
      <c r="T50" s="354" t="str">
        <f>IFERROR(_xll.qlFuturesRateHelperConvexityAdjustment(Q50,Trigger),"--")</f>
        <v>--</v>
      </c>
      <c r="U50" s="35" t="e">
        <f>_xll.qlRateHelperEarliestDate(Q50,Trigger)</f>
        <v>#VALUE!</v>
      </c>
      <c r="V50" s="35" t="e">
        <f>_xll.qlRateHelperLatestDate(Q50,Trigger)</f>
        <v>#VALUE!</v>
      </c>
      <c r="W50" s="155" t="e">
        <v>#N/A</v>
      </c>
      <c r="AA50" s="366"/>
      <c r="AV50" s="187" t="s">
        <v>217</v>
      </c>
      <c r="AW50" s="188">
        <f>_xll.qlInterestRateIndexFixingDate(Currency&amp;"ibor"&amp;$G$1,AX50,Trigger)</f>
        <v>42202</v>
      </c>
      <c r="AX50" s="188">
        <f>_xll.qlCalendarAdvance(Calendar,AX49,AV50,"f",,Trigger)</f>
        <v>42206</v>
      </c>
      <c r="AY50" s="188">
        <f>_xll.qlInterestRateIndexMaturity(Currency&amp;"ibor"&amp;$G$1,AX50,Trigger)</f>
        <v>42390</v>
      </c>
      <c r="AZ50" s="361">
        <f>_xll.qlIndexFixing($Z$5,AW50,,_xll.ohTrigger(Trigger,Quote!$AE$2))</f>
        <v>6.3881333354066504E-4</v>
      </c>
      <c r="BA50" s="361">
        <f>_xll.qlIndexFixing($BB$1,AX50,,_xll.ohTrigger(Trigger,Quote!$AE$2))</f>
        <v>6.3699652180359385E-4</v>
      </c>
    </row>
    <row r="51" spans="1:53" s="156" customFormat="1" ht="11.25" customHeight="1" x14ac:dyDescent="0.2">
      <c r="A51" s="428" t="s">
        <v>262</v>
      </c>
      <c r="B51" s="406" t="s">
        <v>94</v>
      </c>
      <c r="C51" s="429" t="s">
        <v>14</v>
      </c>
      <c r="D51" s="430" t="s">
        <v>15</v>
      </c>
      <c r="E51" s="429" t="s">
        <v>16</v>
      </c>
      <c r="F51" s="430" t="s">
        <v>17</v>
      </c>
      <c r="G51" s="431" t="str">
        <f>Currency&amp;Tenor&amp;A51&amp;B51</f>
        <v>EUR6MSW2M</v>
      </c>
      <c r="H51" s="432" t="e">
        <f>_xll.qlSwapRateHelper2(,G51,,$B51,Calendar,$E51,$D51,$F51,$H$48,0,C51,"EURON",Permanent,Trigger,ObjectOverwrite)</f>
        <v>#NUM!</v>
      </c>
      <c r="I51" s="433" t="b">
        <f t="shared" si="10"/>
        <v>0</v>
      </c>
      <c r="K51" s="64" t="str">
        <f>A73</f>
        <v>SW</v>
      </c>
      <c r="L51" s="64" t="str">
        <f>B73</f>
        <v>27M</v>
      </c>
      <c r="M51" s="64" t="e">
        <f>H73</f>
        <v>#NUM!</v>
      </c>
      <c r="N51" s="64" t="b">
        <f>I73</f>
        <v>0</v>
      </c>
      <c r="O51" s="268">
        <v>1</v>
      </c>
      <c r="P51" s="268">
        <v>1</v>
      </c>
      <c r="Q51" s="34" t="e">
        <v>#N/A</v>
      </c>
      <c r="R51" s="34" t="e">
        <f>_xll.qlRateHelperQuoteName(Q51)</f>
        <v>#VALUE!</v>
      </c>
      <c r="S51" s="52" t="e">
        <f>_xll.qlRateHelperQuoteValue(Q51,_xll.ohTrigger(Trigger,Quote!$AE$2))</f>
        <v>#VALUE!</v>
      </c>
      <c r="T51" s="354" t="str">
        <f>IFERROR(_xll.qlFuturesRateHelperConvexityAdjustment(Q51,Trigger),"--")</f>
        <v>--</v>
      </c>
      <c r="U51" s="35" t="e">
        <f>_xll.qlRateHelperEarliestDate(Q51,Trigger)</f>
        <v>#VALUE!</v>
      </c>
      <c r="V51" s="35" t="e">
        <f>_xll.qlRateHelperLatestDate(Q51,Trigger)</f>
        <v>#VALUE!</v>
      </c>
      <c r="W51" s="155" t="e">
        <v>#N/A</v>
      </c>
      <c r="AA51" s="366"/>
      <c r="AV51" s="187" t="s">
        <v>217</v>
      </c>
      <c r="AW51" s="188">
        <f>_xll.qlInterestRateIndexFixingDate(Currency&amp;"ibor"&amp;$G$1,AX51,Trigger)</f>
        <v>42205</v>
      </c>
      <c r="AX51" s="188">
        <f>_xll.qlCalendarAdvance(Calendar,AX50,AV51,"f",,Trigger)</f>
        <v>42207</v>
      </c>
      <c r="AY51" s="188">
        <f>_xll.qlInterestRateIndexMaturity(Currency&amp;"ibor"&amp;$G$1,AX51,Trigger)</f>
        <v>42391</v>
      </c>
      <c r="AZ51" s="361">
        <f>_xll.qlIndexFixing($Z$5,AW51,,_xll.ohTrigger(Trigger,Quote!$AE$2))</f>
        <v>6.387013688492338E-4</v>
      </c>
      <c r="BA51" s="361">
        <f>_xll.qlIndexFixing($BB$1,AX51,,_xll.ohTrigger(Trigger,Quote!$AE$2))</f>
        <v>6.3720603403145015E-4</v>
      </c>
    </row>
    <row r="52" spans="1:53" s="156" customFormat="1" ht="11.25" customHeight="1" x14ac:dyDescent="0.2">
      <c r="A52" s="428" t="s">
        <v>262</v>
      </c>
      <c r="B52" s="406" t="s">
        <v>0</v>
      </c>
      <c r="C52" s="429" t="s">
        <v>14</v>
      </c>
      <c r="D52" s="430" t="s">
        <v>15</v>
      </c>
      <c r="E52" s="429" t="s">
        <v>16</v>
      </c>
      <c r="F52" s="430" t="s">
        <v>17</v>
      </c>
      <c r="G52" s="431" t="str">
        <f>Currency&amp;Tenor&amp;A52&amp;B52</f>
        <v>EUR6MSW3M</v>
      </c>
      <c r="H52" s="432" t="e">
        <f>_xll.qlSwapRateHelper2(,G52,,$B52,Calendar,$E52,$D52,$F52,$H$48,0,C52,"EURON",Permanent,Trigger,ObjectOverwrite)</f>
        <v>#NUM!</v>
      </c>
      <c r="I52" s="433" t="b">
        <f t="shared" si="10"/>
        <v>0</v>
      </c>
      <c r="K52" s="64" t="str">
        <f>A74</f>
        <v>SW</v>
      </c>
      <c r="L52" s="64" t="str">
        <f>B74</f>
        <v>30M</v>
      </c>
      <c r="M52" s="64" t="e">
        <f>H74</f>
        <v>#NUM!</v>
      </c>
      <c r="N52" s="64" t="b">
        <f>I74</f>
        <v>0</v>
      </c>
      <c r="O52" s="268">
        <v>1</v>
      </c>
      <c r="P52" s="268">
        <v>1</v>
      </c>
      <c r="Q52" s="34" t="e">
        <v>#N/A</v>
      </c>
      <c r="R52" s="34" t="e">
        <f>_xll.qlRateHelperQuoteName(Q52)</f>
        <v>#VALUE!</v>
      </c>
      <c r="S52" s="52" t="e">
        <f>_xll.qlRateHelperQuoteValue(Q52,_xll.ohTrigger(Trigger,Quote!$AE$2))</f>
        <v>#VALUE!</v>
      </c>
      <c r="T52" s="354" t="str">
        <f>IFERROR(_xll.qlFuturesRateHelperConvexityAdjustment(Q52,Trigger),"--")</f>
        <v>--</v>
      </c>
      <c r="U52" s="35" t="e">
        <f>_xll.qlRateHelperEarliestDate(Q52,Trigger)</f>
        <v>#VALUE!</v>
      </c>
      <c r="V52" s="35" t="e">
        <f>_xll.qlRateHelperLatestDate(Q52,Trigger)</f>
        <v>#VALUE!</v>
      </c>
      <c r="W52" s="155" t="e">
        <v>#N/A</v>
      </c>
      <c r="AA52" s="366"/>
      <c r="AV52" s="187" t="s">
        <v>217</v>
      </c>
      <c r="AW52" s="188">
        <f>_xll.qlInterestRateIndexFixingDate(Currency&amp;"ibor"&amp;$G$1,AX52,Trigger)</f>
        <v>42206</v>
      </c>
      <c r="AX52" s="188">
        <f>_xll.qlCalendarAdvance(Calendar,AX51,AV52,"f",,Trigger)</f>
        <v>42208</v>
      </c>
      <c r="AY52" s="188">
        <f>_xll.qlInterestRateIndexMaturity(Currency&amp;"ibor"&amp;$G$1,AX52,Trigger)</f>
        <v>42394</v>
      </c>
      <c r="AZ52" s="361">
        <f>_xll.qlIndexFixing($Z$5,AW52,,_xll.ohTrigger(Trigger,Quote!$AE$2))</f>
        <v>6.3850039756042237E-4</v>
      </c>
      <c r="BA52" s="361">
        <f>_xll.qlIndexFixing($BB$1,AX52,,_xll.ohTrigger(Trigger,Quote!$AE$2))</f>
        <v>6.3702359619060406E-4</v>
      </c>
    </row>
    <row r="53" spans="1:53" s="156" customFormat="1" ht="11.25" customHeight="1" x14ac:dyDescent="0.2">
      <c r="A53" s="428" t="s">
        <v>262</v>
      </c>
      <c r="B53" s="406" t="s">
        <v>95</v>
      </c>
      <c r="C53" s="429" t="s">
        <v>14</v>
      </c>
      <c r="D53" s="430" t="s">
        <v>15</v>
      </c>
      <c r="E53" s="429" t="s">
        <v>16</v>
      </c>
      <c r="F53" s="430" t="s">
        <v>17</v>
      </c>
      <c r="G53" s="431" t="str">
        <f>Currency&amp;Tenor&amp;A53&amp;B53</f>
        <v>EUR6MSW4M</v>
      </c>
      <c r="H53" s="432" t="e">
        <f>_xll.qlSwapRateHelper2(,G53,,$B53,Calendar,$E53,$D53,$F53,$H$48,0,C53,"EURON",Permanent,Trigger,ObjectOverwrite)</f>
        <v>#NUM!</v>
      </c>
      <c r="I53" s="433" t="b">
        <f t="shared" si="10"/>
        <v>0</v>
      </c>
      <c r="K53" s="64" t="str">
        <f>A75</f>
        <v>SW</v>
      </c>
      <c r="L53" s="64" t="str">
        <f>B75</f>
        <v>33M</v>
      </c>
      <c r="M53" s="64" t="e">
        <f>H75</f>
        <v>#NUM!</v>
      </c>
      <c r="N53" s="64" t="b">
        <f>I75</f>
        <v>0</v>
      </c>
      <c r="O53" s="268">
        <v>1</v>
      </c>
      <c r="P53" s="268">
        <v>1</v>
      </c>
      <c r="Q53" s="34" t="e">
        <v>#N/A</v>
      </c>
      <c r="R53" s="34" t="e">
        <f>_xll.qlRateHelperQuoteName(Q53)</f>
        <v>#VALUE!</v>
      </c>
      <c r="S53" s="52" t="e">
        <f>_xll.qlRateHelperQuoteValue(Q53,_xll.ohTrigger(Trigger,Quote!$AE$2))</f>
        <v>#VALUE!</v>
      </c>
      <c r="T53" s="354" t="str">
        <f>IFERROR(_xll.qlFuturesRateHelperConvexityAdjustment(Q53,Trigger),"--")</f>
        <v>--</v>
      </c>
      <c r="U53" s="35" t="e">
        <f>_xll.qlRateHelperEarliestDate(Q53,Trigger)</f>
        <v>#VALUE!</v>
      </c>
      <c r="V53" s="35" t="e">
        <f>_xll.qlRateHelperLatestDate(Q53,Trigger)</f>
        <v>#VALUE!</v>
      </c>
      <c r="W53" s="155" t="e">
        <v>#N/A</v>
      </c>
      <c r="AA53" s="366"/>
      <c r="AV53" s="187" t="s">
        <v>217</v>
      </c>
      <c r="AW53" s="188">
        <f>_xll.qlInterestRateIndexFixingDate(Currency&amp;"ibor"&amp;$G$1,AX53,Trigger)</f>
        <v>42207</v>
      </c>
      <c r="AX53" s="188">
        <f>_xll.qlCalendarAdvance(Calendar,AX52,AV53,"f",,Trigger)</f>
        <v>42209</v>
      </c>
      <c r="AY53" s="188">
        <f>_xll.qlInterestRateIndexMaturity(Currency&amp;"ibor"&amp;$G$1,AX53,Trigger)</f>
        <v>42394</v>
      </c>
      <c r="AZ53" s="361">
        <f>_xll.qlIndexFixing($Z$5,AW53,,_xll.ohTrigger(Trigger,Quote!$AE$2))</f>
        <v>6.3846820088939843E-4</v>
      </c>
      <c r="BA53" s="361">
        <f>_xll.qlIndexFixing($BB$1,AX53,,_xll.ohTrigger(Trigger,Quote!$AE$2))</f>
        <v>6.3682617305667625E-4</v>
      </c>
    </row>
    <row r="54" spans="1:53" s="156" customFormat="1" ht="11.25" customHeight="1" x14ac:dyDescent="0.2">
      <c r="A54" s="428" t="s">
        <v>262</v>
      </c>
      <c r="B54" s="406" t="s">
        <v>96</v>
      </c>
      <c r="C54" s="429" t="s">
        <v>14</v>
      </c>
      <c r="D54" s="430" t="s">
        <v>15</v>
      </c>
      <c r="E54" s="429" t="s">
        <v>16</v>
      </c>
      <c r="F54" s="430" t="s">
        <v>17</v>
      </c>
      <c r="G54" s="431" t="str">
        <f>Currency&amp;Tenor&amp;A54&amp;B54</f>
        <v>EUR6MSW5M</v>
      </c>
      <c r="H54" s="432" t="e">
        <f>_xll.qlSwapRateHelper2(,G54,,$B54,Calendar,$E54,$D54,$F54,$H$48,0,C54,"EURON",Permanent,Trigger,ObjectOverwrite)</f>
        <v>#NUM!</v>
      </c>
      <c r="I54" s="433" t="b">
        <f t="shared" si="10"/>
        <v>0</v>
      </c>
      <c r="K54" s="64" t="str">
        <f>A76</f>
        <v>SW</v>
      </c>
      <c r="L54" s="64" t="str">
        <f>B76</f>
        <v>3Y</v>
      </c>
      <c r="M54" s="64" t="str">
        <f>H76</f>
        <v>obj_00d43#0007</v>
      </c>
      <c r="N54" s="64" t="b">
        <f>I76</f>
        <v>1</v>
      </c>
      <c r="O54" s="268">
        <v>1</v>
      </c>
      <c r="P54" s="268">
        <v>1</v>
      </c>
      <c r="Q54" s="34" t="e">
        <v>#N/A</v>
      </c>
      <c r="R54" s="34" t="e">
        <f>_xll.qlRateHelperQuoteName(Q54)</f>
        <v>#VALUE!</v>
      </c>
      <c r="S54" s="52" t="e">
        <f>_xll.qlRateHelperQuoteValue(Q54,_xll.ohTrigger(Trigger,Quote!$AE$2))</f>
        <v>#VALUE!</v>
      </c>
      <c r="T54" s="354" t="str">
        <f>IFERROR(_xll.qlFuturesRateHelperConvexityAdjustment(Q54,Trigger),"--")</f>
        <v>--</v>
      </c>
      <c r="U54" s="35" t="e">
        <f>_xll.qlRateHelperEarliestDate(Q54,Trigger)</f>
        <v>#VALUE!</v>
      </c>
      <c r="V54" s="35" t="e">
        <f>_xll.qlRateHelperLatestDate(Q54,Trigger)</f>
        <v>#VALUE!</v>
      </c>
      <c r="W54" s="155" t="e">
        <v>#N/A</v>
      </c>
      <c r="AA54" s="366"/>
      <c r="AV54" s="187" t="s">
        <v>217</v>
      </c>
      <c r="AW54" s="188">
        <f>_xll.qlInterestRateIndexFixingDate(Currency&amp;"ibor"&amp;$G$1,AX54,Trigger)</f>
        <v>42208</v>
      </c>
      <c r="AX54" s="188">
        <f>_xll.qlCalendarAdvance(Calendar,AX53,AV54,"f",,Trigger)</f>
        <v>42212</v>
      </c>
      <c r="AY54" s="188">
        <f>_xll.qlInterestRateIndexMaturity(Currency&amp;"ibor"&amp;$G$1,AX54,Trigger)</f>
        <v>42396</v>
      </c>
      <c r="AZ54" s="361">
        <f>_xll.qlIndexFixing($Z$5,AW54,,_xll.ohTrigger(Trigger,Quote!$AE$2))</f>
        <v>6.383573918054288E-4</v>
      </c>
      <c r="BA54" s="361">
        <f>_xll.qlIndexFixing($BB$1,AX54,,_xll.ohTrigger(Trigger,Quote!$AE$2))</f>
        <v>6.3663314427936629E-4</v>
      </c>
    </row>
    <row r="55" spans="1:53" s="156" customFormat="1" ht="11.25" customHeight="1" x14ac:dyDescent="0.2">
      <c r="A55" s="428" t="s">
        <v>262</v>
      </c>
      <c r="B55" s="406" t="s">
        <v>7</v>
      </c>
      <c r="C55" s="429" t="s">
        <v>14</v>
      </c>
      <c r="D55" s="430" t="s">
        <v>15</v>
      </c>
      <c r="E55" s="429" t="s">
        <v>16</v>
      </c>
      <c r="F55" s="430" t="s">
        <v>17</v>
      </c>
      <c r="G55" s="431" t="str">
        <f>Currency&amp;Tenor&amp;A55&amp;B55</f>
        <v>EUR6MSW6M</v>
      </c>
      <c r="H55" s="432" t="e">
        <f>_xll.qlSwapRateHelper2(,G55,,$B55,Calendar,$E55,$D55,$F55,$H$48,0,C55,"EURON",Permanent,Trigger,ObjectOverwrite)</f>
        <v>#NUM!</v>
      </c>
      <c r="I55" s="433" t="b">
        <f t="shared" si="10"/>
        <v>0</v>
      </c>
      <c r="K55" s="64" t="str">
        <f>A77</f>
        <v>SW</v>
      </c>
      <c r="L55" s="64" t="str">
        <f>B77</f>
        <v>4Y</v>
      </c>
      <c r="M55" s="64" t="str">
        <f>H77</f>
        <v>obj_00d3b#0007</v>
      </c>
      <c r="N55" s="64" t="b">
        <f>I77</f>
        <v>1</v>
      </c>
      <c r="O55" s="268">
        <v>1</v>
      </c>
      <c r="P55" s="268">
        <v>1</v>
      </c>
      <c r="Q55" s="34" t="e">
        <v>#N/A</v>
      </c>
      <c r="R55" s="34" t="e">
        <f>_xll.qlRateHelperQuoteName(Q55)</f>
        <v>#VALUE!</v>
      </c>
      <c r="S55" s="52" t="e">
        <f>_xll.qlRateHelperQuoteValue(Q55,_xll.ohTrigger(Trigger,Quote!$AE$2))</f>
        <v>#VALUE!</v>
      </c>
      <c r="T55" s="354" t="str">
        <f>IFERROR(_xll.qlFuturesRateHelperConvexityAdjustment(Q55,Trigger),"--")</f>
        <v>--</v>
      </c>
      <c r="U55" s="35" t="e">
        <f>_xll.qlRateHelperEarliestDate(Q55,Trigger)</f>
        <v>#VALUE!</v>
      </c>
      <c r="V55" s="35" t="e">
        <f>_xll.qlRateHelperLatestDate(Q55,Trigger)</f>
        <v>#VALUE!</v>
      </c>
      <c r="W55" s="155" t="e">
        <v>#N/A</v>
      </c>
      <c r="AA55" s="366"/>
      <c r="AV55" s="187" t="s">
        <v>217</v>
      </c>
      <c r="AW55" s="188">
        <f>_xll.qlInterestRateIndexFixingDate(Currency&amp;"ibor"&amp;$G$1,AX55,Trigger)</f>
        <v>42209</v>
      </c>
      <c r="AX55" s="188">
        <f>_xll.qlCalendarAdvance(Calendar,AX54,AV55,"f",,Trigger)</f>
        <v>42213</v>
      </c>
      <c r="AY55" s="188">
        <f>_xll.qlInterestRateIndexMaturity(Currency&amp;"ibor"&amp;$G$1,AX55,Trigger)</f>
        <v>42397</v>
      </c>
      <c r="AZ55" s="361">
        <f>_xll.qlIndexFixing($Z$5,AW55,,_xll.ohTrigger(Trigger,Quote!$AE$2))</f>
        <v>6.383317656681296E-4</v>
      </c>
      <c r="BA55" s="361">
        <f>_xll.qlIndexFixing($BB$1,AX55,,_xll.ohTrigger(Trigger,Quote!$AE$2))</f>
        <v>6.3691713172493345E-4</v>
      </c>
    </row>
    <row r="56" spans="1:53" s="156" customFormat="1" ht="11.25" customHeight="1" x14ac:dyDescent="0.2">
      <c r="A56" s="428" t="s">
        <v>262</v>
      </c>
      <c r="B56" s="406" t="s">
        <v>97</v>
      </c>
      <c r="C56" s="429" t="s">
        <v>14</v>
      </c>
      <c r="D56" s="430" t="s">
        <v>15</v>
      </c>
      <c r="E56" s="429" t="s">
        <v>16</v>
      </c>
      <c r="F56" s="430" t="s">
        <v>17</v>
      </c>
      <c r="G56" s="431" t="str">
        <f>Currency&amp;Tenor&amp;A56&amp;B56</f>
        <v>EUR6MSW7M</v>
      </c>
      <c r="H56" s="432" t="e">
        <f>_xll.qlSwapRateHelper2(,G56,,$B56,Calendar,$E56,$D56,$F56,$H$48,0,C56,"EURON",Permanent,Trigger,ObjectOverwrite)</f>
        <v>#NUM!</v>
      </c>
      <c r="I56" s="433" t="b">
        <f t="shared" si="10"/>
        <v>0</v>
      </c>
      <c r="K56" s="64" t="str">
        <f>A78</f>
        <v>SW</v>
      </c>
      <c r="L56" s="64" t="str">
        <f>B78</f>
        <v>5Y</v>
      </c>
      <c r="M56" s="64" t="str">
        <f>H78</f>
        <v>obj_00d58#0007</v>
      </c>
      <c r="N56" s="64" t="b">
        <f>I78</f>
        <v>1</v>
      </c>
      <c r="O56" s="268">
        <v>1</v>
      </c>
      <c r="P56" s="268">
        <v>1</v>
      </c>
      <c r="Q56" s="34" t="e">
        <v>#N/A</v>
      </c>
      <c r="R56" s="34" t="e">
        <f>_xll.qlRateHelperQuoteName(Q56)</f>
        <v>#VALUE!</v>
      </c>
      <c r="S56" s="52" t="e">
        <f>_xll.qlRateHelperQuoteValue(Q56,_xll.ohTrigger(Trigger,Quote!$AE$2))</f>
        <v>#VALUE!</v>
      </c>
      <c r="T56" s="354" t="str">
        <f>IFERROR(_xll.qlFuturesRateHelperConvexityAdjustment(Q56,Trigger),"--")</f>
        <v>--</v>
      </c>
      <c r="U56" s="35" t="e">
        <f>_xll.qlRateHelperEarliestDate(Q56,Trigger)</f>
        <v>#VALUE!</v>
      </c>
      <c r="V56" s="35" t="e">
        <f>_xll.qlRateHelperLatestDate(Q56,Trigger)</f>
        <v>#VALUE!</v>
      </c>
      <c r="W56" s="155" t="e">
        <v>#N/A</v>
      </c>
      <c r="AA56" s="366"/>
      <c r="AV56" s="187" t="s">
        <v>217</v>
      </c>
      <c r="AW56" s="188">
        <f>_xll.qlInterestRateIndexFixingDate(Currency&amp;"ibor"&amp;$G$1,AX56,Trigger)</f>
        <v>42212</v>
      </c>
      <c r="AX56" s="188">
        <f>_xll.qlCalendarAdvance(Calendar,AX55,AV56,"f",,Trigger)</f>
        <v>42214</v>
      </c>
      <c r="AY56" s="188">
        <f>_xll.qlInterestRateIndexMaturity(Currency&amp;"ibor"&amp;$G$1,AX56,Trigger)</f>
        <v>42398</v>
      </c>
      <c r="AZ56" s="361">
        <f>_xll.qlIndexFixing($Z$5,AW56,,_xll.ohTrigger(Trigger,Quote!$AE$2))</f>
        <v>6.3832052928630462E-4</v>
      </c>
      <c r="BA56" s="361">
        <f>_xll.qlIndexFixing($BB$1,AX56,,_xll.ohTrigger(Trigger,Quote!$AE$2))</f>
        <v>6.3721397768488582E-4</v>
      </c>
    </row>
    <row r="57" spans="1:53" s="156" customFormat="1" ht="11.25" customHeight="1" x14ac:dyDescent="0.2">
      <c r="A57" s="428" t="s">
        <v>262</v>
      </c>
      <c r="B57" s="406" t="s">
        <v>149</v>
      </c>
      <c r="C57" s="429" t="s">
        <v>14</v>
      </c>
      <c r="D57" s="430" t="s">
        <v>15</v>
      </c>
      <c r="E57" s="429" t="s">
        <v>16</v>
      </c>
      <c r="F57" s="430" t="s">
        <v>17</v>
      </c>
      <c r="G57" s="431" t="str">
        <f>Currency&amp;Tenor&amp;A57&amp;B57</f>
        <v>EUR6MSW8M</v>
      </c>
      <c r="H57" s="432" t="e">
        <f>_xll.qlSwapRateHelper2(,G57,,$B57,Calendar,$E57,$D57,$F57,$H$48,0,C57,"EURON",Permanent,Trigger,ObjectOverwrite)</f>
        <v>#NUM!</v>
      </c>
      <c r="I57" s="433" t="b">
        <f t="shared" si="10"/>
        <v>0</v>
      </c>
      <c r="K57" s="64" t="str">
        <f>A79</f>
        <v>SW</v>
      </c>
      <c r="L57" s="64" t="str">
        <f>B79</f>
        <v>6Y</v>
      </c>
      <c r="M57" s="64" t="str">
        <f>H79</f>
        <v>obj_00d50#0007</v>
      </c>
      <c r="N57" s="64" t="b">
        <f>I79</f>
        <v>1</v>
      </c>
      <c r="O57" s="268">
        <v>1</v>
      </c>
      <c r="P57" s="268">
        <v>1</v>
      </c>
      <c r="Q57" s="34" t="e">
        <v>#N/A</v>
      </c>
      <c r="R57" s="34" t="e">
        <f>_xll.qlRateHelperQuoteName(Q57)</f>
        <v>#VALUE!</v>
      </c>
      <c r="S57" s="52" t="e">
        <f>_xll.qlRateHelperQuoteValue(Q57,_xll.ohTrigger(Trigger,Quote!$AE$2))</f>
        <v>#VALUE!</v>
      </c>
      <c r="T57" s="354" t="str">
        <f>IFERROR(_xll.qlFuturesRateHelperConvexityAdjustment(Q57,Trigger),"--")</f>
        <v>--</v>
      </c>
      <c r="U57" s="35" t="e">
        <f>_xll.qlRateHelperEarliestDate(Q57,Trigger)</f>
        <v>#VALUE!</v>
      </c>
      <c r="V57" s="35" t="e">
        <f>_xll.qlRateHelperLatestDate(Q57,Trigger)</f>
        <v>#VALUE!</v>
      </c>
      <c r="W57" s="155" t="e">
        <v>#N/A</v>
      </c>
      <c r="AA57" s="366"/>
      <c r="AV57" s="187" t="s">
        <v>217</v>
      </c>
      <c r="AW57" s="188">
        <f>_xll.qlInterestRateIndexFixingDate(Currency&amp;"ibor"&amp;$G$1,AX57,Trigger)</f>
        <v>42213</v>
      </c>
      <c r="AX57" s="188">
        <f>_xll.qlCalendarAdvance(Calendar,AX56,AV57,"f",,Trigger)</f>
        <v>42215</v>
      </c>
      <c r="AY57" s="188">
        <f>_xll.qlInterestRateIndexMaturity(Currency&amp;"ibor"&amp;$G$1,AX57,Trigger)</f>
        <v>42398</v>
      </c>
      <c r="AZ57" s="361">
        <f>_xll.qlIndexFixing($Z$5,AW57,,_xll.ohTrigger(Trigger,Quote!$AE$2))</f>
        <v>6.3838445703624314E-4</v>
      </c>
      <c r="BA57" s="361">
        <f>_xll.qlIndexFixing($BB$1,AX57,,_xll.ohTrigger(Trigger,Quote!$AE$2))</f>
        <v>6.421890440604759E-4</v>
      </c>
    </row>
    <row r="58" spans="1:53" s="156" customFormat="1" ht="11.25" customHeight="1" x14ac:dyDescent="0.2">
      <c r="A58" s="428" t="s">
        <v>262</v>
      </c>
      <c r="B58" s="406" t="s">
        <v>150</v>
      </c>
      <c r="C58" s="429" t="s">
        <v>14</v>
      </c>
      <c r="D58" s="430" t="s">
        <v>15</v>
      </c>
      <c r="E58" s="429" t="s">
        <v>16</v>
      </c>
      <c r="F58" s="430" t="s">
        <v>17</v>
      </c>
      <c r="G58" s="431" t="str">
        <f>Currency&amp;Tenor&amp;A58&amp;B58</f>
        <v>EUR6MSW9M</v>
      </c>
      <c r="H58" s="432" t="e">
        <f>_xll.qlSwapRateHelper2(,G58,,$B58,Calendar,$E58,$D58,$F58,$H$48,0,C58,"EURON",Permanent,Trigger,ObjectOverwrite)</f>
        <v>#NUM!</v>
      </c>
      <c r="I58" s="433" t="b">
        <f t="shared" si="10"/>
        <v>0</v>
      </c>
      <c r="K58" s="64" t="str">
        <f>A80</f>
        <v>SW</v>
      </c>
      <c r="L58" s="64" t="str">
        <f>B80</f>
        <v>7Y</v>
      </c>
      <c r="M58" s="64" t="str">
        <f>H80</f>
        <v>obj_00d4e#0007</v>
      </c>
      <c r="N58" s="64" t="b">
        <f>I80</f>
        <v>1</v>
      </c>
      <c r="O58" s="268">
        <v>1</v>
      </c>
      <c r="P58" s="268">
        <v>1</v>
      </c>
      <c r="Q58" s="34" t="e">
        <v>#N/A</v>
      </c>
      <c r="R58" s="34" t="e">
        <f>_xll.qlRateHelperQuoteName(Q58)</f>
        <v>#VALUE!</v>
      </c>
      <c r="S58" s="52" t="e">
        <f>_xll.qlRateHelperQuoteValue(Q58,_xll.ohTrigger(Trigger,Quote!$AE$2))</f>
        <v>#VALUE!</v>
      </c>
      <c r="T58" s="354" t="str">
        <f>IFERROR(_xll.qlFuturesRateHelperConvexityAdjustment(Q58,Trigger),"--")</f>
        <v>--</v>
      </c>
      <c r="U58" s="35" t="e">
        <f>_xll.qlRateHelperEarliestDate(Q58,Trigger)</f>
        <v>#VALUE!</v>
      </c>
      <c r="V58" s="35" t="e">
        <f>_xll.qlRateHelperLatestDate(Q58,Trigger)</f>
        <v>#VALUE!</v>
      </c>
      <c r="W58" s="155" t="e">
        <v>#N/A</v>
      </c>
      <c r="AA58" s="366"/>
      <c r="AV58" s="187" t="s">
        <v>217</v>
      </c>
      <c r="AW58" s="188">
        <f>_xll.qlInterestRateIndexFixingDate(Currency&amp;"ibor"&amp;$G$1,AX58,Trigger)</f>
        <v>42214</v>
      </c>
      <c r="AX58" s="188">
        <f>_xll.qlCalendarAdvance(Calendar,AX57,AV58,"f",,Trigger)</f>
        <v>42216</v>
      </c>
      <c r="AY58" s="188">
        <f>_xll.qlInterestRateIndexMaturity(Currency&amp;"ibor"&amp;$G$1,AX58,Trigger)</f>
        <v>42398</v>
      </c>
      <c r="AZ58" s="361">
        <f>_xll.qlIndexFixing($Z$5,AW58,,_xll.ohTrigger(Trigger,Quote!$AE$2))</f>
        <v>6.3846542355006336E-4</v>
      </c>
      <c r="BA58" s="361">
        <f>_xll.qlIndexFixing($BB$1,AX58,,_xll.ohTrigger(Trigger,Quote!$AE$2))</f>
        <v>6.4202004029297348E-4</v>
      </c>
    </row>
    <row r="59" spans="1:53" s="156" customFormat="1" ht="11.25" customHeight="1" x14ac:dyDescent="0.2">
      <c r="A59" s="428" t="s">
        <v>262</v>
      </c>
      <c r="B59" s="406" t="s">
        <v>151</v>
      </c>
      <c r="C59" s="429" t="s">
        <v>14</v>
      </c>
      <c r="D59" s="430" t="s">
        <v>15</v>
      </c>
      <c r="E59" s="429" t="s">
        <v>16</v>
      </c>
      <c r="F59" s="430" t="s">
        <v>17</v>
      </c>
      <c r="G59" s="431" t="str">
        <f>Currency&amp;Tenor&amp;A59&amp;B59</f>
        <v>EUR6MSW10M</v>
      </c>
      <c r="H59" s="432" t="e">
        <f>_xll.qlSwapRateHelper2(,G59,,$B59,Calendar,$E59,$D59,$F59,$H$48,0,C59,"EURON",Permanent,Trigger,ObjectOverwrite)</f>
        <v>#NUM!</v>
      </c>
      <c r="I59" s="433" t="b">
        <f t="shared" si="10"/>
        <v>0</v>
      </c>
      <c r="K59" s="64" t="str">
        <f>A81</f>
        <v>SW</v>
      </c>
      <c r="L59" s="64" t="str">
        <f>B81</f>
        <v>8Y</v>
      </c>
      <c r="M59" s="64" t="str">
        <f>H81</f>
        <v>obj_00d5d#0007</v>
      </c>
      <c r="N59" s="64" t="b">
        <f>I81</f>
        <v>1</v>
      </c>
      <c r="O59" s="268">
        <v>1</v>
      </c>
      <c r="P59" s="268">
        <v>1</v>
      </c>
      <c r="Q59" s="34" t="e">
        <v>#N/A</v>
      </c>
      <c r="R59" s="34" t="e">
        <f>_xll.qlRateHelperQuoteName(Q59)</f>
        <v>#VALUE!</v>
      </c>
      <c r="S59" s="52" t="e">
        <f>_xll.qlRateHelperQuoteValue(Q59,_xll.ohTrigger(Trigger,Quote!$AE$2))</f>
        <v>#VALUE!</v>
      </c>
      <c r="T59" s="354" t="str">
        <f>IFERROR(_xll.qlFuturesRateHelperConvexityAdjustment(Q59,Trigger),"--")</f>
        <v>--</v>
      </c>
      <c r="U59" s="35" t="e">
        <f>_xll.qlRateHelperEarliestDate(Q59,Trigger)</f>
        <v>#VALUE!</v>
      </c>
      <c r="V59" s="35" t="e">
        <f>_xll.qlRateHelperLatestDate(Q59,Trigger)</f>
        <v>#VALUE!</v>
      </c>
      <c r="W59" s="155" t="e">
        <v>#N/A</v>
      </c>
      <c r="AA59" s="366"/>
      <c r="AV59" s="187" t="s">
        <v>217</v>
      </c>
      <c r="AW59" s="188">
        <f>_xll.qlInterestRateIndexFixingDate(Currency&amp;"ibor"&amp;$G$1,AX59,Trigger)</f>
        <v>42215</v>
      </c>
      <c r="AX59" s="188">
        <f>_xll.qlCalendarAdvance(Calendar,AX58,AV59,"f",,Trigger)</f>
        <v>42219</v>
      </c>
      <c r="AY59" s="188">
        <f>_xll.qlInterestRateIndexMaturity(Currency&amp;"ibor"&amp;$G$1,AX59,Trigger)</f>
        <v>42403</v>
      </c>
      <c r="AZ59" s="361">
        <f>_xll.qlIndexFixing($Z$5,AW59,,_xll.ohTrigger(Trigger,Quote!$AE$2))</f>
        <v>6.3848019370755409E-4</v>
      </c>
      <c r="BA59" s="361">
        <f>_xll.qlIndexFixing($BB$1,AX59,,_xll.ohTrigger(Trigger,Quote!$AE$2))</f>
        <v>6.4185450338748596E-4</v>
      </c>
    </row>
    <row r="60" spans="1:53" s="156" customFormat="1" ht="11.25" customHeight="1" x14ac:dyDescent="0.2">
      <c r="A60" s="428" t="s">
        <v>262</v>
      </c>
      <c r="B60" s="406" t="s">
        <v>152</v>
      </c>
      <c r="C60" s="429" t="s">
        <v>14</v>
      </c>
      <c r="D60" s="430" t="s">
        <v>15</v>
      </c>
      <c r="E60" s="429" t="s">
        <v>16</v>
      </c>
      <c r="F60" s="430" t="s">
        <v>17</v>
      </c>
      <c r="G60" s="431" t="str">
        <f>Currency&amp;Tenor&amp;A60&amp;B60</f>
        <v>EUR6MSW11M</v>
      </c>
      <c r="H60" s="432" t="e">
        <f>_xll.qlSwapRateHelper2(,G60,,$B60,Calendar,$E60,$D60,$F60,$H$48,0,C60,"EURON",Permanent,Trigger,ObjectOverwrite)</f>
        <v>#NUM!</v>
      </c>
      <c r="I60" s="433" t="b">
        <f t="shared" si="10"/>
        <v>0</v>
      </c>
      <c r="K60" s="64" t="str">
        <f>A82</f>
        <v>SW</v>
      </c>
      <c r="L60" s="64" t="str">
        <f>B82</f>
        <v>9Y</v>
      </c>
      <c r="M60" s="64" t="str">
        <f>H82</f>
        <v>obj_00d55#0007</v>
      </c>
      <c r="N60" s="64" t="b">
        <f>I82</f>
        <v>1</v>
      </c>
      <c r="O60" s="268">
        <v>1</v>
      </c>
      <c r="P60" s="268">
        <v>1</v>
      </c>
      <c r="Q60" s="34" t="e">
        <v>#N/A</v>
      </c>
      <c r="R60" s="34" t="e">
        <f>_xll.qlRateHelperQuoteName(Q60)</f>
        <v>#VALUE!</v>
      </c>
      <c r="S60" s="52" t="e">
        <f>_xll.qlRateHelperQuoteValue(Q60,_xll.ohTrigger(Trigger,Quote!$AE$2))</f>
        <v>#VALUE!</v>
      </c>
      <c r="T60" s="354" t="str">
        <f>IFERROR(_xll.qlFuturesRateHelperConvexityAdjustment(Q60,Trigger),"--")</f>
        <v>--</v>
      </c>
      <c r="U60" s="35" t="e">
        <f>_xll.qlRateHelperEarliestDate(Q60,Trigger)</f>
        <v>#VALUE!</v>
      </c>
      <c r="V60" s="35" t="e">
        <f>_xll.qlRateHelperLatestDate(Q60,Trigger)</f>
        <v>#VALUE!</v>
      </c>
      <c r="W60" s="155" t="e">
        <v>#N/A</v>
      </c>
      <c r="AA60" s="366"/>
      <c r="AV60" s="187" t="s">
        <v>217</v>
      </c>
      <c r="AW60" s="188">
        <f>_xll.qlInterestRateIndexFixingDate(Currency&amp;"ibor"&amp;$G$1,AX60,Trigger)</f>
        <v>42216</v>
      </c>
      <c r="AX60" s="188">
        <f>_xll.qlCalendarAdvance(Calendar,AX59,AV60,"f",,Trigger)</f>
        <v>42220</v>
      </c>
      <c r="AY60" s="188">
        <f>_xll.qlInterestRateIndexMaturity(Currency&amp;"ibor"&amp;$G$1,AX60,Trigger)</f>
        <v>42404</v>
      </c>
      <c r="AZ60" s="361">
        <f>_xll.qlIndexFixing($Z$5,AW60,,_xll.ohTrigger(Trigger,Quote!$AE$2))</f>
        <v>6.3855529586248389E-4</v>
      </c>
      <c r="BA60" s="361">
        <f>_xll.qlIndexFixing($BB$1,AX60,,_xll.ohTrigger(Trigger,Quote!$AE$2))</f>
        <v>6.4066171758402014E-4</v>
      </c>
    </row>
    <row r="61" spans="1:53" s="156" customFormat="1" ht="11.25" customHeight="1" x14ac:dyDescent="0.2">
      <c r="A61" s="428" t="s">
        <v>262</v>
      </c>
      <c r="B61" s="406" t="s">
        <v>52</v>
      </c>
      <c r="C61" s="429" t="s">
        <v>14</v>
      </c>
      <c r="D61" s="430" t="s">
        <v>15</v>
      </c>
      <c r="E61" s="429" t="s">
        <v>16</v>
      </c>
      <c r="F61" s="430" t="s">
        <v>17</v>
      </c>
      <c r="G61" s="431" t="str">
        <f>Currency&amp;Tenor&amp;A61&amp;B61</f>
        <v>EUR6MSW1Y</v>
      </c>
      <c r="H61" s="432" t="e">
        <f>_xll.qlSwapRateHelper2(,G61,,$B61,Calendar,$E61,$D61,$F61,$H$48,0,C61,"EURON",Permanent,Trigger,ObjectOverwrite)</f>
        <v>#NUM!</v>
      </c>
      <c r="I61" s="433" t="b">
        <f t="shared" si="10"/>
        <v>0</v>
      </c>
      <c r="K61" s="64" t="str">
        <f>A83</f>
        <v>SW</v>
      </c>
      <c r="L61" s="64" t="str">
        <f>B83</f>
        <v>10Y</v>
      </c>
      <c r="M61" s="64" t="str">
        <f>H83</f>
        <v>obj_00d38#0007</v>
      </c>
      <c r="N61" s="64" t="b">
        <f>I83</f>
        <v>1</v>
      </c>
      <c r="O61" s="268">
        <v>1</v>
      </c>
      <c r="P61" s="268">
        <v>1</v>
      </c>
      <c r="Q61" s="34" t="e">
        <v>#N/A</v>
      </c>
      <c r="R61" s="34" t="e">
        <f>_xll.qlRateHelperQuoteName(Q61)</f>
        <v>#VALUE!</v>
      </c>
      <c r="S61" s="52" t="e">
        <f>_xll.qlRateHelperQuoteValue(Q61,_xll.ohTrigger(Trigger,Quote!$AE$2))</f>
        <v>#VALUE!</v>
      </c>
      <c r="T61" s="354" t="str">
        <f>IFERROR(_xll.qlFuturesRateHelperConvexityAdjustment(Q61,Trigger),"--")</f>
        <v>--</v>
      </c>
      <c r="U61" s="35" t="e">
        <f>_xll.qlRateHelperEarliestDate(Q61,Trigger)</f>
        <v>#VALUE!</v>
      </c>
      <c r="V61" s="35" t="e">
        <f>_xll.qlRateHelperLatestDate(Q61,Trigger)</f>
        <v>#VALUE!</v>
      </c>
      <c r="W61" s="155" t="e">
        <v>#N/A</v>
      </c>
      <c r="AA61" s="366"/>
      <c r="AV61" s="187" t="s">
        <v>217</v>
      </c>
      <c r="AW61" s="188">
        <f>_xll.qlInterestRateIndexFixingDate(Currency&amp;"ibor"&amp;$G$1,AX61,Trigger)</f>
        <v>42219</v>
      </c>
      <c r="AX61" s="188">
        <f>_xll.qlCalendarAdvance(Calendar,AX60,AV61,"f",,Trigger)</f>
        <v>42221</v>
      </c>
      <c r="AY61" s="188">
        <f>_xll.qlInterestRateIndexMaturity(Currency&amp;"ibor"&amp;$G$1,AX61,Trigger)</f>
        <v>42405</v>
      </c>
      <c r="AZ61" s="361">
        <f>_xll.qlIndexFixing($Z$5,AW61,,_xll.ohTrigger(Trigger,Quote!$AE$2))</f>
        <v>6.3864478777810106E-4</v>
      </c>
      <c r="BA61" s="361">
        <f>_xll.qlIndexFixing($BB$1,AX61,,_xll.ohTrigger(Trigger,Quote!$AE$2))</f>
        <v>6.4101617641380577E-4</v>
      </c>
    </row>
    <row r="62" spans="1:53" s="156" customFormat="1" ht="11.25" customHeight="1" x14ac:dyDescent="0.2">
      <c r="A62" s="428" t="s">
        <v>262</v>
      </c>
      <c r="B62" s="406" t="s">
        <v>154</v>
      </c>
      <c r="C62" s="429" t="s">
        <v>14</v>
      </c>
      <c r="D62" s="430" t="s">
        <v>15</v>
      </c>
      <c r="E62" s="429" t="s">
        <v>16</v>
      </c>
      <c r="F62" s="430" t="s">
        <v>17</v>
      </c>
      <c r="G62" s="431" t="str">
        <f>Currency&amp;Tenor&amp;A62&amp;B62</f>
        <v>EUR6MSW14M</v>
      </c>
      <c r="H62" s="432" t="e">
        <f>_xll.qlSwapRateHelper2(,G62,,$B62,Calendar,$E62,$D62,$F62,$H$48,0,C62,"EURON",Permanent,Trigger,ObjectOverwrite)</f>
        <v>#NUM!</v>
      </c>
      <c r="I62" s="433" t="b">
        <f t="shared" si="10"/>
        <v>0</v>
      </c>
      <c r="K62" s="64" t="str">
        <f>A84</f>
        <v>SW</v>
      </c>
      <c r="L62" s="64" t="str">
        <f>B84</f>
        <v>11Y</v>
      </c>
      <c r="M62" s="64" t="str">
        <f>H84</f>
        <v>obj_00d37#0007</v>
      </c>
      <c r="N62" s="64" t="b">
        <f>I84</f>
        <v>1</v>
      </c>
      <c r="O62" s="268">
        <v>1</v>
      </c>
      <c r="P62" s="268">
        <v>1</v>
      </c>
      <c r="Q62" s="34" t="e">
        <v>#N/A</v>
      </c>
      <c r="R62" s="34" t="e">
        <f>_xll.qlRateHelperQuoteName(Q62)</f>
        <v>#VALUE!</v>
      </c>
      <c r="S62" s="52" t="e">
        <f>_xll.qlRateHelperQuoteValue(Q62,_xll.ohTrigger(Trigger,Quote!$AE$2))</f>
        <v>#VALUE!</v>
      </c>
      <c r="T62" s="354" t="str">
        <f>IFERROR(_xll.qlFuturesRateHelperConvexityAdjustment(Q62,Trigger),"--")</f>
        <v>--</v>
      </c>
      <c r="U62" s="35" t="e">
        <f>_xll.qlRateHelperEarliestDate(Q62,Trigger)</f>
        <v>#VALUE!</v>
      </c>
      <c r="V62" s="35" t="e">
        <f>_xll.qlRateHelperLatestDate(Q62,Trigger)</f>
        <v>#VALUE!</v>
      </c>
      <c r="W62" s="155" t="e">
        <v>#N/A</v>
      </c>
      <c r="AA62" s="366"/>
      <c r="AV62" s="187" t="s">
        <v>217</v>
      </c>
      <c r="AW62" s="188">
        <f>_xll.qlInterestRateIndexFixingDate(Currency&amp;"ibor"&amp;$G$1,AX62,Trigger)</f>
        <v>42220</v>
      </c>
      <c r="AX62" s="188">
        <f>_xll.qlCalendarAdvance(Calendar,AX61,AV62,"f",,Trigger)</f>
        <v>42222</v>
      </c>
      <c r="AY62" s="188">
        <f>_xll.qlInterestRateIndexMaturity(Currency&amp;"ibor"&amp;$G$1,AX62,Trigger)</f>
        <v>42408</v>
      </c>
      <c r="AZ62" s="361">
        <f>_xll.qlIndexFixing($Z$5,AW62,,_xll.ohTrigger(Trigger,Quote!$AE$2))</f>
        <v>6.38594880498455E-4</v>
      </c>
      <c r="BA62" s="361">
        <f>_xll.qlIndexFixing($BB$1,AX62,,_xll.ohTrigger(Trigger,Quote!$AE$2))</f>
        <v>6.410714220915915E-4</v>
      </c>
    </row>
    <row r="63" spans="1:53" s="156" customFormat="1" ht="11.25" customHeight="1" x14ac:dyDescent="0.2">
      <c r="A63" s="428" t="s">
        <v>262</v>
      </c>
      <c r="B63" s="406" t="s">
        <v>155</v>
      </c>
      <c r="C63" s="429" t="s">
        <v>14</v>
      </c>
      <c r="D63" s="430" t="s">
        <v>15</v>
      </c>
      <c r="E63" s="429" t="s">
        <v>16</v>
      </c>
      <c r="F63" s="430" t="s">
        <v>17</v>
      </c>
      <c r="G63" s="431" t="str">
        <f>Currency&amp;Tenor&amp;A63&amp;B63</f>
        <v>EUR6MSW15M</v>
      </c>
      <c r="H63" s="432" t="e">
        <f>_xll.qlSwapRateHelper2(,G63,,$B63,Calendar,$E63,$D63,$F63,$H$48,0,C63,"EURON",Permanent,Trigger,ObjectOverwrite)</f>
        <v>#NUM!</v>
      </c>
      <c r="I63" s="433" t="b">
        <f t="shared" si="10"/>
        <v>0</v>
      </c>
      <c r="K63" s="64" t="str">
        <f>A85</f>
        <v>SW</v>
      </c>
      <c r="L63" s="64" t="str">
        <f>B85</f>
        <v>12Y</v>
      </c>
      <c r="M63" s="64" t="str">
        <f>H85</f>
        <v>obj_00d5a#0007</v>
      </c>
      <c r="N63" s="64" t="b">
        <f>I85</f>
        <v>1</v>
      </c>
      <c r="O63" s="268">
        <v>1</v>
      </c>
      <c r="P63" s="268">
        <v>1</v>
      </c>
      <c r="Q63" s="34" t="e">
        <v>#N/A</v>
      </c>
      <c r="R63" s="34" t="e">
        <f>_xll.qlRateHelperQuoteName(Q63)</f>
        <v>#VALUE!</v>
      </c>
      <c r="S63" s="52" t="e">
        <f>_xll.qlRateHelperQuoteValue(Q63,_xll.ohTrigger(Trigger,Quote!$AE$2))</f>
        <v>#VALUE!</v>
      </c>
      <c r="T63" s="354" t="str">
        <f>IFERROR(_xll.qlFuturesRateHelperConvexityAdjustment(Q63,Trigger),"--")</f>
        <v>--</v>
      </c>
      <c r="U63" s="35" t="e">
        <f>_xll.qlRateHelperEarliestDate(Q63,Trigger)</f>
        <v>#VALUE!</v>
      </c>
      <c r="V63" s="35" t="e">
        <f>_xll.qlRateHelperLatestDate(Q63,Trigger)</f>
        <v>#VALUE!</v>
      </c>
      <c r="W63" s="155" t="e">
        <v>#N/A</v>
      </c>
      <c r="AA63" s="366"/>
      <c r="AV63" s="187" t="s">
        <v>217</v>
      </c>
      <c r="AW63" s="188">
        <f>_xll.qlInterestRateIndexFixingDate(Currency&amp;"ibor"&amp;$G$1,AX63,Trigger)</f>
        <v>42221</v>
      </c>
      <c r="AX63" s="188">
        <f>_xll.qlCalendarAdvance(Calendar,AX62,AV63,"f",,Trigger)</f>
        <v>42223</v>
      </c>
      <c r="AY63" s="188">
        <f>_xll.qlInterestRateIndexMaturity(Currency&amp;"ibor"&amp;$G$1,AX63,Trigger)</f>
        <v>42408</v>
      </c>
      <c r="AZ63" s="361">
        <f>_xll.qlIndexFixing($Z$5,AW63,,_xll.ohTrigger(Trigger,Quote!$AE$2))</f>
        <v>6.3878811197426455E-4</v>
      </c>
      <c r="BA63" s="361">
        <f>_xll.qlIndexFixing($BB$1,AX63,,_xll.ohTrigger(Trigger,Quote!$AE$2))</f>
        <v>6.4092202556426841E-4</v>
      </c>
    </row>
    <row r="64" spans="1:53" s="156" customFormat="1" ht="11.25" customHeight="1" x14ac:dyDescent="0.2">
      <c r="A64" s="428" t="s">
        <v>262</v>
      </c>
      <c r="B64" s="406" t="s">
        <v>156</v>
      </c>
      <c r="C64" s="429" t="s">
        <v>14</v>
      </c>
      <c r="D64" s="430" t="s">
        <v>15</v>
      </c>
      <c r="E64" s="429" t="s">
        <v>16</v>
      </c>
      <c r="F64" s="430" t="s">
        <v>17</v>
      </c>
      <c r="G64" s="431" t="str">
        <f>Currency&amp;Tenor&amp;A64&amp;B64</f>
        <v>EUR6MSW16M</v>
      </c>
      <c r="H64" s="432" t="e">
        <f>_xll.qlSwapRateHelper2(,G64,,$B64,Calendar,$E64,$D64,$F64,$H$48,0,C64,"EURON",Permanent,Trigger,ObjectOverwrite)</f>
        <v>#NUM!</v>
      </c>
      <c r="I64" s="433" t="b">
        <f t="shared" si="10"/>
        <v>0</v>
      </c>
      <c r="K64" s="64" t="str">
        <f>A86</f>
        <v>SW</v>
      </c>
      <c r="L64" s="64" t="str">
        <f>B86</f>
        <v>13Y</v>
      </c>
      <c r="M64" s="64" t="str">
        <f>H86</f>
        <v>obj_00d5b#0007</v>
      </c>
      <c r="N64" s="64" t="b">
        <f>I86</f>
        <v>1</v>
      </c>
      <c r="O64" s="268">
        <v>1</v>
      </c>
      <c r="P64" s="268">
        <v>1</v>
      </c>
      <c r="Q64" s="34" t="e">
        <v>#N/A</v>
      </c>
      <c r="R64" s="34" t="e">
        <f>_xll.qlRateHelperQuoteName(Q64)</f>
        <v>#VALUE!</v>
      </c>
      <c r="S64" s="52" t="e">
        <f>_xll.qlRateHelperQuoteValue(Q64,_xll.ohTrigger(Trigger,Quote!$AE$2))</f>
        <v>#VALUE!</v>
      </c>
      <c r="T64" s="354" t="str">
        <f>IFERROR(_xll.qlFuturesRateHelperConvexityAdjustment(Q64,Trigger),"--")</f>
        <v>--</v>
      </c>
      <c r="U64" s="35" t="e">
        <f>_xll.qlRateHelperEarliestDate(Q64,Trigger)</f>
        <v>#VALUE!</v>
      </c>
      <c r="V64" s="35" t="e">
        <f>_xll.qlRateHelperLatestDate(Q64,Trigger)</f>
        <v>#VALUE!</v>
      </c>
      <c r="W64" s="34" t="e">
        <v>#N/A</v>
      </c>
      <c r="AV64" s="187" t="s">
        <v>217</v>
      </c>
      <c r="AW64" s="188">
        <f>_xll.qlInterestRateIndexFixingDate(Currency&amp;"ibor"&amp;$G$1,AX64,Trigger)</f>
        <v>42222</v>
      </c>
      <c r="AX64" s="188">
        <f>_xll.qlCalendarAdvance(Calendar,AX63,AV64,"f",,Trigger)</f>
        <v>42226</v>
      </c>
      <c r="AY64" s="188">
        <f>_xll.qlInterestRateIndexMaturity(Currency&amp;"ibor"&amp;$G$1,AX64,Trigger)</f>
        <v>42410</v>
      </c>
      <c r="AZ64" s="361">
        <f>_xll.qlIndexFixing($Z$5,AW64,,_xll.ohTrigger(Trigger,Quote!$AE$2))</f>
        <v>6.3930809383731021E-4</v>
      </c>
      <c r="BA64" s="361">
        <f>_xll.qlIndexFixing($BB$1,AX64,,_xll.ohTrigger(Trigger,Quote!$AE$2))</f>
        <v>6.4077439498563696E-4</v>
      </c>
    </row>
    <row r="65" spans="1:53" s="156" customFormat="1" ht="11.25" customHeight="1" x14ac:dyDescent="0.2">
      <c r="A65" s="428" t="s">
        <v>262</v>
      </c>
      <c r="B65" s="406" t="s">
        <v>157</v>
      </c>
      <c r="C65" s="429" t="s">
        <v>14</v>
      </c>
      <c r="D65" s="430" t="s">
        <v>15</v>
      </c>
      <c r="E65" s="429" t="s">
        <v>16</v>
      </c>
      <c r="F65" s="430" t="s">
        <v>17</v>
      </c>
      <c r="G65" s="431" t="str">
        <f>Currency&amp;Tenor&amp;A65&amp;B65</f>
        <v>EUR6MSW17M</v>
      </c>
      <c r="H65" s="432" t="e">
        <f>_xll.qlSwapRateHelper2(,G65,,$B65,Calendar,$E65,$D65,$F65,$H$48,0,C65,"EURON",Permanent,Trigger,ObjectOverwrite)</f>
        <v>#NUM!</v>
      </c>
      <c r="I65" s="433" t="b">
        <f t="shared" si="10"/>
        <v>0</v>
      </c>
      <c r="K65" s="64" t="str">
        <f>A87</f>
        <v>SW</v>
      </c>
      <c r="L65" s="64" t="str">
        <f>B87</f>
        <v>14Y</v>
      </c>
      <c r="M65" s="64" t="str">
        <f>H87</f>
        <v>obj_00d48#0007</v>
      </c>
      <c r="N65" s="64" t="b">
        <f>I87</f>
        <v>1</v>
      </c>
      <c r="O65" s="268">
        <v>1</v>
      </c>
      <c r="P65" s="268">
        <v>1</v>
      </c>
      <c r="Q65" s="34" t="e">
        <v>#N/A</v>
      </c>
      <c r="R65" s="34" t="e">
        <f>_xll.qlRateHelperQuoteName(Q65)</f>
        <v>#VALUE!</v>
      </c>
      <c r="S65" s="52" t="e">
        <f>_xll.qlRateHelperQuoteValue(Q65,_xll.ohTrigger(Trigger,Quote!$AE$2))</f>
        <v>#VALUE!</v>
      </c>
      <c r="T65" s="354" t="str">
        <f>IFERROR(_xll.qlFuturesRateHelperConvexityAdjustment(Q65,Trigger),"--")</f>
        <v>--</v>
      </c>
      <c r="U65" s="35" t="e">
        <f>_xll.qlRateHelperEarliestDate(Q65,Trigger)</f>
        <v>#VALUE!</v>
      </c>
      <c r="V65" s="35" t="e">
        <f>_xll.qlRateHelperLatestDate(Q65,Trigger)</f>
        <v>#VALUE!</v>
      </c>
      <c r="W65" s="34" t="e">
        <v>#N/A</v>
      </c>
      <c r="AV65" s="187" t="s">
        <v>217</v>
      </c>
      <c r="AW65" s="188">
        <f>_xll.qlInterestRateIndexFixingDate(Currency&amp;"ibor"&amp;$G$1,AX65,Trigger)</f>
        <v>42223</v>
      </c>
      <c r="AX65" s="188">
        <f>_xll.qlCalendarAdvance(Calendar,AX64,AV65,"f",,Trigger)</f>
        <v>42227</v>
      </c>
      <c r="AY65" s="188">
        <f>_xll.qlInterestRateIndexMaturity(Currency&amp;"ibor"&amp;$G$1,AX65,Trigger)</f>
        <v>42411</v>
      </c>
      <c r="AZ65" s="361">
        <f>_xll.qlIndexFixing($Z$5,AW65,,_xll.ohTrigger(Trigger,Quote!$AE$2))</f>
        <v>6.3948392436570826E-4</v>
      </c>
      <c r="BA65" s="361">
        <f>_xll.qlIndexFixing($BB$1,AX65,,_xll.ohTrigger(Trigger,Quote!$AE$2))</f>
        <v>6.3965893465893616E-4</v>
      </c>
    </row>
    <row r="66" spans="1:53" s="156" customFormat="1" ht="11.25" customHeight="1" x14ac:dyDescent="0.2">
      <c r="A66" s="428" t="s">
        <v>262</v>
      </c>
      <c r="B66" s="406" t="s">
        <v>158</v>
      </c>
      <c r="C66" s="429" t="s">
        <v>14</v>
      </c>
      <c r="D66" s="430" t="s">
        <v>15</v>
      </c>
      <c r="E66" s="429" t="s">
        <v>16</v>
      </c>
      <c r="F66" s="430" t="s">
        <v>17</v>
      </c>
      <c r="G66" s="431" t="str">
        <f>Currency&amp;Tenor&amp;A66&amp;B66</f>
        <v>EUR6MSW18M</v>
      </c>
      <c r="H66" s="432" t="e">
        <f>_xll.qlSwapRateHelper2(,G66,,$B66,Calendar,$E66,$D66,$F66,$H$48,0,C66,"EURON",Permanent,Trigger,ObjectOverwrite)</f>
        <v>#NUM!</v>
      </c>
      <c r="I66" s="433" t="b">
        <f t="shared" si="10"/>
        <v>0</v>
      </c>
      <c r="K66" s="64" t="str">
        <f>A88</f>
        <v>SW</v>
      </c>
      <c r="L66" s="64" t="str">
        <f>B88</f>
        <v>15Y</v>
      </c>
      <c r="M66" s="64" t="str">
        <f>H88</f>
        <v>obj_00d4c#0007</v>
      </c>
      <c r="N66" s="64" t="b">
        <f>I88</f>
        <v>1</v>
      </c>
      <c r="O66" s="268">
        <v>1</v>
      </c>
      <c r="P66" s="268">
        <v>1</v>
      </c>
      <c r="Q66" s="34" t="e">
        <v>#N/A</v>
      </c>
      <c r="R66" s="34" t="e">
        <f>_xll.qlRateHelperQuoteName(Q66)</f>
        <v>#VALUE!</v>
      </c>
      <c r="S66" s="52" t="e">
        <f>_xll.qlRateHelperQuoteValue(Q66,_xll.ohTrigger(Trigger,Quote!$AE$2))</f>
        <v>#VALUE!</v>
      </c>
      <c r="T66" s="354" t="str">
        <f>IFERROR(_xll.qlFuturesRateHelperConvexityAdjustment(Q66,Trigger),"--")</f>
        <v>--</v>
      </c>
      <c r="U66" s="35" t="e">
        <f>_xll.qlRateHelperEarliestDate(Q66,Trigger)</f>
        <v>#VALUE!</v>
      </c>
      <c r="V66" s="35" t="e">
        <f>_xll.qlRateHelperLatestDate(Q66,Trigger)</f>
        <v>#VALUE!</v>
      </c>
      <c r="W66" s="34" t="e">
        <v>#N/A</v>
      </c>
      <c r="AV66" s="187" t="s">
        <v>217</v>
      </c>
      <c r="AW66" s="188">
        <f>_xll.qlInterestRateIndexFixingDate(Currency&amp;"ibor"&amp;$G$1,AX66,Trigger)</f>
        <v>42226</v>
      </c>
      <c r="AX66" s="188">
        <f>_xll.qlCalendarAdvance(Calendar,AX65,AV66,"f",,Trigger)</f>
        <v>42228</v>
      </c>
      <c r="AY66" s="188">
        <f>_xll.qlInterestRateIndexMaturity(Currency&amp;"ibor"&amp;$G$1,AX66,Trigger)</f>
        <v>42412</v>
      </c>
      <c r="AZ66" s="361">
        <f>_xll.qlIndexFixing($Z$5,AW66,,_xll.ohTrigger(Trigger,Quote!$AE$2))</f>
        <v>6.3967414467521215E-4</v>
      </c>
      <c r="BA66" s="361">
        <f>_xll.qlIndexFixing($BB$1,AX66,,_xll.ohTrigger(Trigger,Quote!$AE$2))</f>
        <v>6.3999999999987201E-4</v>
      </c>
    </row>
    <row r="67" spans="1:53" s="156" customFormat="1" ht="11.25" customHeight="1" x14ac:dyDescent="0.2">
      <c r="A67" s="428" t="s">
        <v>262</v>
      </c>
      <c r="B67" s="406" t="s">
        <v>159</v>
      </c>
      <c r="C67" s="429" t="s">
        <v>14</v>
      </c>
      <c r="D67" s="430" t="s">
        <v>15</v>
      </c>
      <c r="E67" s="429" t="s">
        <v>16</v>
      </c>
      <c r="F67" s="430" t="s">
        <v>17</v>
      </c>
      <c r="G67" s="431" t="str">
        <f>Currency&amp;Tenor&amp;A67&amp;B67</f>
        <v>EUR6MSW19M</v>
      </c>
      <c r="H67" s="432" t="e">
        <f>_xll.qlSwapRateHelper2(,G67,,$B67,Calendar,$E67,$D67,$F67,$H$48,0,C67,"EURON",Permanent,Trigger,ObjectOverwrite)</f>
        <v>#NUM!</v>
      </c>
      <c r="I67" s="433" t="b">
        <f t="shared" si="10"/>
        <v>0</v>
      </c>
      <c r="K67" s="64" t="str">
        <f>A89</f>
        <v>SW</v>
      </c>
      <c r="L67" s="64" t="str">
        <f>B89</f>
        <v>16Y</v>
      </c>
      <c r="M67" s="64" t="str">
        <f>H89</f>
        <v>obj_00d46#0007</v>
      </c>
      <c r="N67" s="64" t="b">
        <f>I89</f>
        <v>1</v>
      </c>
      <c r="O67" s="268">
        <v>1</v>
      </c>
      <c r="P67" s="268">
        <v>1</v>
      </c>
      <c r="Q67" s="34" t="e">
        <v>#N/A</v>
      </c>
      <c r="R67" s="34" t="e">
        <f>_xll.qlRateHelperQuoteName(Q67)</f>
        <v>#VALUE!</v>
      </c>
      <c r="S67" s="52" t="e">
        <f>_xll.qlRateHelperQuoteValue(Q67,_xll.ohTrigger(Trigger,Quote!$AE$2))</f>
        <v>#VALUE!</v>
      </c>
      <c r="T67" s="354" t="str">
        <f>IFERROR(_xll.qlFuturesRateHelperConvexityAdjustment(Q67,Trigger),"--")</f>
        <v>--</v>
      </c>
      <c r="U67" s="35" t="e">
        <f>_xll.qlRateHelperEarliestDate(Q67,Trigger)</f>
        <v>#VALUE!</v>
      </c>
      <c r="V67" s="35" t="e">
        <f>_xll.qlRateHelperLatestDate(Q67,Trigger)</f>
        <v>#VALUE!</v>
      </c>
      <c r="W67" s="34" t="e">
        <v>#N/A</v>
      </c>
      <c r="AV67" s="187" t="s">
        <v>217</v>
      </c>
      <c r="AW67" s="188">
        <f>_xll.qlInterestRateIndexFixingDate(Currency&amp;"ibor"&amp;$G$1,AX67,Trigger)</f>
        <v>42227</v>
      </c>
      <c r="AX67" s="188">
        <f>_xll.qlCalendarAdvance(Calendar,AX66,AV67,"f",,Trigger)</f>
        <v>42229</v>
      </c>
      <c r="AY67" s="188">
        <f>_xll.qlInterestRateIndexMaturity(Currency&amp;"ibor"&amp;$G$1,AX67,Trigger)</f>
        <v>42415</v>
      </c>
      <c r="AZ67" s="361">
        <f>_xll.qlIndexFixing($Z$5,AW67,,_xll.ohTrigger(Trigger,Quote!$AE$2))</f>
        <v>6.3968840057294603E-4</v>
      </c>
      <c r="BA67" s="361">
        <f>_xll.qlIndexFixing($BB$1,AX67,,_xll.ohTrigger(Trigger,Quote!$AE$2))</f>
        <v>6.401017428785792E-4</v>
      </c>
    </row>
    <row r="68" spans="1:53" s="156" customFormat="1" ht="11.25" customHeight="1" x14ac:dyDescent="0.2">
      <c r="A68" s="428" t="s">
        <v>262</v>
      </c>
      <c r="B68" s="406" t="s">
        <v>160</v>
      </c>
      <c r="C68" s="429" t="s">
        <v>14</v>
      </c>
      <c r="D68" s="430" t="s">
        <v>15</v>
      </c>
      <c r="E68" s="429" t="s">
        <v>16</v>
      </c>
      <c r="F68" s="430" t="s">
        <v>17</v>
      </c>
      <c r="G68" s="431" t="str">
        <f>Currency&amp;Tenor&amp;A68&amp;B68</f>
        <v>EUR6MSW20M</v>
      </c>
      <c r="H68" s="432" t="e">
        <f>_xll.qlSwapRateHelper2(,G68,,$B68,Calendar,$E68,$D68,$F68,$H$48,0,C68,"EURON",Permanent,Trigger,ObjectOverwrite)</f>
        <v>#NUM!</v>
      </c>
      <c r="I68" s="433" t="b">
        <f t="shared" si="10"/>
        <v>0</v>
      </c>
      <c r="K68" s="64" t="str">
        <f>A90</f>
        <v>SW</v>
      </c>
      <c r="L68" s="64" t="str">
        <f>B90</f>
        <v>17Y</v>
      </c>
      <c r="M68" s="64" t="str">
        <f>H90</f>
        <v>obj_00da4#0005</v>
      </c>
      <c r="N68" s="64" t="b">
        <f>I90</f>
        <v>1</v>
      </c>
      <c r="O68" s="268">
        <v>1</v>
      </c>
      <c r="P68" s="268">
        <v>1</v>
      </c>
      <c r="Q68" s="34" t="e">
        <v>#N/A</v>
      </c>
      <c r="R68" s="34" t="e">
        <f>_xll.qlRateHelperQuoteName(Q68)</f>
        <v>#VALUE!</v>
      </c>
      <c r="S68" s="52" t="e">
        <f>_xll.qlRateHelperQuoteValue(Q68,_xll.ohTrigger(Trigger,Quote!$AE$2))</f>
        <v>#VALUE!</v>
      </c>
      <c r="T68" s="354" t="str">
        <f>IFERROR(_xll.qlFuturesRateHelperConvexityAdjustment(Q68,Trigger),"--")</f>
        <v>--</v>
      </c>
      <c r="U68" s="35" t="e">
        <f>_xll.qlRateHelperEarliestDate(Q68,Trigger)</f>
        <v>#VALUE!</v>
      </c>
      <c r="V68" s="35" t="e">
        <f>_xll.qlRateHelperLatestDate(Q68,Trigger)</f>
        <v>#VALUE!</v>
      </c>
      <c r="W68" s="34" t="e">
        <v>#N/A</v>
      </c>
      <c r="AV68" s="187" t="s">
        <v>217</v>
      </c>
      <c r="AW68" s="188">
        <f>_xll.qlInterestRateIndexFixingDate(Currency&amp;"ibor"&amp;$G$1,AX68,Trigger)</f>
        <v>42228</v>
      </c>
      <c r="AX68" s="188">
        <f>_xll.qlCalendarAdvance(Calendar,AX67,AV68,"f",,Trigger)</f>
        <v>42230</v>
      </c>
      <c r="AY68" s="188">
        <f>_xll.qlInterestRateIndexMaturity(Currency&amp;"ibor"&amp;$G$1,AX68,Trigger)</f>
        <v>42415</v>
      </c>
      <c r="AZ68" s="361">
        <f>_xll.qlIndexFixing($Z$5,AW68,,_xll.ohTrigger(Trigger,Quote!$AE$2))</f>
        <v>6.3999999999987201E-4</v>
      </c>
      <c r="BA68" s="361">
        <f>_xll.qlIndexFixing($BB$1,AX68,,_xll.ohTrigger(Trigger,Quote!$AE$2))</f>
        <v>6.4002194117985178E-4</v>
      </c>
    </row>
    <row r="69" spans="1:53" s="156" customFormat="1" ht="11.25" customHeight="1" x14ac:dyDescent="0.2">
      <c r="A69" s="428" t="s">
        <v>262</v>
      </c>
      <c r="B69" s="406" t="s">
        <v>161</v>
      </c>
      <c r="C69" s="429" t="s">
        <v>14</v>
      </c>
      <c r="D69" s="430" t="s">
        <v>15</v>
      </c>
      <c r="E69" s="429" t="s">
        <v>16</v>
      </c>
      <c r="F69" s="430" t="s">
        <v>17</v>
      </c>
      <c r="G69" s="431" t="str">
        <f>Currency&amp;Tenor&amp;A69&amp;B69</f>
        <v>EUR6MSW21M</v>
      </c>
      <c r="H69" s="432" t="e">
        <f>_xll.qlSwapRateHelper2(,G69,,$B69,Calendar,$E69,$D69,$F69,$H$48,0,C69,"EURON",Permanent,Trigger,ObjectOverwrite)</f>
        <v>#NUM!</v>
      </c>
      <c r="I69" s="433" t="b">
        <f t="shared" si="10"/>
        <v>0</v>
      </c>
      <c r="K69" s="64" t="str">
        <f>A91</f>
        <v>SW</v>
      </c>
      <c r="L69" s="64" t="str">
        <f>B91</f>
        <v>18Y</v>
      </c>
      <c r="M69" s="64" t="str">
        <f>H91</f>
        <v>obj_00da3#0005</v>
      </c>
      <c r="N69" s="64" t="b">
        <f>I91</f>
        <v>1</v>
      </c>
      <c r="O69" s="268">
        <v>1</v>
      </c>
      <c r="P69" s="268">
        <v>1</v>
      </c>
      <c r="Q69" s="34" t="e">
        <v>#N/A</v>
      </c>
      <c r="R69" s="34" t="e">
        <f>_xll.qlRateHelperQuoteName(Q69)</f>
        <v>#VALUE!</v>
      </c>
      <c r="S69" s="52" t="e">
        <f>_xll.qlRateHelperQuoteValue(Q69,_xll.ohTrigger(Trigger,Quote!$AE$2))</f>
        <v>#VALUE!</v>
      </c>
      <c r="T69" s="354" t="str">
        <f>IFERROR(_xll.qlFuturesRateHelperConvexityAdjustment(Q69,Trigger),"--")</f>
        <v>--</v>
      </c>
      <c r="U69" s="35" t="e">
        <f>_xll.qlRateHelperEarliestDate(Q69,Trigger)</f>
        <v>#VALUE!</v>
      </c>
      <c r="V69" s="35" t="e">
        <f>_xll.qlRateHelperLatestDate(Q69,Trigger)</f>
        <v>#VALUE!</v>
      </c>
      <c r="W69" s="34" t="e">
        <v>#N/A</v>
      </c>
      <c r="AA69" s="165"/>
      <c r="AV69" s="187" t="s">
        <v>217</v>
      </c>
      <c r="AW69" s="188">
        <f>_xll.qlInterestRateIndexFixingDate(Currency&amp;"ibor"&amp;$G$1,AX69,Trigger)</f>
        <v>42229</v>
      </c>
      <c r="AX69" s="188">
        <f>_xll.qlCalendarAdvance(Calendar,AX68,AV69,"f",,Trigger)</f>
        <v>42233</v>
      </c>
      <c r="AY69" s="188">
        <f>_xll.qlInterestRateIndexMaturity(Currency&amp;"ibor"&amp;$G$1,AX69,Trigger)</f>
        <v>42417</v>
      </c>
      <c r="AZ69" s="361">
        <f>_xll.qlIndexFixing($Z$5,AW69,,_xll.ohTrigger(Trigger,Quote!$AE$2))</f>
        <v>6.4041800575881142E-4</v>
      </c>
      <c r="BA69" s="361">
        <f>_xll.qlIndexFixing($BB$1,AX69,,_xll.ohTrigger(Trigger,Quote!$AE$2))</f>
        <v>6.3997138590988145E-4</v>
      </c>
    </row>
    <row r="70" spans="1:53" s="156" customFormat="1" ht="11.25" customHeight="1" x14ac:dyDescent="0.2">
      <c r="A70" s="428" t="s">
        <v>262</v>
      </c>
      <c r="B70" s="406" t="s">
        <v>162</v>
      </c>
      <c r="C70" s="429" t="s">
        <v>14</v>
      </c>
      <c r="D70" s="430" t="s">
        <v>15</v>
      </c>
      <c r="E70" s="429" t="s">
        <v>16</v>
      </c>
      <c r="F70" s="430" t="s">
        <v>17</v>
      </c>
      <c r="G70" s="431" t="str">
        <f>Currency&amp;Tenor&amp;A70&amp;B70</f>
        <v>EUR6MSW22M</v>
      </c>
      <c r="H70" s="432" t="e">
        <f>_xll.qlSwapRateHelper2(,G70,,$B70,Calendar,$E70,$D70,$F70,$H$48,0,C70,"EURON",Permanent,Trigger,ObjectOverwrite)</f>
        <v>#NUM!</v>
      </c>
      <c r="I70" s="433" t="b">
        <f t="shared" si="10"/>
        <v>0</v>
      </c>
      <c r="K70" s="64" t="str">
        <f>A92</f>
        <v>SW</v>
      </c>
      <c r="L70" s="64" t="str">
        <f>B92</f>
        <v>19Y</v>
      </c>
      <c r="M70" s="64" t="str">
        <f>H92</f>
        <v>obj_00dbc#0000</v>
      </c>
      <c r="N70" s="64" t="b">
        <f>I92</f>
        <v>1</v>
      </c>
      <c r="O70" s="268">
        <v>1</v>
      </c>
      <c r="P70" s="268">
        <v>1</v>
      </c>
      <c r="Q70" s="34" t="e">
        <v>#N/A</v>
      </c>
      <c r="R70" s="34" t="e">
        <f>_xll.qlRateHelperQuoteName(Q70)</f>
        <v>#VALUE!</v>
      </c>
      <c r="S70" s="52" t="e">
        <f>_xll.qlRateHelperQuoteValue(Q70,_xll.ohTrigger(Trigger,Quote!$AE$2))</f>
        <v>#VALUE!</v>
      </c>
      <c r="T70" s="354" t="str">
        <f>IFERROR(_xll.qlFuturesRateHelperConvexityAdjustment(Q70,Trigger),"--")</f>
        <v>--</v>
      </c>
      <c r="U70" s="35" t="e">
        <f>_xll.qlRateHelperEarliestDate(Q70,Trigger)</f>
        <v>#VALUE!</v>
      </c>
      <c r="V70" s="35" t="e">
        <f>_xll.qlRateHelperLatestDate(Q70,Trigger)</f>
        <v>#VALUE!</v>
      </c>
      <c r="W70" s="34" t="e">
        <v>#N/A</v>
      </c>
      <c r="AA70" s="165"/>
      <c r="AV70" s="187" t="s">
        <v>217</v>
      </c>
      <c r="AW70" s="188">
        <f>_xll.qlInterestRateIndexFixingDate(Currency&amp;"ibor"&amp;$G$1,AX70,Trigger)</f>
        <v>42230</v>
      </c>
      <c r="AX70" s="188">
        <f>_xll.qlCalendarAdvance(Calendar,AX69,AV70,"f",,Trigger)</f>
        <v>42234</v>
      </c>
      <c r="AY70" s="188">
        <f>_xll.qlInterestRateIndexMaturity(Currency&amp;"ibor"&amp;$G$1,AX70,Trigger)</f>
        <v>42418</v>
      </c>
      <c r="AZ70" s="361">
        <f>_xll.qlIndexFixing($Z$5,AW70,,_xll.ohTrigger(Trigger,Quote!$AE$2))</f>
        <v>6.4064379889778005E-4</v>
      </c>
      <c r="BA70" s="361">
        <f>_xll.qlIndexFixing($BB$1,AX70,,_xll.ohTrigger(Trigger,Quote!$AE$2))</f>
        <v>6.3933952626157051E-4</v>
      </c>
    </row>
    <row r="71" spans="1:53" s="156" customFormat="1" ht="11.25" customHeight="1" x14ac:dyDescent="0.2">
      <c r="A71" s="428" t="s">
        <v>262</v>
      </c>
      <c r="B71" s="406" t="s">
        <v>163</v>
      </c>
      <c r="C71" s="429" t="s">
        <v>14</v>
      </c>
      <c r="D71" s="430" t="s">
        <v>15</v>
      </c>
      <c r="E71" s="429" t="s">
        <v>16</v>
      </c>
      <c r="F71" s="430" t="s">
        <v>17</v>
      </c>
      <c r="G71" s="431" t="str">
        <f>Currency&amp;Tenor&amp;A71&amp;B71</f>
        <v>EUR6MSW23M</v>
      </c>
      <c r="H71" s="432" t="e">
        <f>_xll.qlSwapRateHelper2(,G71,,$B71,Calendar,$E71,$D71,$F71,$H$48,0,C71,"EURON",Permanent,Trigger,ObjectOverwrite)</f>
        <v>#NUM!</v>
      </c>
      <c r="I71" s="433" t="b">
        <f t="shared" si="10"/>
        <v>0</v>
      </c>
      <c r="K71" s="66" t="str">
        <f>A93</f>
        <v>SW</v>
      </c>
      <c r="L71" s="64" t="str">
        <f>B93</f>
        <v>20Y</v>
      </c>
      <c r="M71" s="64" t="str">
        <f>H93</f>
        <v>obj_00dbe#0000</v>
      </c>
      <c r="N71" s="64" t="b">
        <f>I93</f>
        <v>1</v>
      </c>
      <c r="O71" s="270">
        <v>1</v>
      </c>
      <c r="P71" s="269">
        <v>1</v>
      </c>
      <c r="Q71" s="36" t="e">
        <v>#N/A</v>
      </c>
      <c r="R71" s="36" t="e">
        <f>_xll.qlRateHelperQuoteName(Q71)</f>
        <v>#VALUE!</v>
      </c>
      <c r="S71" s="73" t="e">
        <f>_xll.qlRateHelperQuoteValue(Q71,_xll.ohTrigger(Trigger,Quote!$AE$2))</f>
        <v>#VALUE!</v>
      </c>
      <c r="T71" s="363" t="str">
        <f>IFERROR(_xll.qlFuturesRateHelperConvexityAdjustment(Q71,Trigger),"--")</f>
        <v>--</v>
      </c>
      <c r="U71" s="74" t="e">
        <f>_xll.qlRateHelperEarliestDate(Q71,Trigger)</f>
        <v>#VALUE!</v>
      </c>
      <c r="V71" s="74" t="e">
        <f>_xll.qlRateHelperLatestDate(Q71,Trigger)</f>
        <v>#VALUE!</v>
      </c>
      <c r="W71" s="36" t="e">
        <v>#N/A</v>
      </c>
      <c r="AA71" s="165"/>
      <c r="AV71" s="187" t="s">
        <v>217</v>
      </c>
      <c r="AW71" s="188">
        <f>_xll.qlInterestRateIndexFixingDate(Currency&amp;"ibor"&amp;$G$1,AX71,Trigger)</f>
        <v>42233</v>
      </c>
      <c r="AX71" s="188">
        <f>_xll.qlCalendarAdvance(Calendar,AX70,AV71,"f",,Trigger)</f>
        <v>42235</v>
      </c>
      <c r="AY71" s="188">
        <f>_xll.qlInterestRateIndexMaturity(Currency&amp;"ibor"&amp;$G$1,AX71,Trigger)</f>
        <v>42419</v>
      </c>
      <c r="AZ71" s="361">
        <f>_xll.qlIndexFixing($Z$5,AW71,,_xll.ohTrigger(Trigger,Quote!$AE$2))</f>
        <v>6.4087906201329068E-4</v>
      </c>
      <c r="BA71" s="361">
        <f>_xll.qlIndexFixing($BB$1,AX71,,_xll.ohTrigger(Trigger,Quote!$AE$2))</f>
        <v>6.3967489732644147E-4</v>
      </c>
    </row>
    <row r="72" spans="1:53" ht="11.25" customHeight="1" x14ac:dyDescent="0.25">
      <c r="A72" s="428" t="s">
        <v>262</v>
      </c>
      <c r="B72" s="406" t="s">
        <v>164</v>
      </c>
      <c r="C72" s="429" t="s">
        <v>14</v>
      </c>
      <c r="D72" s="430" t="s">
        <v>15</v>
      </c>
      <c r="E72" s="429" t="s">
        <v>16</v>
      </c>
      <c r="F72" s="430" t="s">
        <v>17</v>
      </c>
      <c r="G72" s="431" t="str">
        <f>Currency&amp;Tenor&amp;A72&amp;B72</f>
        <v>EUR6MSW2Y</v>
      </c>
      <c r="H72" s="432" t="e">
        <f>_xll.qlSwapRateHelper2(,G72,,$B72,Calendar,$E72,$D72,$F72,$H$48,0,C72,"EURON",Permanent,Trigger,ObjectOverwrite)</f>
        <v>#NUM!</v>
      </c>
      <c r="I72" s="433" t="b">
        <f t="shared" si="10"/>
        <v>0</v>
      </c>
      <c r="J72" s="156"/>
      <c r="K72" s="163"/>
      <c r="L72" s="163"/>
      <c r="M72" s="163"/>
      <c r="N72" s="163"/>
      <c r="O72" s="265"/>
      <c r="P72" s="265"/>
      <c r="AV72" s="187" t="s">
        <v>217</v>
      </c>
      <c r="AW72" s="188">
        <f>_xll.qlInterestRateIndexFixingDate(Currency&amp;"ibor"&amp;$G$1,AX72,Trigger)</f>
        <v>42234</v>
      </c>
      <c r="AX72" s="188">
        <f>_xll.qlCalendarAdvance(Calendar,AX71,AV72,"f",,Trigger)</f>
        <v>42236</v>
      </c>
      <c r="AY72" s="188">
        <f>_xll.qlInterestRateIndexMaturity(Currency&amp;"ibor"&amp;$G$1,AX72,Trigger)</f>
        <v>42422</v>
      </c>
      <c r="AZ72" s="361">
        <f>_xll.qlIndexFixing($Z$5,AW72,,_xll.ohTrigger(Trigger,Quote!$AE$2))</f>
        <v>6.4151758570061342E-4</v>
      </c>
      <c r="BA72" s="361">
        <f>_xll.qlIndexFixing($BB$1,AX72,,_xll.ohTrigger(Trigger,Quote!$AE$2))</f>
        <v>6.4024945716590275E-4</v>
      </c>
    </row>
    <row r="73" spans="1:53" ht="11.25" customHeight="1" x14ac:dyDescent="0.25">
      <c r="A73" s="428" t="s">
        <v>262</v>
      </c>
      <c r="B73" s="406" t="s">
        <v>350</v>
      </c>
      <c r="C73" s="429" t="s">
        <v>14</v>
      </c>
      <c r="D73" s="430" t="s">
        <v>15</v>
      </c>
      <c r="E73" s="429" t="s">
        <v>16</v>
      </c>
      <c r="F73" s="430" t="s">
        <v>17</v>
      </c>
      <c r="G73" s="431" t="str">
        <f>Currency&amp;Tenor&amp;A73&amp;B73</f>
        <v>EUR6MSW27M</v>
      </c>
      <c r="H73" s="432" t="e">
        <f>_xll.qlSwapRateHelper2(,G73,,$B73,Calendar,$E73,$D73,$F73,$H$48,0,C73,"EURON",Permanent,Trigger,ObjectOverwrite)</f>
        <v>#NUM!</v>
      </c>
      <c r="I73" s="433" t="b">
        <f t="shared" si="10"/>
        <v>0</v>
      </c>
      <c r="J73" s="156"/>
      <c r="AV73" s="187" t="s">
        <v>217</v>
      </c>
      <c r="AW73" s="188">
        <f>_xll.qlInterestRateIndexFixingDate(Currency&amp;"ibor"&amp;$G$1,AX73,Trigger)</f>
        <v>42235</v>
      </c>
      <c r="AX73" s="188">
        <f>_xll.qlCalendarAdvance(Calendar,AX72,AV73,"f",,Trigger)</f>
        <v>42237</v>
      </c>
      <c r="AY73" s="188">
        <f>_xll.qlInterestRateIndexMaturity(Currency&amp;"ibor"&amp;$G$1,AX73,Trigger)</f>
        <v>42422</v>
      </c>
      <c r="AZ73" s="361">
        <f>_xll.qlIndexFixing($Z$5,AW73,,_xll.ohTrigger(Trigger,Quote!$AE$2))</f>
        <v>6.4157477837848993E-4</v>
      </c>
      <c r="BA73" s="361">
        <f>_xll.qlIndexFixing($BB$1,AX73,,_xll.ohTrigger(Trigger,Quote!$AE$2))</f>
        <v>6.4043102474687296E-4</v>
      </c>
    </row>
    <row r="74" spans="1:53" ht="11.25" customHeight="1" x14ac:dyDescent="0.25">
      <c r="A74" s="428" t="s">
        <v>262</v>
      </c>
      <c r="B74" s="406" t="s">
        <v>351</v>
      </c>
      <c r="C74" s="429" t="s">
        <v>14</v>
      </c>
      <c r="D74" s="430" t="s">
        <v>15</v>
      </c>
      <c r="E74" s="429" t="s">
        <v>16</v>
      </c>
      <c r="F74" s="430" t="s">
        <v>17</v>
      </c>
      <c r="G74" s="431" t="str">
        <f>Currency&amp;Tenor&amp;A74&amp;B74</f>
        <v>EUR6MSW30M</v>
      </c>
      <c r="H74" s="432" t="e">
        <f>_xll.qlSwapRateHelper2(,G74,,$B74,Calendar,$E74,$D74,$F74,$H$48,0,C74,"EURON",Permanent,Trigger,ObjectOverwrite)</f>
        <v>#NUM!</v>
      </c>
      <c r="I74" s="433" t="b">
        <f t="shared" si="10"/>
        <v>0</v>
      </c>
      <c r="J74" s="156"/>
      <c r="AV74" s="187" t="s">
        <v>217</v>
      </c>
      <c r="AW74" s="188">
        <f>_xll.qlInterestRateIndexFixingDate(Currency&amp;"ibor"&amp;$G$1,AX74,Trigger)</f>
        <v>42236</v>
      </c>
      <c r="AX74" s="188">
        <f>_xll.qlCalendarAdvance(Calendar,AX73,AV74,"f",,Trigger)</f>
        <v>42240</v>
      </c>
      <c r="AY74" s="188">
        <f>_xll.qlInterestRateIndexMaturity(Currency&amp;"ibor"&amp;$G$1,AX74,Trigger)</f>
        <v>42424</v>
      </c>
      <c r="AZ74" s="361">
        <f>_xll.qlIndexFixing($Z$5,AW74,,_xll.ohTrigger(Trigger,Quote!$AE$2))</f>
        <v>6.4219742736409242E-4</v>
      </c>
      <c r="BA74" s="361">
        <f>_xll.qlIndexFixing($BB$1,AX74,,_xll.ohTrigger(Trigger,Quote!$AE$2))</f>
        <v>6.406616225698835E-4</v>
      </c>
    </row>
    <row r="75" spans="1:53" ht="11.25" customHeight="1" x14ac:dyDescent="0.25">
      <c r="A75" s="428" t="s">
        <v>262</v>
      </c>
      <c r="B75" s="406" t="s">
        <v>352</v>
      </c>
      <c r="C75" s="429" t="s">
        <v>14</v>
      </c>
      <c r="D75" s="430" t="s">
        <v>15</v>
      </c>
      <c r="E75" s="429" t="s">
        <v>16</v>
      </c>
      <c r="F75" s="430" t="s">
        <v>17</v>
      </c>
      <c r="G75" s="431" t="str">
        <f>Currency&amp;Tenor&amp;A75&amp;B75</f>
        <v>EUR6MSW33M</v>
      </c>
      <c r="H75" s="432" t="e">
        <f>_xll.qlSwapRateHelper2(,G75,,$B75,Calendar,$E75,$D75,$F75,$H$48,0,C75,"EURON",Permanent,Trigger,ObjectOverwrite)</f>
        <v>#NUM!</v>
      </c>
      <c r="I75" s="433" t="b">
        <f t="shared" si="10"/>
        <v>0</v>
      </c>
      <c r="J75" s="156"/>
      <c r="AV75" s="187" t="s">
        <v>217</v>
      </c>
      <c r="AW75" s="188">
        <f>_xll.qlInterestRateIndexFixingDate(Currency&amp;"ibor"&amp;$G$1,AX75,Trigger)</f>
        <v>42237</v>
      </c>
      <c r="AX75" s="188">
        <f>_xll.qlCalendarAdvance(Calendar,AX74,AV75,"f",,Trigger)</f>
        <v>42241</v>
      </c>
      <c r="AY75" s="188">
        <f>_xll.qlInterestRateIndexMaturity(Currency&amp;"ibor"&amp;$G$1,AX75,Trigger)</f>
        <v>42425</v>
      </c>
      <c r="AZ75" s="361">
        <f>_xll.qlIndexFixing($Z$5,AW75,,_xll.ohTrigger(Trigger,Quote!$AE$2))</f>
        <v>6.4248951041531602E-4</v>
      </c>
      <c r="BA75" s="361">
        <f>_xll.qlIndexFixing($BB$1,AX75,,_xll.ohTrigger(Trigger,Quote!$AE$2))</f>
        <v>6.407663843195139E-4</v>
      </c>
    </row>
    <row r="76" spans="1:53" ht="11.25" customHeight="1" x14ac:dyDescent="0.25">
      <c r="A76" s="428" t="s">
        <v>262</v>
      </c>
      <c r="B76" s="406" t="s">
        <v>101</v>
      </c>
      <c r="C76" s="429" t="s">
        <v>14</v>
      </c>
      <c r="D76" s="430" t="s">
        <v>15</v>
      </c>
      <c r="E76" s="429" t="s">
        <v>16</v>
      </c>
      <c r="F76" s="430" t="s">
        <v>17</v>
      </c>
      <c r="G76" s="431" t="str">
        <f>Currency&amp;Tenor&amp;A76&amp;B76</f>
        <v>EUR6MSW3Y</v>
      </c>
      <c r="H76" s="432" t="str">
        <f>_xll.qlSwapRateHelper2(,G76,,$B76,Calendar,$E76,$D76,$F76,$H$48,0,C76,"EURON",Permanent,Trigger,ObjectOverwrite)</f>
        <v>obj_00d43#0007</v>
      </c>
      <c r="I76" s="433" t="b">
        <f t="shared" si="10"/>
        <v>1</v>
      </c>
      <c r="J76" s="156"/>
      <c r="AV76" s="187" t="s">
        <v>217</v>
      </c>
      <c r="AW76" s="188">
        <f>_xll.qlInterestRateIndexFixingDate(Currency&amp;"ibor"&amp;$G$1,AX76,Trigger)</f>
        <v>42240</v>
      </c>
      <c r="AX76" s="188">
        <f>_xll.qlCalendarAdvance(Calendar,AX75,AV76,"f",,Trigger)</f>
        <v>42242</v>
      </c>
      <c r="AY76" s="188">
        <f>_xll.qlInterestRateIndexMaturity(Currency&amp;"ibor"&amp;$G$1,AX76,Trigger)</f>
        <v>42426</v>
      </c>
      <c r="AZ76" s="361">
        <f>_xll.qlIndexFixing($Z$5,AW76,,_xll.ohTrigger(Trigger,Quote!$AE$2))</f>
        <v>6.4279106347001676E-4</v>
      </c>
      <c r="BA76" s="361">
        <f>_xll.qlIndexFixing($BB$1,AX76,,_xll.ohTrigger(Trigger,Quote!$AE$2))</f>
        <v>6.4120859917261375E-4</v>
      </c>
    </row>
    <row r="77" spans="1:53" ht="11.25" customHeight="1" x14ac:dyDescent="0.25">
      <c r="A77" s="428" t="s">
        <v>262</v>
      </c>
      <c r="B77" s="406" t="s">
        <v>102</v>
      </c>
      <c r="C77" s="429" t="s">
        <v>14</v>
      </c>
      <c r="D77" s="430" t="s">
        <v>15</v>
      </c>
      <c r="E77" s="429" t="s">
        <v>16</v>
      </c>
      <c r="F77" s="430" t="s">
        <v>17</v>
      </c>
      <c r="G77" s="431" t="str">
        <f>Currency&amp;Tenor&amp;A77&amp;B77</f>
        <v>EUR6MSW4Y</v>
      </c>
      <c r="H77" s="432" t="str">
        <f>_xll.qlSwapRateHelper2(,G77,,$B77,Calendar,$E77,$D77,$F77,$H$48,0,C77,"EURON",Permanent,Trigger,ObjectOverwrite)</f>
        <v>obj_00d3b#0007</v>
      </c>
      <c r="I77" s="433" t="b">
        <f t="shared" si="10"/>
        <v>1</v>
      </c>
      <c r="J77" s="156"/>
      <c r="AV77" s="187" t="s">
        <v>217</v>
      </c>
      <c r="AW77" s="188">
        <f>_xll.qlInterestRateIndexFixingDate(Currency&amp;"ibor"&amp;$G$1,AX77,Trigger)</f>
        <v>42241</v>
      </c>
      <c r="AX77" s="188">
        <f>_xll.qlCalendarAdvance(Calendar,AX76,AV77,"f",,Trigger)</f>
        <v>42243</v>
      </c>
      <c r="AY77" s="188">
        <f>_xll.qlInterestRateIndexMaturity(Currency&amp;"ibor"&amp;$G$1,AX77,Trigger)</f>
        <v>42429</v>
      </c>
      <c r="AZ77" s="361">
        <f>_xll.qlIndexFixing($Z$5,AW77,,_xll.ohTrigger(Trigger,Quote!$AE$2))</f>
        <v>6.4348011665341543E-4</v>
      </c>
      <c r="BA77" s="361">
        <f>_xll.qlIndexFixing($BB$1,AX77,,_xll.ohTrigger(Trigger,Quote!$AE$2))</f>
        <v>6.4272523729400652E-4</v>
      </c>
    </row>
    <row r="78" spans="1:53" ht="11.25" customHeight="1" x14ac:dyDescent="0.25">
      <c r="A78" s="428" t="s">
        <v>262</v>
      </c>
      <c r="B78" s="406" t="s">
        <v>103</v>
      </c>
      <c r="C78" s="429" t="s">
        <v>14</v>
      </c>
      <c r="D78" s="430" t="s">
        <v>15</v>
      </c>
      <c r="E78" s="429" t="s">
        <v>16</v>
      </c>
      <c r="F78" s="430" t="s">
        <v>17</v>
      </c>
      <c r="G78" s="431" t="str">
        <f>Currency&amp;Tenor&amp;A78&amp;B78</f>
        <v>EUR6MSW5Y</v>
      </c>
      <c r="H78" s="432" t="str">
        <f>_xll.qlSwapRateHelper2(,G78,,$B78,Calendar,$E78,$D78,$F78,$H$48,0,C78,"EURON",Permanent,Trigger,ObjectOverwrite)</f>
        <v>obj_00d58#0007</v>
      </c>
      <c r="I78" s="433" t="b">
        <f t="shared" si="10"/>
        <v>1</v>
      </c>
      <c r="J78" s="156"/>
      <c r="AV78" s="187" t="s">
        <v>217</v>
      </c>
      <c r="AW78" s="188">
        <f>_xll.qlInterestRateIndexFixingDate(Currency&amp;"ibor"&amp;$G$1,AX78,Trigger)</f>
        <v>42242</v>
      </c>
      <c r="AX78" s="188">
        <f>_xll.qlCalendarAdvance(Calendar,AX77,AV78,"f",,Trigger)</f>
        <v>42244</v>
      </c>
      <c r="AY78" s="188">
        <f>_xll.qlInterestRateIndexMaturity(Currency&amp;"ibor"&amp;$G$1,AX78,Trigger)</f>
        <v>42429</v>
      </c>
      <c r="AZ78" s="361">
        <f>_xll.qlIndexFixing($Z$5,AW78,,_xll.ohTrigger(Trigger,Quote!$AE$2))</f>
        <v>6.436110787608572E-4</v>
      </c>
      <c r="BA78" s="361">
        <f>_xll.qlIndexFixing($BB$1,AX78,,_xll.ohTrigger(Trigger,Quote!$AE$2))</f>
        <v>6.3494424312941647E-4</v>
      </c>
    </row>
    <row r="79" spans="1:53" ht="11.25" customHeight="1" x14ac:dyDescent="0.25">
      <c r="A79" s="428" t="s">
        <v>262</v>
      </c>
      <c r="B79" s="406" t="s">
        <v>104</v>
      </c>
      <c r="C79" s="429" t="s">
        <v>14</v>
      </c>
      <c r="D79" s="430" t="s">
        <v>15</v>
      </c>
      <c r="E79" s="429" t="s">
        <v>16</v>
      </c>
      <c r="F79" s="430" t="s">
        <v>17</v>
      </c>
      <c r="G79" s="431" t="str">
        <f>Currency&amp;Tenor&amp;A79&amp;B79</f>
        <v>EUR6MSW6Y</v>
      </c>
      <c r="H79" s="432" t="str">
        <f>_xll.qlSwapRateHelper2(,G79,,$B79,Calendar,$E79,$D79,$F79,$H$48,0,C79,"EURON",Permanent,Trigger,ObjectOverwrite)</f>
        <v>obj_00d50#0007</v>
      </c>
      <c r="I79" s="433" t="b">
        <f t="shared" si="10"/>
        <v>1</v>
      </c>
      <c r="AV79" s="187" t="s">
        <v>217</v>
      </c>
      <c r="AW79" s="188">
        <f>_xll.qlInterestRateIndexFixingDate(Currency&amp;"ibor"&amp;$G$1,AX79,Trigger)</f>
        <v>42243</v>
      </c>
      <c r="AX79" s="188">
        <f>_xll.qlCalendarAdvance(Calendar,AX78,AV79,"f",,Trigger)</f>
        <v>42247</v>
      </c>
      <c r="AY79" s="188">
        <f>_xll.qlInterestRateIndexMaturity(Currency&amp;"ibor"&amp;$G$1,AX79,Trigger)</f>
        <v>42429</v>
      </c>
      <c r="AZ79" s="361">
        <f>_xll.qlIndexFixing($Z$5,AW79,,_xll.ohTrigger(Trigger,Quote!$AE$2))</f>
        <v>6.4406766829992431E-4</v>
      </c>
      <c r="BA79" s="361">
        <f>_xll.qlIndexFixing($BB$1,AX79,,_xll.ohTrigger(Trigger,Quote!$AE$2))</f>
        <v>6.3554671394287397E-4</v>
      </c>
    </row>
    <row r="80" spans="1:53" ht="11.25" customHeight="1" x14ac:dyDescent="0.25">
      <c r="A80" s="428" t="s">
        <v>262</v>
      </c>
      <c r="B80" s="406" t="s">
        <v>105</v>
      </c>
      <c r="C80" s="429" t="s">
        <v>14</v>
      </c>
      <c r="D80" s="430" t="s">
        <v>15</v>
      </c>
      <c r="E80" s="429" t="s">
        <v>16</v>
      </c>
      <c r="F80" s="430" t="s">
        <v>17</v>
      </c>
      <c r="G80" s="431" t="str">
        <f>Currency&amp;Tenor&amp;A80&amp;B80</f>
        <v>EUR6MSW7Y</v>
      </c>
      <c r="H80" s="432" t="str">
        <f>_xll.qlSwapRateHelper2(,G80,,$B80,Calendar,$E80,$D80,$F80,$H$48,0,C80,"EURON",Permanent,Trigger,ObjectOverwrite)</f>
        <v>obj_00d4e#0007</v>
      </c>
      <c r="I80" s="433" t="b">
        <f t="shared" si="10"/>
        <v>1</v>
      </c>
      <c r="AV80" s="187" t="s">
        <v>217</v>
      </c>
      <c r="AW80" s="188">
        <f>_xll.qlInterestRateIndexFixingDate(Currency&amp;"ibor"&amp;$G$1,AX80,Trigger)</f>
        <v>42244</v>
      </c>
      <c r="AX80" s="188">
        <f>_xll.qlCalendarAdvance(Calendar,AX79,AV80,"f",,Trigger)</f>
        <v>42248</v>
      </c>
      <c r="AY80" s="188">
        <f>_xll.qlInterestRateIndexMaturity(Currency&amp;"ibor"&amp;$G$1,AX80,Trigger)</f>
        <v>42430</v>
      </c>
      <c r="AZ80" s="361">
        <f>_xll.qlIndexFixing($Z$5,AW80,,_xll.ohTrigger(Trigger,Quote!$AE$2))</f>
        <v>6.4442917469441406E-4</v>
      </c>
      <c r="BA80" s="361">
        <f>_xll.qlIndexFixing($BB$1,AX80,,_xll.ohTrigger(Trigger,Quote!$AE$2))</f>
        <v>6.3622615354196228E-4</v>
      </c>
    </row>
    <row r="81" spans="1:53" ht="11.25" customHeight="1" x14ac:dyDescent="0.25">
      <c r="A81" s="428" t="s">
        <v>262</v>
      </c>
      <c r="B81" s="406" t="s">
        <v>106</v>
      </c>
      <c r="C81" s="429" t="s">
        <v>14</v>
      </c>
      <c r="D81" s="430" t="s">
        <v>15</v>
      </c>
      <c r="E81" s="429" t="s">
        <v>16</v>
      </c>
      <c r="F81" s="430" t="s">
        <v>17</v>
      </c>
      <c r="G81" s="431" t="str">
        <f>Currency&amp;Tenor&amp;A81&amp;B81</f>
        <v>EUR6MSW8Y</v>
      </c>
      <c r="H81" s="432" t="str">
        <f>_xll.qlSwapRateHelper2(,G81,,$B81,Calendar,$E81,$D81,$F81,$H$48,0,C81,"EURON",Permanent,Trigger,ObjectOverwrite)</f>
        <v>obj_00d5d#0007</v>
      </c>
      <c r="I81" s="433" t="b">
        <f t="shared" si="10"/>
        <v>1</v>
      </c>
      <c r="AV81" s="187" t="s">
        <v>217</v>
      </c>
      <c r="AW81" s="188">
        <f>_xll.qlInterestRateIndexFixingDate(Currency&amp;"ibor"&amp;$G$1,AX81,Trigger)</f>
        <v>42247</v>
      </c>
      <c r="AX81" s="188">
        <f>_xll.qlCalendarAdvance(Calendar,AX80,AV81,"f",,Trigger)</f>
        <v>42249</v>
      </c>
      <c r="AY81" s="188">
        <f>_xll.qlInterestRateIndexMaturity(Currency&amp;"ibor"&amp;$G$1,AX81,Trigger)</f>
        <v>42431</v>
      </c>
      <c r="AZ81" s="361">
        <f>_xll.qlIndexFixing($Z$5,AW81,,_xll.ohTrigger(Trigger,Quote!$AE$2))</f>
        <v>6.4480025515615722E-4</v>
      </c>
      <c r="BA81" s="361">
        <f>_xll.qlIndexFixing($BB$1,AX81,,_xll.ohTrigger(Trigger,Quote!$AE$2))</f>
        <v>6.3698658350140288E-4</v>
      </c>
    </row>
    <row r="82" spans="1:53" ht="11.25" customHeight="1" x14ac:dyDescent="0.25">
      <c r="A82" s="428" t="s">
        <v>262</v>
      </c>
      <c r="B82" s="406" t="s">
        <v>107</v>
      </c>
      <c r="C82" s="429" t="s">
        <v>14</v>
      </c>
      <c r="D82" s="430" t="s">
        <v>15</v>
      </c>
      <c r="E82" s="429" t="s">
        <v>16</v>
      </c>
      <c r="F82" s="430" t="s">
        <v>17</v>
      </c>
      <c r="G82" s="431" t="str">
        <f>Currency&amp;Tenor&amp;A82&amp;B82</f>
        <v>EUR6MSW9Y</v>
      </c>
      <c r="H82" s="432" t="str">
        <f>_xll.qlSwapRateHelper2(,G82,,$B82,Calendar,$E82,$D82,$F82,$H$48,0,C82,"EURON",Permanent,Trigger,ObjectOverwrite)</f>
        <v>obj_00d55#0007</v>
      </c>
      <c r="I82" s="433" t="b">
        <f t="shared" si="10"/>
        <v>1</v>
      </c>
      <c r="AV82" s="187" t="s">
        <v>217</v>
      </c>
      <c r="AW82" s="188">
        <f>_xll.qlInterestRateIndexFixingDate(Currency&amp;"ibor"&amp;$G$1,AX82,Trigger)</f>
        <v>42248</v>
      </c>
      <c r="AX82" s="188">
        <f>_xll.qlCalendarAdvance(Calendar,AX81,AV82,"f",,Trigger)</f>
        <v>42250</v>
      </c>
      <c r="AY82" s="188">
        <f>_xll.qlInterestRateIndexMaturity(Currency&amp;"ibor"&amp;$G$1,AX82,Trigger)</f>
        <v>42432</v>
      </c>
      <c r="AZ82" s="361">
        <f>_xll.qlIndexFixing($Z$5,AW82,,_xll.ohTrigger(Trigger,Quote!$AE$2))</f>
        <v>6.4518090968954567E-4</v>
      </c>
      <c r="BA82" s="361">
        <f>_xll.qlIndexFixing($BB$1,AX82,,_xll.ohTrigger(Trigger,Quote!$AE$2))</f>
        <v>6.3979549768265439E-4</v>
      </c>
    </row>
    <row r="83" spans="1:53" ht="11.25" customHeight="1" x14ac:dyDescent="0.25">
      <c r="A83" s="428" t="s">
        <v>262</v>
      </c>
      <c r="B83" s="406" t="s">
        <v>108</v>
      </c>
      <c r="C83" s="429" t="s">
        <v>14</v>
      </c>
      <c r="D83" s="430" t="s">
        <v>15</v>
      </c>
      <c r="E83" s="429" t="s">
        <v>16</v>
      </c>
      <c r="F83" s="430" t="s">
        <v>17</v>
      </c>
      <c r="G83" s="431" t="str">
        <f>Currency&amp;Tenor&amp;A83&amp;B83</f>
        <v>EUR6MSW10Y</v>
      </c>
      <c r="H83" s="432" t="str">
        <f>_xll.qlSwapRateHelper2(,G83,,$B83,Calendar,$E83,$D83,$F83,$H$48,0,C83,"EURON",Permanent,Trigger,ObjectOverwrite)</f>
        <v>obj_00d38#0007</v>
      </c>
      <c r="I83" s="433" t="b">
        <f t="shared" si="10"/>
        <v>1</v>
      </c>
      <c r="AV83" s="187" t="s">
        <v>217</v>
      </c>
      <c r="AW83" s="188">
        <f>_xll.qlInterestRateIndexFixingDate(Currency&amp;"ibor"&amp;$G$1,AX83,Trigger)</f>
        <v>42249</v>
      </c>
      <c r="AX83" s="188">
        <f>_xll.qlCalendarAdvance(Calendar,AX82,AV83,"f",,Trigger)</f>
        <v>42251</v>
      </c>
      <c r="AY83" s="188">
        <f>_xll.qlInterestRateIndexMaturity(Currency&amp;"ibor"&amp;$G$1,AX83,Trigger)</f>
        <v>42433</v>
      </c>
      <c r="AZ83" s="361">
        <f>_xll.qlIndexFixing($Z$5,AW83,,_xll.ohTrigger(Trigger,Quote!$AE$2))</f>
        <v>6.4557113830072846E-4</v>
      </c>
      <c r="BA83" s="361">
        <f>_xll.qlIndexFixing($BB$1,AX83,,_xll.ohTrigger(Trigger,Quote!$AE$2))</f>
        <v>6.4092206004209753E-4</v>
      </c>
    </row>
    <row r="84" spans="1:53" ht="11.25" customHeight="1" x14ac:dyDescent="0.25">
      <c r="A84" s="428" t="s">
        <v>262</v>
      </c>
      <c r="B84" s="406" t="s">
        <v>109</v>
      </c>
      <c r="C84" s="429" t="s">
        <v>14</v>
      </c>
      <c r="D84" s="430" t="s">
        <v>15</v>
      </c>
      <c r="E84" s="429" t="s">
        <v>16</v>
      </c>
      <c r="F84" s="430" t="s">
        <v>17</v>
      </c>
      <c r="G84" s="431" t="str">
        <f>Currency&amp;Tenor&amp;A84&amp;B84</f>
        <v>EUR6MSW11Y</v>
      </c>
      <c r="H84" s="432" t="str">
        <f>_xll.qlSwapRateHelper2(,G84,,$B84,Calendar,$E84,$D84,$F84,$H$48,0,C84,"EURON",Permanent,Trigger,ObjectOverwrite)</f>
        <v>obj_00d37#0007</v>
      </c>
      <c r="I84" s="433" t="b">
        <f t="shared" si="10"/>
        <v>1</v>
      </c>
      <c r="AV84" s="187" t="s">
        <v>217</v>
      </c>
      <c r="AW84" s="188">
        <f>_xll.qlInterestRateIndexFixingDate(Currency&amp;"ibor"&amp;$G$1,AX84,Trigger)</f>
        <v>42250</v>
      </c>
      <c r="AX84" s="188">
        <f>_xll.qlCalendarAdvance(Calendar,AX83,AV84,"f",,Trigger)</f>
        <v>42254</v>
      </c>
      <c r="AY84" s="188">
        <f>_xll.qlInterestRateIndexMaturity(Currency&amp;"ibor"&amp;$G$1,AX84,Trigger)</f>
        <v>42436</v>
      </c>
      <c r="AZ84" s="361">
        <f>_xll.qlIndexFixing($Z$5,AW84,,_xll.ohTrigger(Trigger,Quote!$AE$2))</f>
        <v>6.4679926865770056E-4</v>
      </c>
      <c r="BA84" s="361">
        <f>_xll.qlIndexFixing($BB$1,AX84,,_xll.ohTrigger(Trigger,Quote!$AE$2))</f>
        <v>6.421511870655552E-4</v>
      </c>
    </row>
    <row r="85" spans="1:53" ht="11.25" customHeight="1" x14ac:dyDescent="0.25">
      <c r="A85" s="428" t="s">
        <v>262</v>
      </c>
      <c r="B85" s="406" t="s">
        <v>110</v>
      </c>
      <c r="C85" s="429" t="s">
        <v>14</v>
      </c>
      <c r="D85" s="430" t="s">
        <v>15</v>
      </c>
      <c r="E85" s="429" t="s">
        <v>16</v>
      </c>
      <c r="F85" s="430" t="s">
        <v>17</v>
      </c>
      <c r="G85" s="431" t="str">
        <f>Currency&amp;Tenor&amp;A85&amp;B85</f>
        <v>EUR6MSW12Y</v>
      </c>
      <c r="H85" s="432" t="str">
        <f>_xll.qlSwapRateHelper2(,G85,,$B85,Calendar,$E85,$D85,$F85,$H$48,0,C85,"EURON",Permanent,Trigger,ObjectOverwrite)</f>
        <v>obj_00d5a#0007</v>
      </c>
      <c r="I85" s="433" t="b">
        <f t="shared" si="10"/>
        <v>1</v>
      </c>
      <c r="AV85" s="187" t="s">
        <v>217</v>
      </c>
      <c r="AW85" s="188">
        <f>_xll.qlInterestRateIndexFixingDate(Currency&amp;"ibor"&amp;$G$1,AX85,Trigger)</f>
        <v>42251</v>
      </c>
      <c r="AX85" s="188">
        <f>_xll.qlCalendarAdvance(Calendar,AX84,AV85,"f",,Trigger)</f>
        <v>42255</v>
      </c>
      <c r="AY85" s="188">
        <f>_xll.qlInterestRateIndexMaturity(Currency&amp;"ibor"&amp;$G$1,AX85,Trigger)</f>
        <v>42437</v>
      </c>
      <c r="AZ85" s="361">
        <f>_xll.qlIndexFixing($Z$5,AW85,,_xll.ohTrigger(Trigger,Quote!$AE$2))</f>
        <v>6.4722779363759694E-4</v>
      </c>
      <c r="BA85" s="361">
        <f>_xll.qlIndexFixing($BB$1,AX85,,_xll.ohTrigger(Trigger,Quote!$AE$2))</f>
        <v>6.4348748691698784E-4</v>
      </c>
    </row>
    <row r="86" spans="1:53" ht="11.25" customHeight="1" x14ac:dyDescent="0.25">
      <c r="A86" s="428" t="s">
        <v>262</v>
      </c>
      <c r="B86" s="406" t="s">
        <v>111</v>
      </c>
      <c r="C86" s="429" t="s">
        <v>14</v>
      </c>
      <c r="D86" s="430" t="s">
        <v>15</v>
      </c>
      <c r="E86" s="429" t="s">
        <v>16</v>
      </c>
      <c r="F86" s="430" t="s">
        <v>17</v>
      </c>
      <c r="G86" s="431" t="str">
        <f>Currency&amp;Tenor&amp;A86&amp;B86</f>
        <v>EUR6MSW13Y</v>
      </c>
      <c r="H86" s="432" t="str">
        <f>_xll.qlSwapRateHelper2(,G86,,$B86,Calendar,$E86,$D86,$F86,$H$48,0,C86,"EURON",Permanent,Trigger,ObjectOverwrite)</f>
        <v>obj_00d5b#0007</v>
      </c>
      <c r="I86" s="433" t="b">
        <f t="shared" si="10"/>
        <v>1</v>
      </c>
      <c r="AV86" s="187" t="s">
        <v>217</v>
      </c>
      <c r="AW86" s="188">
        <f>_xll.qlInterestRateIndexFixingDate(Currency&amp;"ibor"&amp;$G$1,AX86,Trigger)</f>
        <v>42254</v>
      </c>
      <c r="AX86" s="188">
        <f>_xll.qlCalendarAdvance(Calendar,AX85,AV86,"f",,Trigger)</f>
        <v>42256</v>
      </c>
      <c r="AY86" s="188">
        <f>_xll.qlInterestRateIndexMaturity(Currency&amp;"ibor"&amp;$G$1,AX86,Trigger)</f>
        <v>42438</v>
      </c>
      <c r="AZ86" s="361">
        <f>_xll.qlIndexFixing($Z$5,AW86,,_xll.ohTrigger(Trigger,Quote!$AE$2))</f>
        <v>6.4766589272515385E-4</v>
      </c>
      <c r="BA86" s="361">
        <f>_xll.qlIndexFixing($BB$1,AX86,,_xll.ohTrigger(Trigger,Quote!$AE$2))</f>
        <v>6.4493566553269527E-4</v>
      </c>
    </row>
    <row r="87" spans="1:53" ht="11.25" customHeight="1" x14ac:dyDescent="0.25">
      <c r="A87" s="428" t="s">
        <v>262</v>
      </c>
      <c r="B87" s="406" t="s">
        <v>112</v>
      </c>
      <c r="C87" s="429" t="s">
        <v>14</v>
      </c>
      <c r="D87" s="430" t="s">
        <v>15</v>
      </c>
      <c r="E87" s="429" t="s">
        <v>16</v>
      </c>
      <c r="F87" s="430" t="s">
        <v>17</v>
      </c>
      <c r="G87" s="431" t="str">
        <f>Currency&amp;Tenor&amp;A87&amp;B87</f>
        <v>EUR6MSW14Y</v>
      </c>
      <c r="H87" s="432" t="str">
        <f>_xll.qlSwapRateHelper2(,G87,,$B87,Calendar,$E87,$D87,$F87,$H$48,0,C87,"EURON",Permanent,Trigger,ObjectOverwrite)</f>
        <v>obj_00d48#0007</v>
      </c>
      <c r="I87" s="433" t="b">
        <f t="shared" si="10"/>
        <v>1</v>
      </c>
      <c r="AV87" s="187" t="s">
        <v>217</v>
      </c>
      <c r="AW87" s="188">
        <f>_xll.qlInterestRateIndexFixingDate(Currency&amp;"ibor"&amp;$G$1,AX87,Trigger)</f>
        <v>42255</v>
      </c>
      <c r="AX87" s="188">
        <f>_xll.qlCalendarAdvance(Calendar,AX86,AV87,"f",,Trigger)</f>
        <v>42257</v>
      </c>
      <c r="AY87" s="188">
        <f>_xll.qlInterestRateIndexMaturity(Currency&amp;"ibor"&amp;$G$1,AX87,Trigger)</f>
        <v>42439</v>
      </c>
      <c r="AZ87" s="361">
        <f>_xll.qlIndexFixing($Z$5,AW87,,_xll.ohTrigger(Trigger,Quote!$AE$2))</f>
        <v>6.4811356592608092E-4</v>
      </c>
      <c r="BA87" s="361">
        <f>_xll.qlIndexFixing($BB$1,AX87,,_xll.ohTrigger(Trigger,Quote!$AE$2))</f>
        <v>6.5000000000008584E-4</v>
      </c>
    </row>
    <row r="88" spans="1:53" ht="11.25" customHeight="1" x14ac:dyDescent="0.25">
      <c r="A88" s="428" t="s">
        <v>262</v>
      </c>
      <c r="B88" s="406" t="s">
        <v>113</v>
      </c>
      <c r="C88" s="429" t="s">
        <v>14</v>
      </c>
      <c r="D88" s="430" t="s">
        <v>15</v>
      </c>
      <c r="E88" s="429" t="s">
        <v>16</v>
      </c>
      <c r="F88" s="430" t="s">
        <v>17</v>
      </c>
      <c r="G88" s="431" t="str">
        <f>Currency&amp;Tenor&amp;A88&amp;B88</f>
        <v>EUR6MSW15Y</v>
      </c>
      <c r="H88" s="432" t="str">
        <f>_xll.qlSwapRateHelper2(,G88,,$B88,Calendar,$E88,$D88,$F88,$H$48,0,C88,"EURON",Permanent,Trigger,ObjectOverwrite)</f>
        <v>obj_00d4c#0007</v>
      </c>
      <c r="I88" s="433" t="b">
        <f t="shared" si="10"/>
        <v>1</v>
      </c>
      <c r="AV88" s="187" t="s">
        <v>217</v>
      </c>
      <c r="AW88" s="188">
        <f>_xll.qlInterestRateIndexFixingDate(Currency&amp;"ibor"&amp;$G$1,AX88,Trigger)</f>
        <v>42256</v>
      </c>
      <c r="AX88" s="188">
        <f>_xll.qlCalendarAdvance(Calendar,AX87,AV88,"f",,Trigger)</f>
        <v>42258</v>
      </c>
      <c r="AY88" s="188">
        <f>_xll.qlInterestRateIndexMaturity(Currency&amp;"ibor"&amp;$G$1,AX88,Trigger)</f>
        <v>42440</v>
      </c>
      <c r="AZ88" s="361">
        <f>_xll.qlIndexFixing($Z$5,AW88,,_xll.ohTrigger(Trigger,Quote!$AE$2))</f>
        <v>6.4857081324740562E-4</v>
      </c>
      <c r="BA88" s="361">
        <f>_xll.qlIndexFixing($BB$1,AX88,,_xll.ohTrigger(Trigger,Quote!$AE$2))</f>
        <v>6.5194309438218435E-4</v>
      </c>
    </row>
    <row r="89" spans="1:53" ht="11.25" customHeight="1" x14ac:dyDescent="0.25">
      <c r="A89" s="428" t="s">
        <v>262</v>
      </c>
      <c r="B89" s="406" t="s">
        <v>114</v>
      </c>
      <c r="C89" s="429" t="s">
        <v>14</v>
      </c>
      <c r="D89" s="430" t="s">
        <v>15</v>
      </c>
      <c r="E89" s="429" t="s">
        <v>16</v>
      </c>
      <c r="F89" s="430" t="s">
        <v>17</v>
      </c>
      <c r="G89" s="431" t="str">
        <f>Currency&amp;Tenor&amp;A89&amp;B89</f>
        <v>EUR6MSW16Y</v>
      </c>
      <c r="H89" s="432" t="str">
        <f>_xll.qlSwapRateHelper2(,G89,,$B89,Calendar,$E89,$D89,$F89,$H$48,0,C89,"EURON",Permanent,Trigger,ObjectOverwrite)</f>
        <v>obj_00d46#0007</v>
      </c>
      <c r="I89" s="433" t="b">
        <f t="shared" si="10"/>
        <v>1</v>
      </c>
      <c r="AV89" s="187" t="s">
        <v>217</v>
      </c>
      <c r="AW89" s="188">
        <f>_xll.qlInterestRateIndexFixingDate(Currency&amp;"ibor"&amp;$G$1,AX89,Trigger)</f>
        <v>42257</v>
      </c>
      <c r="AX89" s="188">
        <f>_xll.qlCalendarAdvance(Calendar,AX88,AV89,"f",,Trigger)</f>
        <v>42261</v>
      </c>
      <c r="AY89" s="188">
        <f>_xll.qlInterestRateIndexMaturity(Currency&amp;"ibor"&amp;$G$1,AX89,Trigger)</f>
        <v>42443</v>
      </c>
      <c r="AZ89" s="361">
        <f>_xll.qlIndexFixing($Z$5,AW89,,_xll.ohTrigger(Trigger,Quote!$AE$2))</f>
        <v>6.5000000000008584E-4</v>
      </c>
      <c r="BA89" s="361">
        <f>_xll.qlIndexFixing($BB$1,AX89,,_xll.ohTrigger(Trigger,Quote!$AE$2))</f>
        <v>6.5401329145748852E-4</v>
      </c>
    </row>
    <row r="90" spans="1:53" ht="11.25" customHeight="1" x14ac:dyDescent="0.25">
      <c r="A90" s="428" t="s">
        <v>262</v>
      </c>
      <c r="B90" s="406" t="s">
        <v>115</v>
      </c>
      <c r="C90" s="429" t="s">
        <v>14</v>
      </c>
      <c r="D90" s="430" t="s">
        <v>15</v>
      </c>
      <c r="E90" s="429" t="s">
        <v>16</v>
      </c>
      <c r="F90" s="430" t="s">
        <v>17</v>
      </c>
      <c r="G90" s="431" t="str">
        <f>Currency&amp;Tenor&amp;A90&amp;B90</f>
        <v>EUR6MSW17Y</v>
      </c>
      <c r="H90" s="432" t="str">
        <f>_xll.qlSwapRateHelper2(,G90,,$B90,Calendar,$E90,$D90,$F90,$H$48,0,C90,"EURON",Permanent,Trigger,ObjectOverwrite)</f>
        <v>obj_00da4#0005</v>
      </c>
      <c r="I90" s="433" t="b">
        <f t="shared" si="10"/>
        <v>1</v>
      </c>
      <c r="AV90" s="187" t="s">
        <v>217</v>
      </c>
      <c r="AW90" s="188">
        <f>_xll.qlInterestRateIndexFixingDate(Currency&amp;"ibor"&amp;$G$1,AX90,Trigger)</f>
        <v>42258</v>
      </c>
      <c r="AX90" s="188">
        <f>_xll.qlCalendarAdvance(Calendar,AX89,AV90,"f",,Trigger)</f>
        <v>42262</v>
      </c>
      <c r="AY90" s="188">
        <f>_xll.qlInterestRateIndexMaturity(Currency&amp;"ibor"&amp;$G$1,AX90,Trigger)</f>
        <v>42444</v>
      </c>
      <c r="AZ90" s="361">
        <f>_xll.qlIndexFixing($Z$5,AW90,,_xll.ohTrigger(Trigger,Quote!$AE$2))</f>
        <v>6.5084303391616828E-4</v>
      </c>
      <c r="BA90" s="361">
        <f>_xll.qlIndexFixing($BB$1,AX90,,_xll.ohTrigger(Trigger,Quote!$AE$2))</f>
        <v>6.5620587201723813E-4</v>
      </c>
    </row>
    <row r="91" spans="1:53" ht="11.25" customHeight="1" x14ac:dyDescent="0.25">
      <c r="A91" s="428" t="s">
        <v>262</v>
      </c>
      <c r="B91" s="406" t="s">
        <v>116</v>
      </c>
      <c r="C91" s="429" t="s">
        <v>14</v>
      </c>
      <c r="D91" s="430" t="s">
        <v>15</v>
      </c>
      <c r="E91" s="429" t="s">
        <v>16</v>
      </c>
      <c r="F91" s="430" t="s">
        <v>17</v>
      </c>
      <c r="G91" s="431" t="str">
        <f>Currency&amp;Tenor&amp;A91&amp;B91</f>
        <v>EUR6MSW18Y</v>
      </c>
      <c r="H91" s="432" t="str">
        <f>_xll.qlSwapRateHelper2(,G91,,$B91,Calendar,$E91,$D91,$F91,$H$48,0,C91,"EURON",Permanent,Trigger,ObjectOverwrite)</f>
        <v>obj_00da3#0005</v>
      </c>
      <c r="I91" s="433" t="b">
        <f t="shared" si="10"/>
        <v>1</v>
      </c>
      <c r="AV91" s="187" t="s">
        <v>217</v>
      </c>
      <c r="AW91" s="188">
        <f>_xll.qlInterestRateIndexFixingDate(Currency&amp;"ibor"&amp;$G$1,AX91,Trigger)</f>
        <v>42261</v>
      </c>
      <c r="AX91" s="188">
        <f>_xll.qlCalendarAdvance(Calendar,AX90,AV91,"f",,Trigger)</f>
        <v>42263</v>
      </c>
      <c r="AY91" s="188">
        <f>_xll.qlInterestRateIndexMaturity(Currency&amp;"ibor"&amp;$G$1,AX91,Trigger)</f>
        <v>42445</v>
      </c>
      <c r="AZ91" s="361">
        <f>_xll.qlIndexFixing($Z$5,AW91,,_xll.ohTrigger(Trigger,Quote!$AE$2))</f>
        <v>6.5169509828072762E-4</v>
      </c>
      <c r="BA91" s="361">
        <f>_xll.qlIndexFixing($BB$1,AX91,,_xll.ohTrigger(Trigger,Quote!$AE$2))</f>
        <v>6.5851595349455494E-4</v>
      </c>
    </row>
    <row r="92" spans="1:53" ht="11.25" customHeight="1" x14ac:dyDescent="0.25">
      <c r="A92" s="428" t="s">
        <v>262</v>
      </c>
      <c r="B92" s="406" t="s">
        <v>117</v>
      </c>
      <c r="C92" s="429" t="s">
        <v>14</v>
      </c>
      <c r="D92" s="430" t="s">
        <v>15</v>
      </c>
      <c r="E92" s="429" t="s">
        <v>16</v>
      </c>
      <c r="F92" s="430" t="s">
        <v>17</v>
      </c>
      <c r="G92" s="431" t="str">
        <f>Currency&amp;Tenor&amp;A92&amp;B92</f>
        <v>EUR6MSW19Y</v>
      </c>
      <c r="H92" s="432" t="str">
        <f>_xll.qlSwapRateHelper2(,G92,,$B92,Calendar,$E92,$D92,$F92,$H$48,0,C92,"EURON",Permanent,Trigger,ObjectOverwrite)</f>
        <v>obj_00dbc#0000</v>
      </c>
      <c r="I92" s="433" t="b">
        <f t="shared" si="10"/>
        <v>1</v>
      </c>
      <c r="AV92" s="187" t="s">
        <v>217</v>
      </c>
      <c r="AW92" s="188">
        <f>_xll.qlInterestRateIndexFixingDate(Currency&amp;"ibor"&amp;$G$1,AX92,Trigger)</f>
        <v>42262</v>
      </c>
      <c r="AX92" s="188">
        <f>_xll.qlCalendarAdvance(Calendar,AX91,AV92,"f",,Trigger)</f>
        <v>42264</v>
      </c>
      <c r="AY92" s="188">
        <f>_xll.qlInterestRateIndexMaturity(Currency&amp;"ibor"&amp;$G$1,AX92,Trigger)</f>
        <v>42446</v>
      </c>
      <c r="AZ92" s="361">
        <f>_xll.qlIndexFixing($Z$5,AW92,,_xll.ohTrigger(Trigger,Quote!$AE$2))</f>
        <v>6.5255619310606184E-4</v>
      </c>
      <c r="BA92" s="361">
        <f>_xll.qlIndexFixing($BB$1,AX92,,_xll.ohTrigger(Trigger,Quote!$AE$2))</f>
        <v>6.6609992729736158E-4</v>
      </c>
    </row>
    <row r="93" spans="1:53" ht="11.25" customHeight="1" x14ac:dyDescent="0.25">
      <c r="A93" s="428" t="s">
        <v>262</v>
      </c>
      <c r="B93" s="406" t="s">
        <v>118</v>
      </c>
      <c r="C93" s="429" t="s">
        <v>14</v>
      </c>
      <c r="D93" s="430" t="s">
        <v>15</v>
      </c>
      <c r="E93" s="429" t="s">
        <v>16</v>
      </c>
      <c r="F93" s="430" t="s">
        <v>17</v>
      </c>
      <c r="G93" s="431" t="str">
        <f>Currency&amp;Tenor&amp;A93&amp;B93</f>
        <v>EUR6MSW20Y</v>
      </c>
      <c r="H93" s="432" t="str">
        <f>_xll.qlSwapRateHelper2(,G93,,$B93,Calendar,$E93,$D93,$F93,$H$48,0,C93,"EURON",Permanent,Trigger,ObjectOverwrite)</f>
        <v>obj_00dbe#0000</v>
      </c>
      <c r="I93" s="433" t="b">
        <f t="shared" si="10"/>
        <v>1</v>
      </c>
      <c r="AV93" s="187" t="s">
        <v>217</v>
      </c>
      <c r="AW93" s="188">
        <f>_xll.qlInterestRateIndexFixingDate(Currency&amp;"ibor"&amp;$G$1,AX93,Trigger)</f>
        <v>42263</v>
      </c>
      <c r="AX93" s="188">
        <f>_xll.qlCalendarAdvance(Calendar,AX92,AV93,"f",,Trigger)</f>
        <v>42265</v>
      </c>
      <c r="AY93" s="188">
        <f>_xll.qlInterestRateIndexMaturity(Currency&amp;"ibor"&amp;$G$1,AX93,Trigger)</f>
        <v>42447</v>
      </c>
      <c r="AZ93" s="361">
        <f>_xll.qlIndexFixing($Z$5,AW93,,_xll.ohTrigger(Trigger,Quote!$AE$2))</f>
        <v>6.5342631840315088E-4</v>
      </c>
      <c r="BA93" s="361">
        <f>_xll.qlIndexFixing($BB$1,AX93,,_xll.ohTrigger(Trigger,Quote!$AE$2))</f>
        <v>6.68827919463151E-4</v>
      </c>
    </row>
    <row r="94" spans="1:53" ht="11.25" customHeight="1" x14ac:dyDescent="0.25">
      <c r="A94" s="428" t="s">
        <v>262</v>
      </c>
      <c r="B94" s="406" t="s">
        <v>119</v>
      </c>
      <c r="C94" s="429" t="s">
        <v>14</v>
      </c>
      <c r="D94" s="430" t="s">
        <v>15</v>
      </c>
      <c r="E94" s="429" t="s">
        <v>16</v>
      </c>
      <c r="F94" s="430" t="s">
        <v>17</v>
      </c>
      <c r="G94" s="431" t="str">
        <f>Currency&amp;Tenor&amp;A94&amp;B94</f>
        <v>EUR6MSW21Y</v>
      </c>
      <c r="H94" s="432" t="str">
        <f>_xll.qlSwapRateHelper2(,G94,,$B94,Calendar,$E94,$D94,$F94,$H$48,0,C94,"EURON",Permanent,Trigger,ObjectOverwrite)</f>
        <v>obj_00dbd#0000</v>
      </c>
      <c r="I94" s="433" t="b">
        <f t="shared" si="10"/>
        <v>1</v>
      </c>
      <c r="AV94" s="187" t="s">
        <v>217</v>
      </c>
      <c r="AW94" s="188">
        <f>_xll.qlInterestRateIndexFixingDate(Currency&amp;"ibor"&amp;$G$1,AX94,Trigger)</f>
        <v>42264</v>
      </c>
      <c r="AX94" s="188">
        <f>_xll.qlCalendarAdvance(Calendar,AX93,AV94,"f",,Trigger)</f>
        <v>42268</v>
      </c>
      <c r="AY94" s="188">
        <f>_xll.qlInterestRateIndexMaturity(Currency&amp;"ibor"&amp;$G$1,AX94,Trigger)</f>
        <v>42450</v>
      </c>
      <c r="AZ94" s="361">
        <f>_xll.qlIndexFixing($Z$5,AW94,,_xll.ohTrigger(Trigger,Quote!$AE$2))</f>
        <v>6.5609087725012293E-4</v>
      </c>
      <c r="BA94" s="361">
        <f>_xll.qlIndexFixing($BB$1,AX94,,_xll.ohTrigger(Trigger,Quote!$AE$2))</f>
        <v>6.7164654919320754E-4</v>
      </c>
    </row>
    <row r="95" spans="1:53" ht="11.25" customHeight="1" x14ac:dyDescent="0.25">
      <c r="A95" s="189" t="s">
        <v>262</v>
      </c>
      <c r="B95" s="408" t="s">
        <v>120</v>
      </c>
      <c r="C95" s="407" t="s">
        <v>14</v>
      </c>
      <c r="D95" s="430" t="s">
        <v>15</v>
      </c>
      <c r="E95" s="429" t="s">
        <v>16</v>
      </c>
      <c r="F95" s="430" t="s">
        <v>17</v>
      </c>
      <c r="G95" s="408" t="str">
        <f>Currency&amp;Tenor&amp;A95&amp;B95</f>
        <v>EUR6MSW22Y</v>
      </c>
      <c r="H95" s="189" t="str">
        <f>_xll.qlSwapRateHelper2(,G95,,$B95,Calendar,$E95,$D95,$F95,$H$48,0,C95,"EURON",Permanent,Trigger,ObjectOverwrite)</f>
        <v>obj_00dc4#0000</v>
      </c>
      <c r="I95" s="407" t="b">
        <f t="shared" si="10"/>
        <v>1</v>
      </c>
      <c r="AV95" s="187" t="s">
        <v>217</v>
      </c>
      <c r="AW95" s="188">
        <f>_xll.qlInterestRateIndexFixingDate(Currency&amp;"ibor"&amp;$G$1,AX95,Trigger)</f>
        <v>42265</v>
      </c>
      <c r="AX95" s="188">
        <f>_xll.qlCalendarAdvance(Calendar,AX94,AV95,"f",,Trigger)</f>
        <v>42269</v>
      </c>
      <c r="AY95" s="188">
        <f>_xll.qlInterestRateIndexMaturity(Currency&amp;"ibor"&amp;$G$1,AX95,Trigger)</f>
        <v>42451</v>
      </c>
      <c r="AZ95" s="361">
        <f>_xll.qlIndexFixing($Z$5,AW95,,_xll.ohTrigger(Trigger,Quote!$AE$2))</f>
        <v>6.5699712455721056E-4</v>
      </c>
      <c r="BA95" s="361">
        <f>_xll.qlIndexFixing($BB$1,AX95,,_xll.ohTrigger(Trigger,Quote!$AE$2))</f>
        <v>6.7454995368849372E-4</v>
      </c>
    </row>
    <row r="96" spans="1:53" ht="11.25" customHeight="1" x14ac:dyDescent="0.25">
      <c r="A96" s="189" t="s">
        <v>262</v>
      </c>
      <c r="B96" s="408" t="s">
        <v>121</v>
      </c>
      <c r="C96" s="407" t="s">
        <v>14</v>
      </c>
      <c r="D96" s="430" t="s">
        <v>15</v>
      </c>
      <c r="E96" s="429" t="s">
        <v>16</v>
      </c>
      <c r="F96" s="430" t="s">
        <v>17</v>
      </c>
      <c r="G96" s="408" t="str">
        <f>Currency&amp;Tenor&amp;A96&amp;B96</f>
        <v>EUR6MSW23Y</v>
      </c>
      <c r="H96" s="189" t="str">
        <f>_xll.qlSwapRateHelper2(,G96,,$B96,Calendar,$E96,$D96,$F96,$H$48,0,C96,"EURON",Permanent,Trigger,ObjectOverwrite)</f>
        <v>obj_00dc1#0000</v>
      </c>
      <c r="I96" s="407" t="b">
        <f t="shared" si="10"/>
        <v>1</v>
      </c>
      <c r="AV96" s="187" t="s">
        <v>217</v>
      </c>
      <c r="AW96" s="188">
        <f>_xll.qlInterestRateIndexFixingDate(Currency&amp;"ibor"&amp;$G$1,AX96,Trigger)</f>
        <v>42268</v>
      </c>
      <c r="AX96" s="188">
        <f>_xll.qlCalendarAdvance(Calendar,AX95,AV96,"f",,Trigger)</f>
        <v>42270</v>
      </c>
      <c r="AY96" s="188">
        <f>_xll.qlInterestRateIndexMaturity(Currency&amp;"ibor"&amp;$G$1,AX96,Trigger)</f>
        <v>42452</v>
      </c>
      <c r="AZ96" s="361">
        <f>_xll.qlIndexFixing($Z$5,AW96,,_xll.ohTrigger(Trigger,Quote!$AE$2))</f>
        <v>6.5791240239798166E-4</v>
      </c>
      <c r="BA96" s="361">
        <f>_xll.qlIndexFixing($BB$1,AX96,,_xll.ohTrigger(Trigger,Quote!$AE$2))</f>
        <v>6.8031000816458657E-4</v>
      </c>
    </row>
    <row r="97" spans="1:53" ht="11.25" customHeight="1" x14ac:dyDescent="0.25">
      <c r="A97" s="189" t="s">
        <v>262</v>
      </c>
      <c r="B97" s="408" t="s">
        <v>122</v>
      </c>
      <c r="C97" s="407" t="s">
        <v>14</v>
      </c>
      <c r="D97" s="430" t="s">
        <v>15</v>
      </c>
      <c r="E97" s="429" t="s">
        <v>16</v>
      </c>
      <c r="F97" s="430" t="s">
        <v>17</v>
      </c>
      <c r="G97" s="408" t="str">
        <f>Currency&amp;Tenor&amp;A97&amp;B97</f>
        <v>EUR6MSW24Y</v>
      </c>
      <c r="H97" s="189" t="str">
        <f>_xll.qlSwapRateHelper2(,G97,,$B97,Calendar,$E97,$D97,$F97,$H$48,0,C97,"EURON",Permanent,Trigger,ObjectOverwrite)</f>
        <v>obj_00dc9#0000</v>
      </c>
      <c r="I97" s="407" t="b">
        <f t="shared" si="10"/>
        <v>1</v>
      </c>
      <c r="AV97" s="187" t="s">
        <v>217</v>
      </c>
      <c r="AW97" s="188">
        <f>_xll.qlInterestRateIndexFixingDate(Currency&amp;"ibor"&amp;$G$1,AX97,Trigger)</f>
        <v>42269</v>
      </c>
      <c r="AX97" s="188">
        <f>_xll.qlCalendarAdvance(Calendar,AX96,AV97,"f",,Trigger)</f>
        <v>42271</v>
      </c>
      <c r="AY97" s="188">
        <f>_xll.qlInterestRateIndexMaturity(Currency&amp;"ibor"&amp;$G$1,AX97,Trigger)</f>
        <v>42453</v>
      </c>
      <c r="AZ97" s="361">
        <f>_xll.qlIndexFixing($Z$5,AW97,,_xll.ohTrigger(Trigger,Quote!$AE$2))</f>
        <v>6.588367107838557E-4</v>
      </c>
      <c r="BA97" s="361">
        <f>_xll.qlIndexFixing($BB$1,AX97,,_xll.ohTrigger(Trigger,Quote!$AE$2))</f>
        <v>6.8756707204507578E-4</v>
      </c>
    </row>
    <row r="98" spans="1:53" ht="11.25" customHeight="1" x14ac:dyDescent="0.25">
      <c r="A98" s="189" t="s">
        <v>262</v>
      </c>
      <c r="B98" s="408" t="s">
        <v>123</v>
      </c>
      <c r="C98" s="407" t="s">
        <v>14</v>
      </c>
      <c r="D98" s="430" t="s">
        <v>15</v>
      </c>
      <c r="E98" s="429" t="s">
        <v>16</v>
      </c>
      <c r="F98" s="430" t="s">
        <v>17</v>
      </c>
      <c r="G98" s="408" t="str">
        <f>Currency&amp;Tenor&amp;A98&amp;B98</f>
        <v>EUR6MSW25Y</v>
      </c>
      <c r="H98" s="189" t="str">
        <f>_xll.qlSwapRateHelper2(,G98,,$B98,Calendar,$E98,$D98,$F98,$H$48,0,C98,"EURON",Permanent,Trigger,ObjectOverwrite)</f>
        <v>obj_00dc6#0000</v>
      </c>
      <c r="I98" s="407" t="b">
        <f t="shared" si="10"/>
        <v>1</v>
      </c>
      <c r="AV98" s="187" t="s">
        <v>217</v>
      </c>
      <c r="AW98" s="188">
        <f>_xll.qlInterestRateIndexFixingDate(Currency&amp;"ibor"&amp;$G$1,AX98,Trigger)</f>
        <v>42270</v>
      </c>
      <c r="AX98" s="188">
        <f>_xll.qlCalendarAdvance(Calendar,AX97,AV98,"f",,Trigger)</f>
        <v>42272</v>
      </c>
      <c r="AY98" s="188">
        <f>_xll.qlInterestRateIndexMaturity(Currency&amp;"ibor"&amp;$G$1,AX98,Trigger)</f>
        <v>42458</v>
      </c>
      <c r="AZ98" s="361">
        <f>_xll.qlIndexFixing($Z$5,AW98,,_xll.ohTrigger(Trigger,Quote!$AE$2))</f>
        <v>6.629457094753376E-4</v>
      </c>
      <c r="BA98" s="361">
        <f>_xll.qlIndexFixing($BB$1,AX98,,_xll.ohTrigger(Trigger,Quote!$AE$2))</f>
        <v>6.9012196239516869E-4</v>
      </c>
    </row>
    <row r="99" spans="1:53" ht="11.25" customHeight="1" x14ac:dyDescent="0.25">
      <c r="A99" s="189" t="s">
        <v>262</v>
      </c>
      <c r="B99" s="408" t="s">
        <v>124</v>
      </c>
      <c r="C99" s="407" t="s">
        <v>14</v>
      </c>
      <c r="D99" s="430" t="s">
        <v>15</v>
      </c>
      <c r="E99" s="429" t="s">
        <v>16</v>
      </c>
      <c r="F99" s="430" t="s">
        <v>17</v>
      </c>
      <c r="G99" s="408" t="str">
        <f>Currency&amp;Tenor&amp;A99&amp;B99</f>
        <v>EUR6MSW26Y</v>
      </c>
      <c r="H99" s="189" t="str">
        <f>_xll.qlSwapRateHelper2(,G99,,$B99,Calendar,$E99,$D99,$F99,$H$48,0,C99,"EURON",Permanent,Trigger,ObjectOverwrite)</f>
        <v>obj_00dc3#0000</v>
      </c>
      <c r="I99" s="407" t="b">
        <f t="shared" si="10"/>
        <v>1</v>
      </c>
      <c r="AV99" s="187" t="s">
        <v>217</v>
      </c>
      <c r="AW99" s="188">
        <f>_xll.qlInterestRateIndexFixingDate(Currency&amp;"ibor"&amp;$G$1,AX99,Trigger)</f>
        <v>42271</v>
      </c>
      <c r="AX99" s="188">
        <f>_xll.qlCalendarAdvance(Calendar,AX98,AV99,"f",,Trigger)</f>
        <v>42275</v>
      </c>
      <c r="AY99" s="188">
        <f>_xll.qlInterestRateIndexMaturity(Currency&amp;"ibor"&amp;$G$1,AX99,Trigger)</f>
        <v>42458</v>
      </c>
      <c r="AZ99" s="361">
        <f>_xll.qlIndexFixing($Z$5,AW99,,_xll.ohTrigger(Trigger,Quote!$AE$2))</f>
        <v>6.6342243256388368E-4</v>
      </c>
      <c r="BA99" s="361">
        <f>_xll.qlIndexFixing($BB$1,AX99,,_xll.ohTrigger(Trigger,Quote!$AE$2))</f>
        <v>6.9406655429365158E-4</v>
      </c>
    </row>
    <row r="100" spans="1:53" ht="11.25" customHeight="1" x14ac:dyDescent="0.25">
      <c r="A100" s="189" t="s">
        <v>262</v>
      </c>
      <c r="B100" s="408" t="s">
        <v>125</v>
      </c>
      <c r="C100" s="407" t="s">
        <v>14</v>
      </c>
      <c r="D100" s="430" t="s">
        <v>15</v>
      </c>
      <c r="E100" s="429" t="s">
        <v>16</v>
      </c>
      <c r="F100" s="430" t="s">
        <v>17</v>
      </c>
      <c r="G100" s="408" t="str">
        <f>Currency&amp;Tenor&amp;A100&amp;B100</f>
        <v>EUR6MSW27Y</v>
      </c>
      <c r="H100" s="189" t="str">
        <f>_xll.qlSwapRateHelper2(,G100,,$B100,Calendar,$E100,$D100,$F100,$H$48,0,C100,"EURON",Permanent,Trigger,ObjectOverwrite)</f>
        <v>obj_00dc0#0000</v>
      </c>
      <c r="I100" s="407" t="b">
        <f t="shared" si="10"/>
        <v>1</v>
      </c>
      <c r="AV100" s="187" t="s">
        <v>217</v>
      </c>
      <c r="AW100" s="188">
        <f>_xll.qlInterestRateIndexFixingDate(Currency&amp;"ibor"&amp;$G$1,AX100,Trigger)</f>
        <v>42272</v>
      </c>
      <c r="AX100" s="188">
        <f>_xll.qlCalendarAdvance(Calendar,AX99,AV100,"f",,Trigger)</f>
        <v>42276</v>
      </c>
      <c r="AY100" s="188">
        <f>_xll.qlInterestRateIndexMaturity(Currency&amp;"ibor"&amp;$G$1,AX100,Trigger)</f>
        <v>42458</v>
      </c>
      <c r="AZ100" s="361">
        <f>_xll.qlIndexFixing($Z$5,AW100,,_xll.ohTrigger(Trigger,Quote!$AE$2))</f>
        <v>6.635937113474256E-4</v>
      </c>
      <c r="BA100" s="361">
        <f>_xll.qlIndexFixing($BB$1,AX100,,_xll.ohTrigger(Trigger,Quote!$AE$2))</f>
        <v>6.3715640816053851E-4</v>
      </c>
    </row>
    <row r="101" spans="1:53" ht="11.25" customHeight="1" x14ac:dyDescent="0.25">
      <c r="A101" s="189" t="s">
        <v>262</v>
      </c>
      <c r="B101" s="408" t="s">
        <v>126</v>
      </c>
      <c r="C101" s="407" t="s">
        <v>14</v>
      </c>
      <c r="D101" s="430" t="s">
        <v>15</v>
      </c>
      <c r="E101" s="429" t="s">
        <v>16</v>
      </c>
      <c r="F101" s="430" t="s">
        <v>17</v>
      </c>
      <c r="G101" s="408" t="str">
        <f>Currency&amp;Tenor&amp;A101&amp;B101</f>
        <v>EUR6MSW28Y</v>
      </c>
      <c r="H101" s="189" t="str">
        <f>_xll.qlSwapRateHelper2(,G101,,$B101,Calendar,$E101,$D101,$F101,$H$48,0,C101,"EURON",Permanent,Trigger,ObjectOverwrite)</f>
        <v>obj_00dcc#0000</v>
      </c>
      <c r="I101" s="407" t="b">
        <f t="shared" si="10"/>
        <v>1</v>
      </c>
      <c r="AV101" s="187" t="s">
        <v>217</v>
      </c>
      <c r="AW101" s="188">
        <f>_xll.qlInterestRateIndexFixingDate(Currency&amp;"ibor"&amp;$G$1,AX101,Trigger)</f>
        <v>42275</v>
      </c>
      <c r="AX101" s="188">
        <f>_xll.qlCalendarAdvance(Calendar,AX100,AV101,"f",,Trigger)</f>
        <v>42277</v>
      </c>
      <c r="AY101" s="188">
        <f>_xll.qlInterestRateIndexMaturity(Currency&amp;"ibor"&amp;$G$1,AX101,Trigger)</f>
        <v>42460</v>
      </c>
      <c r="AZ101" s="361">
        <f>_xll.qlIndexFixing($Z$5,AW101,,_xll.ohTrigger(Trigger,Quote!$AE$2))</f>
        <v>6.6536888932140564E-4</v>
      </c>
      <c r="BA101" s="361">
        <f>_xll.qlIndexFixing($BB$1,AX101,,_xll.ohTrigger(Trigger,Quote!$AE$2))</f>
        <v>6.4240807590849544E-4</v>
      </c>
    </row>
    <row r="102" spans="1:53" ht="11.25" customHeight="1" x14ac:dyDescent="0.25">
      <c r="A102" s="189" t="s">
        <v>262</v>
      </c>
      <c r="B102" s="408" t="s">
        <v>127</v>
      </c>
      <c r="C102" s="407" t="s">
        <v>14</v>
      </c>
      <c r="D102" s="430" t="s">
        <v>15</v>
      </c>
      <c r="E102" s="429" t="s">
        <v>16</v>
      </c>
      <c r="F102" s="430" t="s">
        <v>17</v>
      </c>
      <c r="G102" s="408" t="str">
        <f>Currency&amp;Tenor&amp;A102&amp;B102</f>
        <v>EUR6MSW29Y</v>
      </c>
      <c r="H102" s="189" t="str">
        <f>_xll.qlSwapRateHelper2(,G102,,$B102,Calendar,$E102,$D102,$F102,$H$48,0,C102,"EURON",Permanent,Trigger,ObjectOverwrite)</f>
        <v>obj_00dcb#0000</v>
      </c>
      <c r="I102" s="407" t="b">
        <f t="shared" si="10"/>
        <v>1</v>
      </c>
      <c r="AV102" s="187" t="s">
        <v>217</v>
      </c>
      <c r="AW102" s="188">
        <f>_xll.qlInterestRateIndexFixingDate(Currency&amp;"ibor"&amp;$G$1,AX102,Trigger)</f>
        <v>42276</v>
      </c>
      <c r="AX102" s="188">
        <f>_xll.qlCalendarAdvance(Calendar,AX101,AV102,"f",,Trigger)</f>
        <v>42278</v>
      </c>
      <c r="AY102" s="188">
        <f>_xll.qlInterestRateIndexMaturity(Currency&amp;"ibor"&amp;$G$1,AX102,Trigger)</f>
        <v>42461</v>
      </c>
      <c r="AZ102" s="361">
        <f>_xll.qlIndexFixing($Z$5,AW102,,_xll.ohTrigger(Trigger,Quote!$AE$2))</f>
        <v>6.663555896642574E-4</v>
      </c>
      <c r="BA102" s="361">
        <f>_xll.qlIndexFixing($BB$1,AX102,,_xll.ohTrigger(Trigger,Quote!$AE$2))</f>
        <v>6.5060725905659105E-4</v>
      </c>
    </row>
    <row r="103" spans="1:53" ht="11.25" customHeight="1" x14ac:dyDescent="0.25">
      <c r="A103" s="189" t="s">
        <v>262</v>
      </c>
      <c r="B103" s="408" t="s">
        <v>128</v>
      </c>
      <c r="C103" s="407" t="s">
        <v>14</v>
      </c>
      <c r="D103" s="430" t="s">
        <v>15</v>
      </c>
      <c r="E103" s="429" t="s">
        <v>16</v>
      </c>
      <c r="F103" s="430" t="s">
        <v>17</v>
      </c>
      <c r="G103" s="408" t="str">
        <f>Currency&amp;Tenor&amp;A103&amp;B103</f>
        <v>EUR6MSW30Y</v>
      </c>
      <c r="H103" s="189" t="str">
        <f>_xll.qlSwapRateHelper2(,G103,,$B103,Calendar,$E103,$D103,$F103,$H$48,0,C103,"EURON",Permanent,Trigger,ObjectOverwrite)</f>
        <v>obj_00dca#0000</v>
      </c>
      <c r="I103" s="407" t="b">
        <f t="shared" si="10"/>
        <v>1</v>
      </c>
      <c r="AV103" s="187" t="s">
        <v>217</v>
      </c>
      <c r="AW103" s="188">
        <f>_xll.qlInterestRateIndexFixingDate(Currency&amp;"ibor"&amp;$G$1,AX103,Trigger)</f>
        <v>42277</v>
      </c>
      <c r="AX103" s="188">
        <f>_xll.qlCalendarAdvance(Calendar,AX102,AV103,"f",,Trigger)</f>
        <v>42279</v>
      </c>
      <c r="AY103" s="188">
        <f>_xll.qlInterestRateIndexMaturity(Currency&amp;"ibor"&amp;$G$1,AX103,Trigger)</f>
        <v>42464</v>
      </c>
      <c r="AZ103" s="361">
        <f>_xll.qlIndexFixing($Z$5,AW103,,_xll.ohTrigger(Trigger,Quote!$AE$2))</f>
        <v>6.6892906942006862E-4</v>
      </c>
      <c r="BA103" s="361">
        <f>_xll.qlIndexFixing($BB$1,AX103,,_xll.ohTrigger(Trigger,Quote!$AE$2))</f>
        <v>6.5398696190947087E-4</v>
      </c>
    </row>
    <row r="104" spans="1:53" ht="11.25" customHeight="1" x14ac:dyDescent="0.25">
      <c r="A104" s="189" t="s">
        <v>262</v>
      </c>
      <c r="B104" s="408" t="s">
        <v>180</v>
      </c>
      <c r="C104" s="438" t="s">
        <v>14</v>
      </c>
      <c r="D104" s="430" t="s">
        <v>15</v>
      </c>
      <c r="E104" s="429" t="s">
        <v>16</v>
      </c>
      <c r="F104" s="430" t="s">
        <v>17</v>
      </c>
      <c r="G104" s="408" t="str">
        <f>Currency&amp;Tenor&amp;A104&amp;B104</f>
        <v>EUR6MSW35Y</v>
      </c>
      <c r="H104" s="407" t="str">
        <f>_xll.qlSwapRateHelper2(,G104,,$B104,Calendar,$E104,$D104,$F104,$H$48,0,C104,"EURON",Permanent,Trigger,ObjectOverwrite)</f>
        <v>obj_00dc7#0000</v>
      </c>
      <c r="I104" s="189" t="b">
        <f t="shared" si="10"/>
        <v>1</v>
      </c>
      <c r="AA104" s="379"/>
      <c r="AF104" s="165"/>
      <c r="AU104" s="187" t="s">
        <v>217</v>
      </c>
      <c r="AV104" s="188">
        <f>_xll.qlInterestRateIndexFixingDate(Currency&amp;"ibor"&amp;$G$1,AW104,Trigger)</f>
        <v>42278</v>
      </c>
      <c r="AW104" s="188">
        <f>_xll.qlCalendarAdvance(Calendar,AX103,AU104,"f",,Trigger)</f>
        <v>42282</v>
      </c>
      <c r="AX104" s="188">
        <f>_xll.qlInterestRateIndexMaturity(Currency&amp;"ibor"&amp;$G$1,AW104,Trigger)</f>
        <v>42465</v>
      </c>
      <c r="AY104" s="361">
        <f>_xll.qlIndexFixing($Z$5,AV104,,_xll.ohTrigger(Trigger,Quote!$AE$2))</f>
        <v>6.7039220444658045E-4</v>
      </c>
      <c r="AZ104" s="361">
        <f>_xll.qlIndexFixing($BB$1,AW104,,_xll.ohTrigger(Trigger,Quote!$AE$2))</f>
        <v>6.5735775730528371E-4</v>
      </c>
    </row>
    <row r="105" spans="1:53" ht="11.25" customHeight="1" x14ac:dyDescent="0.25">
      <c r="A105" s="189" t="s">
        <v>262</v>
      </c>
      <c r="B105" s="408" t="s">
        <v>185</v>
      </c>
      <c r="C105" s="438" t="s">
        <v>14</v>
      </c>
      <c r="D105" s="430" t="s">
        <v>15</v>
      </c>
      <c r="E105" s="429" t="s">
        <v>16</v>
      </c>
      <c r="F105" s="430" t="s">
        <v>17</v>
      </c>
      <c r="G105" s="408" t="str">
        <f>Currency&amp;Tenor&amp;A105&amp;B105</f>
        <v>EUR6MSW40Y</v>
      </c>
      <c r="H105" s="407" t="str">
        <f>_xll.qlSwapRateHelper2(,G105,,$B105,Calendar,$E105,$D105,$F105,$H$48,0,C105,"EURON",Permanent,Trigger,ObjectOverwrite)</f>
        <v>obj_00dc8#0000</v>
      </c>
      <c r="I105" s="189" t="b">
        <f t="shared" si="10"/>
        <v>1</v>
      </c>
      <c r="AA105" s="379"/>
      <c r="AF105" s="165"/>
      <c r="AU105" s="187" t="s">
        <v>217</v>
      </c>
      <c r="AV105" s="188">
        <f>_xll.qlInterestRateIndexFixingDate(Currency&amp;"ibor"&amp;$G$1,AW105,Trigger)</f>
        <v>42279</v>
      </c>
      <c r="AW105" s="188">
        <f>_xll.qlCalendarAdvance(Calendar,AW104,AU105,"f",,Trigger)</f>
        <v>42283</v>
      </c>
      <c r="AX105" s="188">
        <f>_xll.qlInterestRateIndexMaturity(Currency&amp;"ibor"&amp;$G$1,AW105,Trigger)</f>
        <v>42466</v>
      </c>
      <c r="AY105" s="361">
        <f>_xll.qlIndexFixing($Z$5,AV105,,_xll.ohTrigger(Trigger,Quote!$AE$2))</f>
        <v>6.7142381156412448E-4</v>
      </c>
      <c r="AZ105" s="361">
        <f>_xll.qlIndexFixing($BB$1,AW105,,_xll.ohTrigger(Trigger,Quote!$AE$2))</f>
        <v>6.6071150907513233E-4</v>
      </c>
    </row>
    <row r="106" spans="1:53" ht="11.25" customHeight="1" x14ac:dyDescent="0.25">
      <c r="A106" s="189" t="s">
        <v>262</v>
      </c>
      <c r="B106" s="408" t="s">
        <v>186</v>
      </c>
      <c r="C106" s="438" t="s">
        <v>14</v>
      </c>
      <c r="D106" s="430" t="s">
        <v>15</v>
      </c>
      <c r="E106" s="429" t="s">
        <v>16</v>
      </c>
      <c r="F106" s="430" t="s">
        <v>17</v>
      </c>
      <c r="G106" s="408" t="str">
        <f>Currency&amp;Tenor&amp;A106&amp;B106</f>
        <v>EUR6MSW50Y</v>
      </c>
      <c r="H106" s="407" t="str">
        <f>_xll.qlSwapRateHelper2(,G106,,$B106,Calendar,$E106,$D106,$F106,$H$48,0,C106,"EURON",Permanent,Trigger,ObjectOverwrite)</f>
        <v>obj_00dc5#0000</v>
      </c>
      <c r="I106" s="189" t="b">
        <f t="shared" si="10"/>
        <v>1</v>
      </c>
      <c r="AA106" s="379"/>
      <c r="AF106" s="165"/>
      <c r="AU106" s="187" t="s">
        <v>217</v>
      </c>
      <c r="AV106" s="188">
        <f>_xll.qlInterestRateIndexFixingDate(Currency&amp;"ibor"&amp;$G$1,AW106,Trigger)</f>
        <v>42282</v>
      </c>
      <c r="AW106" s="188">
        <f>_xll.qlCalendarAdvance(Calendar,AW105,AU106,"f",,Trigger)</f>
        <v>42284</v>
      </c>
      <c r="AX106" s="188">
        <f>_xll.qlInterestRateIndexMaturity(Currency&amp;"ibor"&amp;$G$1,AW106,Trigger)</f>
        <v>42467</v>
      </c>
      <c r="AY106" s="361">
        <f>_xll.qlIndexFixing($Z$5,AV106,,_xll.ohTrigger(Trigger,Quote!$AE$2))</f>
        <v>6.7246440007827845E-4</v>
      </c>
      <c r="AZ106" s="361">
        <f>_xll.qlIndexFixing($BB$1,AW106,,_xll.ohTrigger(Trigger,Quote!$AE$2))</f>
        <v>6.6556765039715567E-4</v>
      </c>
    </row>
    <row r="107" spans="1:53" ht="11.25" customHeight="1" x14ac:dyDescent="0.25">
      <c r="A107" s="189" t="s">
        <v>262</v>
      </c>
      <c r="B107" s="408" t="s">
        <v>187</v>
      </c>
      <c r="C107" s="438" t="s">
        <v>14</v>
      </c>
      <c r="D107" s="430" t="s">
        <v>15</v>
      </c>
      <c r="E107" s="429" t="s">
        <v>16</v>
      </c>
      <c r="F107" s="430" t="s">
        <v>17</v>
      </c>
      <c r="G107" s="408" t="str">
        <f>Currency&amp;Tenor&amp;A107&amp;B107</f>
        <v>EUR6MSW60Y</v>
      </c>
      <c r="H107" s="407" t="str">
        <f>_xll.qlSwapRateHelper2(,G107,,$B107,Calendar,$E107,$D107,$F107,$H$48,0,C107,"EURON",Permanent,Trigger,ObjectOverwrite)</f>
        <v>obj_00dc2#0000</v>
      </c>
      <c r="I107" s="189" t="b">
        <f t="shared" si="10"/>
        <v>1</v>
      </c>
      <c r="AA107" s="379"/>
      <c r="AF107" s="165"/>
      <c r="AU107" s="187" t="s">
        <v>217</v>
      </c>
      <c r="AV107" s="188">
        <f>_xll.qlInterestRateIndexFixingDate(Currency&amp;"ibor"&amp;$G$1,AW107,Trigger)</f>
        <v>42283</v>
      </c>
      <c r="AW107" s="188">
        <f>_xll.qlCalendarAdvance(Calendar,AW106,AU107,"f",,Trigger)</f>
        <v>42285</v>
      </c>
      <c r="AX107" s="188">
        <f>_xll.qlInterestRateIndexMaturity(Currency&amp;"ibor"&amp;$G$1,AW107,Trigger)</f>
        <v>42468</v>
      </c>
      <c r="AY107" s="361">
        <f>_xll.qlIndexFixing($Z$5,AV107,,_xll.ohTrigger(Trigger,Quote!$AE$2))</f>
        <v>6.7351397000345726E-4</v>
      </c>
      <c r="AZ107" s="361">
        <f>_xll.qlIndexFixing($BB$1,AW107,,_xll.ohTrigger(Trigger,Quote!$AE$2))</f>
        <v>6.7378766815787096E-4</v>
      </c>
    </row>
    <row r="108" spans="1:53" ht="11.25" customHeight="1" x14ac:dyDescent="0.25">
      <c r="A108" s="190" t="s">
        <v>262</v>
      </c>
      <c r="B108" s="436" t="s">
        <v>187</v>
      </c>
      <c r="C108" s="437" t="s">
        <v>14</v>
      </c>
      <c r="D108" s="435" t="s">
        <v>15</v>
      </c>
      <c r="E108" s="434" t="s">
        <v>16</v>
      </c>
      <c r="F108" s="435" t="s">
        <v>17</v>
      </c>
      <c r="G108" s="436" t="str">
        <f>Currency&amp;Tenor&amp;A108&amp;B108</f>
        <v>EUR6MSW60Y</v>
      </c>
      <c r="H108" s="190" t="str">
        <f>_xll.qlSwapRateHelper2(,G108,,$B108,Calendar,$E108,$D108,$F108,$H$48,0,C108,"EURON",Permanent,Trigger,ObjectOverwrite)</f>
        <v>obj_00dbf#0000</v>
      </c>
      <c r="I108" s="437" t="b">
        <f t="shared" si="10"/>
        <v>1</v>
      </c>
      <c r="AV108" s="187" t="s">
        <v>217</v>
      </c>
      <c r="AW108" s="188">
        <f>_xll.qlInterestRateIndexFixingDate(Currency&amp;"ibor"&amp;$G$1,AX108,Trigger)</f>
        <v>42284</v>
      </c>
      <c r="AX108" s="188">
        <f>_xll.qlCalendarAdvance(Calendar,AW107,AV108,"f",,Trigger)</f>
        <v>42286</v>
      </c>
      <c r="AY108" s="188">
        <f>_xll.qlInterestRateIndexMaturity(Currency&amp;"ibor"&amp;$G$1,AX108,Trigger)</f>
        <v>42471</v>
      </c>
      <c r="AZ108" s="361">
        <f>_xll.qlIndexFixing($Z$5,AW108,,_xll.ohTrigger(Trigger,Quote!$AE$2))</f>
        <v>6.7613559882183567E-4</v>
      </c>
      <c r="BA108" s="361">
        <f>_xll.qlIndexFixing($BB$1,AX108,,_xll.ohTrigger(Trigger,Quote!$AE$2))</f>
        <v>6.7692847090536953E-4</v>
      </c>
    </row>
    <row r="109" spans="1:53" ht="11.25" customHeight="1" x14ac:dyDescent="0.25">
      <c r="AV109" s="187" t="s">
        <v>217</v>
      </c>
      <c r="AW109" s="188">
        <f>_xll.qlInterestRateIndexFixingDate(Currency&amp;"ibor"&amp;$G$1,AX109,Trigger)</f>
        <v>42285</v>
      </c>
      <c r="AX109" s="188">
        <f>_xll.qlCalendarAdvance(Calendar,AX108,AV109,"f",,Trigger)</f>
        <v>42289</v>
      </c>
      <c r="AY109" s="188">
        <f>_xll.qlInterestRateIndexMaturity(Currency&amp;"ibor"&amp;$G$1,AX109,Trigger)</f>
        <v>42472</v>
      </c>
      <c r="AZ109" s="361">
        <f>_xll.qlIndexFixing($Z$5,AW109,,_xll.ohTrigger(Trigger,Quote!$AE$2))</f>
        <v>6.778020641040242E-4</v>
      </c>
      <c r="BA109" s="361">
        <f>_xll.qlIndexFixing($BB$1,AX109,,_xll.ohTrigger(Trigger,Quote!$AE$2))</f>
        <v>6.8000000000026145E-4</v>
      </c>
    </row>
    <row r="110" spans="1:53" ht="11.25" customHeight="1" x14ac:dyDescent="0.25">
      <c r="AV110" s="187" t="s">
        <v>217</v>
      </c>
      <c r="AW110" s="188">
        <f>_xll.qlInterestRateIndexFixingDate(Currency&amp;"ibor"&amp;$G$1,AX110,Trigger)</f>
        <v>42286</v>
      </c>
      <c r="AX110" s="188">
        <f>_xll.qlCalendarAdvance(Calendar,AX109,AV110,"f",,Trigger)</f>
        <v>42290</v>
      </c>
      <c r="AY110" s="188">
        <f>_xll.qlInterestRateIndexMaturity(Currency&amp;"ibor"&amp;$G$1,AX110,Trigger)</f>
        <v>42473</v>
      </c>
      <c r="AZ110" s="361">
        <f>_xll.qlIndexFixing($Z$5,AW110,,_xll.ohTrigger(Trigger,Quote!$AE$2))</f>
        <v>6.7889654130229434E-4</v>
      </c>
      <c r="BA110" s="361">
        <f>_xll.qlIndexFixing($BB$1,AX110,,_xll.ohTrigger(Trigger,Quote!$AE$2))</f>
        <v>6.8299471311338131E-4</v>
      </c>
    </row>
    <row r="111" spans="1:53" ht="11.25" customHeight="1" x14ac:dyDescent="0.25">
      <c r="AV111" s="187" t="s">
        <v>217</v>
      </c>
      <c r="AW111" s="188">
        <f>_xll.qlInterestRateIndexFixingDate(Currency&amp;"ibor"&amp;$G$1,AX111,Trigger)</f>
        <v>42289</v>
      </c>
      <c r="AX111" s="188">
        <f>_xll.qlCalendarAdvance(Calendar,AX110,AV111,"f",,Trigger)</f>
        <v>42291</v>
      </c>
      <c r="AY111" s="188">
        <f>_xll.qlInterestRateIndexMaturity(Currency&amp;"ibor"&amp;$G$1,AX111,Trigger)</f>
        <v>42474</v>
      </c>
      <c r="AZ111" s="361">
        <f>_xll.qlIndexFixing($Z$5,AW111,,_xll.ohTrigger(Trigger,Quote!$AE$2))</f>
        <v>6.7999999999982473E-4</v>
      </c>
      <c r="BA111" s="361">
        <f>_xll.qlIndexFixing($BB$1,AX111,,_xll.ohTrigger(Trigger,Quote!$AE$2))</f>
        <v>6.8683502546639462E-4</v>
      </c>
    </row>
    <row r="112" spans="1:53" ht="11.25" customHeight="1" x14ac:dyDescent="0.25">
      <c r="AV112" s="187" t="s">
        <v>217</v>
      </c>
      <c r="AW112" s="188">
        <f>_xll.qlInterestRateIndexFixingDate(Currency&amp;"ibor"&amp;$G$1,AX112,Trigger)</f>
        <v>42290</v>
      </c>
      <c r="AX112" s="188">
        <f>_xll.qlCalendarAdvance(Calendar,AX111,AV112,"f",,Trigger)</f>
        <v>42292</v>
      </c>
      <c r="AY112" s="188">
        <f>_xll.qlInterestRateIndexMaturity(Currency&amp;"ibor"&amp;$G$1,AX112,Trigger)</f>
        <v>42475</v>
      </c>
      <c r="AZ112" s="361">
        <f>_xll.qlIndexFixing($Z$5,AW112,,_xll.ohTrigger(Trigger,Quote!$AE$2))</f>
        <v>6.8052246083289141E-4</v>
      </c>
      <c r="BA112" s="361">
        <f>_xll.qlIndexFixing($BB$1,AX112,,_xll.ohTrigger(Trigger,Quote!$AE$2))</f>
        <v>6.9420930977365691E-4</v>
      </c>
    </row>
    <row r="113" spans="48:53" ht="11.25" customHeight="1" x14ac:dyDescent="0.25">
      <c r="AV113" s="187" t="s">
        <v>217</v>
      </c>
      <c r="AW113" s="188">
        <f>_xll.qlInterestRateIndexFixingDate(Currency&amp;"ibor"&amp;$G$1,AX113,Trigger)</f>
        <v>42291</v>
      </c>
      <c r="AX113" s="188">
        <f>_xll.qlCalendarAdvance(Calendar,AX112,AV113,"f",,Trigger)</f>
        <v>42293</v>
      </c>
      <c r="AY113" s="188">
        <f>_xll.qlInterestRateIndexMaturity(Currency&amp;"ibor"&amp;$G$1,AX113,Trigger)</f>
        <v>42478</v>
      </c>
      <c r="AZ113" s="361">
        <f>_xll.qlIndexFixing($Z$5,AW113,,_xll.ohTrigger(Trigger,Quote!$AE$2))</f>
        <v>6.8143425544751489E-4</v>
      </c>
      <c r="BA113" s="361">
        <f>_xll.qlIndexFixing($BB$1,AX113,,_xll.ohTrigger(Trigger,Quote!$AE$2))</f>
        <v>6.9682766497844125E-4</v>
      </c>
    </row>
    <row r="114" spans="48:53" ht="11.25" customHeight="1" x14ac:dyDescent="0.25">
      <c r="AV114" s="187" t="s">
        <v>217</v>
      </c>
      <c r="AW114" s="188">
        <f>_xll.qlInterestRateIndexFixingDate(Currency&amp;"ibor"&amp;$G$1,AX114,Trigger)</f>
        <v>42292</v>
      </c>
      <c r="AX114" s="188">
        <f>_xll.qlCalendarAdvance(Calendar,AX113,AV114,"f",,Trigger)</f>
        <v>42296</v>
      </c>
      <c r="AY114" s="188">
        <f>_xll.qlInterestRateIndexMaturity(Currency&amp;"ibor"&amp;$G$1,AX114,Trigger)</f>
        <v>42479</v>
      </c>
      <c r="AZ114" s="361">
        <f>_xll.qlIndexFixing($Z$5,AW114,,_xll.ohTrigger(Trigger,Quote!$AE$2))</f>
        <v>6.8266689702610028E-4</v>
      </c>
      <c r="BA114" s="361">
        <f>_xll.qlIndexFixing($BB$1,AX114,,_xll.ohTrigger(Trigger,Quote!$AE$2))</f>
        <v>6.9937441509502791E-4</v>
      </c>
    </row>
    <row r="115" spans="48:53" ht="11.25" customHeight="1" x14ac:dyDescent="0.25">
      <c r="AV115" s="187" t="s">
        <v>217</v>
      </c>
      <c r="AW115" s="188">
        <f>_xll.qlInterestRateIndexFixingDate(Currency&amp;"ibor"&amp;$G$1,AX115,Trigger)</f>
        <v>42293</v>
      </c>
      <c r="AX115" s="188">
        <f>_xll.qlCalendarAdvance(Calendar,AX114,AV115,"f",,Trigger)</f>
        <v>42297</v>
      </c>
      <c r="AY115" s="188">
        <f>_xll.qlInterestRateIndexMaturity(Currency&amp;"ibor"&amp;$G$1,AX115,Trigger)</f>
        <v>42480</v>
      </c>
      <c r="AZ115" s="361">
        <f>_xll.qlIndexFixing($Z$5,AW115,,_xll.ohTrigger(Trigger,Quote!$AE$2))</f>
        <v>6.8321665431191536E-4</v>
      </c>
      <c r="BA115" s="361">
        <f>_xll.qlIndexFixing($BB$1,AX115,,_xll.ohTrigger(Trigger,Quote!$AE$2))</f>
        <v>7.0185091862055697E-4</v>
      </c>
    </row>
    <row r="116" spans="48:53" ht="11.25" customHeight="1" x14ac:dyDescent="0.25">
      <c r="AV116" s="187" t="s">
        <v>217</v>
      </c>
      <c r="AW116" s="188">
        <f>_xll.qlInterestRateIndexFixingDate(Currency&amp;"ibor"&amp;$G$1,AX116,Trigger)</f>
        <v>42296</v>
      </c>
      <c r="AX116" s="188">
        <f>_xll.qlCalendarAdvance(Calendar,AX115,AV116,"f",,Trigger)</f>
        <v>42298</v>
      </c>
      <c r="AY116" s="188">
        <f>_xll.qlInterestRateIndexMaturity(Currency&amp;"ibor"&amp;$G$1,AX116,Trigger)</f>
        <v>42481</v>
      </c>
      <c r="AZ116" s="361">
        <f>_xll.qlIndexFixing($Z$5,AW116,,_xll.ohTrigger(Trigger,Quote!$AE$2))</f>
        <v>6.8377187090199593E-4</v>
      </c>
      <c r="BA116" s="361">
        <f>_xll.qlIndexFixing($BB$1,AX116,,_xll.ohTrigger(Trigger,Quote!$AE$2))</f>
        <v>7.0461868708084194E-4</v>
      </c>
    </row>
    <row r="117" spans="48:53" ht="11.25" customHeight="1" x14ac:dyDescent="0.25">
      <c r="AV117" s="187" t="s">
        <v>217</v>
      </c>
      <c r="AW117" s="188">
        <f>_xll.qlInterestRateIndexFixingDate(Currency&amp;"ibor"&amp;$G$1,AX117,Trigger)</f>
        <v>42297</v>
      </c>
      <c r="AX117" s="188">
        <f>_xll.qlCalendarAdvance(Calendar,AX116,AV117,"f",,Trigger)</f>
        <v>42299</v>
      </c>
      <c r="AY117" s="188">
        <f>_xll.qlInterestRateIndexMaturity(Currency&amp;"ibor"&amp;$G$1,AX117,Trigger)</f>
        <v>42482</v>
      </c>
      <c r="AZ117" s="361">
        <f>_xll.qlIndexFixing($Z$5,AW117,,_xll.ohTrigger(Trigger,Quote!$AE$2))</f>
        <v>6.8433254680071013E-4</v>
      </c>
      <c r="BA117" s="361">
        <f>_xll.qlIndexFixing($BB$1,AX117,,_xll.ohTrigger(Trigger,Quote!$AE$2))</f>
        <v>7.1108368174901374E-4</v>
      </c>
    </row>
    <row r="118" spans="48:53" ht="11.25" customHeight="1" x14ac:dyDescent="0.25">
      <c r="AV118" s="187" t="s">
        <v>217</v>
      </c>
      <c r="AW118" s="188">
        <f>_xll.qlInterestRateIndexFixingDate(Currency&amp;"ibor"&amp;$G$1,AX118,Trigger)</f>
        <v>42298</v>
      </c>
      <c r="AX118" s="188">
        <f>_xll.qlCalendarAdvance(Calendar,AX117,AV118,"f",,Trigger)</f>
        <v>42300</v>
      </c>
      <c r="AY118" s="188">
        <f>_xll.qlInterestRateIndexMaturity(Currency&amp;"ibor"&amp;$G$1,AX118,Trigger)</f>
        <v>42485</v>
      </c>
      <c r="AZ118" s="361">
        <f>_xll.qlIndexFixing($Z$5,AW118,,_xll.ohTrigger(Trigger,Quote!$AE$2))</f>
        <v>6.8525656463192279E-4</v>
      </c>
      <c r="BA118" s="361">
        <f>_xll.qlIndexFixing($BB$1,AX118,,_xll.ohTrigger(Trigger,Quote!$AE$2))</f>
        <v>7.1323137476610426E-4</v>
      </c>
    </row>
    <row r="119" spans="48:53" ht="11.25" customHeight="1" x14ac:dyDescent="0.25">
      <c r="AV119" s="187" t="s">
        <v>217</v>
      </c>
      <c r="AW119" s="188">
        <f>_xll.qlInterestRateIndexFixingDate(Currency&amp;"ibor"&amp;$G$1,AX119,Trigger)</f>
        <v>42299</v>
      </c>
      <c r="AX119" s="188">
        <f>_xll.qlCalendarAdvance(Calendar,AX118,AV119,"f",,Trigger)</f>
        <v>42303</v>
      </c>
      <c r="AY119" s="188">
        <f>_xll.qlInterestRateIndexMaturity(Currency&amp;"ibor"&amp;$G$1,AX119,Trigger)</f>
        <v>42486</v>
      </c>
      <c r="AZ119" s="361">
        <f>_xll.qlIndexFixing($Z$5,AW119,,_xll.ohTrigger(Trigger,Quote!$AE$2))</f>
        <v>6.8662984357712679E-4</v>
      </c>
      <c r="BA119" s="361">
        <f>_xll.qlIndexFixing($BB$1,AX119,,_xll.ohTrigger(Trigger,Quote!$AE$2))</f>
        <v>7.1531819916594453E-4</v>
      </c>
    </row>
    <row r="120" spans="48:53" ht="11.25" customHeight="1" x14ac:dyDescent="0.25">
      <c r="AV120" s="187" t="s">
        <v>217</v>
      </c>
      <c r="AW120" s="188">
        <f>_xll.qlInterestRateIndexFixingDate(Currency&amp;"ibor"&amp;$G$1,AX120,Trigger)</f>
        <v>42300</v>
      </c>
      <c r="AX120" s="188">
        <f>_xll.qlCalendarAdvance(Calendar,AX119,AV120,"f",,Trigger)</f>
        <v>42304</v>
      </c>
      <c r="AY120" s="188">
        <f>_xll.qlInterestRateIndexMaturity(Currency&amp;"ibor"&amp;$G$1,AX120,Trigger)</f>
        <v>42487</v>
      </c>
      <c r="AZ120" s="361">
        <f>_xll.qlIndexFixing($Z$5,AW120,,_xll.ohTrigger(Trigger,Quote!$AE$2))</f>
        <v>6.872178160902086E-4</v>
      </c>
      <c r="BA120" s="361">
        <f>_xll.qlIndexFixing($BB$1,AX120,,_xll.ohTrigger(Trigger,Quote!$AE$2))</f>
        <v>7.1734592243960602E-4</v>
      </c>
    </row>
    <row r="121" spans="48:53" ht="11.25" customHeight="1" x14ac:dyDescent="0.25">
      <c r="AV121" s="187" t="s">
        <v>217</v>
      </c>
      <c r="AW121" s="188">
        <f>_xll.qlInterestRateIndexFixingDate(Currency&amp;"ibor"&amp;$G$1,AX121,Trigger)</f>
        <v>42303</v>
      </c>
      <c r="AX121" s="188">
        <f>_xll.qlCalendarAdvance(Calendar,AX120,AV121,"f",,Trigger)</f>
        <v>42305</v>
      </c>
      <c r="AY121" s="188">
        <f>_xll.qlInterestRateIndexMaturity(Currency&amp;"ibor"&amp;$G$1,AX121,Trigger)</f>
        <v>42488</v>
      </c>
      <c r="AZ121" s="361">
        <f>_xll.qlIndexFixing($Z$5,AW121,,_xll.ohTrigger(Trigger,Quote!$AE$2))</f>
        <v>6.8781124794075352E-4</v>
      </c>
      <c r="BA121" s="361">
        <f>_xll.qlIndexFixing($BB$1,AX121,,_xll.ohTrigger(Trigger,Quote!$AE$2))</f>
        <v>7.1933855253183509E-4</v>
      </c>
    </row>
    <row r="122" spans="48:53" ht="11.25" customHeight="1" x14ac:dyDescent="0.25">
      <c r="AV122" s="187" t="s">
        <v>217</v>
      </c>
      <c r="AW122" s="188">
        <f>_xll.qlInterestRateIndexFixingDate(Currency&amp;"ibor"&amp;$G$1,AX122,Trigger)</f>
        <v>42304</v>
      </c>
      <c r="AX122" s="188">
        <f>_xll.qlCalendarAdvance(Calendar,AX121,AV122,"f",,Trigger)</f>
        <v>42306</v>
      </c>
      <c r="AY122" s="188">
        <f>_xll.qlInterestRateIndexMaturity(Currency&amp;"ibor"&amp;$G$1,AX122,Trigger)</f>
        <v>42489</v>
      </c>
      <c r="AZ122" s="361">
        <f>_xll.qlIndexFixing($Z$5,AW122,,_xll.ohTrigger(Trigger,Quote!$AE$2))</f>
        <v>6.8841013913400302E-4</v>
      </c>
      <c r="BA122" s="361">
        <f>_xll.qlIndexFixing($BB$1,AX122,,_xll.ohTrigger(Trigger,Quote!$AE$2))</f>
        <v>6.7851292857125335E-4</v>
      </c>
    </row>
    <row r="123" spans="48:53" ht="11.25" customHeight="1" x14ac:dyDescent="0.25">
      <c r="AV123" s="187" t="s">
        <v>217</v>
      </c>
      <c r="AW123" s="188">
        <f>_xll.qlInterestRateIndexFixingDate(Currency&amp;"ibor"&amp;$G$1,AX123,Trigger)</f>
        <v>42305</v>
      </c>
      <c r="AX123" s="188">
        <f>_xll.qlCalendarAdvance(Calendar,AX122,AV123,"f",,Trigger)</f>
        <v>42307</v>
      </c>
      <c r="AY123" s="188">
        <f>_xll.qlInterestRateIndexMaturity(Currency&amp;"ibor"&amp;$G$1,AX123,Trigger)</f>
        <v>42489</v>
      </c>
      <c r="AZ123" s="361">
        <f>_xll.qlIndexFixing($Z$5,AW123,,_xll.ohTrigger(Trigger,Quote!$AE$2))</f>
        <v>6.8884898859758741E-4</v>
      </c>
      <c r="BA123" s="361">
        <f>_xll.qlIndexFixing($BB$1,AX123,,_xll.ohTrigger(Trigger,Quote!$AE$2))</f>
        <v>6.8030093689463143E-4</v>
      </c>
    </row>
    <row r="124" spans="48:53" ht="11.25" customHeight="1" x14ac:dyDescent="0.25">
      <c r="AV124" s="187" t="s">
        <v>217</v>
      </c>
      <c r="AW124" s="188">
        <f>_xll.qlInterestRateIndexFixingDate(Currency&amp;"ibor"&amp;$G$1,AX124,Trigger)</f>
        <v>42306</v>
      </c>
      <c r="AX124" s="188">
        <f>_xll.qlCalendarAdvance(Calendar,AX123,AV124,"f",,Trigger)</f>
        <v>42310</v>
      </c>
      <c r="AY124" s="188">
        <f>_xll.qlInterestRateIndexMaturity(Currency&amp;"ibor"&amp;$G$1,AX124,Trigger)</f>
        <v>42492</v>
      </c>
      <c r="AZ124" s="361">
        <f>_xll.qlIndexFixing($Z$5,AW124,,_xll.ohTrigger(Trigger,Quote!$AE$2))</f>
        <v>6.9070153732080314E-4</v>
      </c>
      <c r="BA124" s="361">
        <f>_xll.qlIndexFixing($BB$1,AX124,,_xll.ohTrigger(Trigger,Quote!$AE$2))</f>
        <v>6.8204063227579137E-4</v>
      </c>
    </row>
    <row r="125" spans="48:53" ht="11.25" customHeight="1" x14ac:dyDescent="0.25">
      <c r="AV125" s="187" t="s">
        <v>217</v>
      </c>
      <c r="AW125" s="188">
        <f>_xll.qlInterestRateIndexFixingDate(Currency&amp;"ibor"&amp;$G$1,AX125,Trigger)</f>
        <v>42307</v>
      </c>
      <c r="AX125" s="188">
        <f>_xll.qlCalendarAdvance(Calendar,AX124,AV125,"f",,Trigger)</f>
        <v>42311</v>
      </c>
      <c r="AY125" s="188">
        <f>_xll.qlInterestRateIndexMaturity(Currency&amp;"ibor"&amp;$G$1,AX125,Trigger)</f>
        <v>42493</v>
      </c>
      <c r="AZ125" s="361">
        <f>_xll.qlIndexFixing($Z$5,AW125,,_xll.ohTrigger(Trigger,Quote!$AE$2))</f>
        <v>6.9133003226041145E-4</v>
      </c>
      <c r="BA125" s="361">
        <f>_xll.qlIndexFixing($BB$1,AX125,,_xll.ohTrigger(Trigger,Quote!$AE$2))</f>
        <v>6.8373419226781579E-4</v>
      </c>
    </row>
    <row r="126" spans="48:53" ht="11.25" customHeight="1" x14ac:dyDescent="0.25">
      <c r="AV126" s="187" t="s">
        <v>217</v>
      </c>
      <c r="AW126" s="188">
        <f>_xll.qlInterestRateIndexFixingDate(Currency&amp;"ibor"&amp;$G$1,AX126,Trigger)</f>
        <v>42310</v>
      </c>
      <c r="AX126" s="188">
        <f>_xll.qlCalendarAdvance(Calendar,AX125,AV126,"f",,Trigger)</f>
        <v>42312</v>
      </c>
      <c r="AY126" s="188">
        <f>_xll.qlInterestRateIndexMaturity(Currency&amp;"ibor"&amp;$G$1,AX126,Trigger)</f>
        <v>42494</v>
      </c>
      <c r="AZ126" s="361">
        <f>_xll.qlIndexFixing($Z$5,AW126,,_xll.ohTrigger(Trigger,Quote!$AE$2))</f>
        <v>6.9196401655755968E-4</v>
      </c>
      <c r="BA126" s="361">
        <f>_xll.qlIndexFixing($BB$1,AX126,,_xll.ohTrigger(Trigger,Quote!$AE$2))</f>
        <v>6.8538385317020215E-4</v>
      </c>
    </row>
    <row r="127" spans="48:53" ht="11.25" customHeight="1" x14ac:dyDescent="0.25">
      <c r="AV127" s="187" t="s">
        <v>217</v>
      </c>
      <c r="AW127" s="188">
        <f>_xll.qlInterestRateIndexFixingDate(Currency&amp;"ibor"&amp;$G$1,AX127,Trigger)</f>
        <v>42311</v>
      </c>
      <c r="AX127" s="188">
        <f>_xll.qlCalendarAdvance(Calendar,AX126,AV127,"f",,Trigger)</f>
        <v>42313</v>
      </c>
      <c r="AY127" s="188">
        <f>_xll.qlInterestRateIndexMaturity(Currency&amp;"ibor"&amp;$G$1,AX127,Trigger)</f>
        <v>42495</v>
      </c>
      <c r="AZ127" s="361">
        <f>_xll.qlIndexFixing($Z$5,AW127,,_xll.ohTrigger(Trigger,Quote!$AE$2))</f>
        <v>6.9260349021839688E-4</v>
      </c>
      <c r="BA127" s="361">
        <f>_xll.qlIndexFixing($BB$1,AX127,,_xll.ohTrigger(Trigger,Quote!$AE$2))</f>
        <v>6.9009268548943378E-4</v>
      </c>
    </row>
    <row r="128" spans="48:53" ht="11.25" customHeight="1" x14ac:dyDescent="0.25">
      <c r="AV128" s="187" t="s">
        <v>217</v>
      </c>
      <c r="AW128" s="188">
        <f>_xll.qlInterestRateIndexFixingDate(Currency&amp;"ibor"&amp;$G$1,AX128,Trigger)</f>
        <v>42312</v>
      </c>
      <c r="AX128" s="188">
        <f>_xll.qlCalendarAdvance(Calendar,AX127,AV128,"f",,Trigger)</f>
        <v>42314</v>
      </c>
      <c r="AY128" s="188">
        <f>_xll.qlInterestRateIndexMaturity(Currency&amp;"ibor"&amp;$G$1,AX128,Trigger)</f>
        <v>42496</v>
      </c>
      <c r="AZ128" s="361">
        <f>_xll.qlIndexFixing($Z$5,AW128,,_xll.ohTrigger(Trigger,Quote!$AE$2))</f>
        <v>6.9324845324687573E-4</v>
      </c>
      <c r="BA128" s="361">
        <f>_xll.qlIndexFixing($BB$1,AX128,,_xll.ohTrigger(Trigger,Quote!$AE$2))</f>
        <v>6.9159028790513892E-4</v>
      </c>
    </row>
    <row r="129" spans="48:53" ht="11.25" customHeight="1" x14ac:dyDescent="0.25">
      <c r="AV129" s="187" t="s">
        <v>217</v>
      </c>
      <c r="AW129" s="188">
        <f>_xll.qlInterestRateIndexFixingDate(Currency&amp;"ibor"&amp;$G$1,AX129,Trigger)</f>
        <v>42313</v>
      </c>
      <c r="AX129" s="188">
        <f>_xll.qlCalendarAdvance(Calendar,AX128,AV129,"f",,Trigger)</f>
        <v>42317</v>
      </c>
      <c r="AY129" s="188">
        <f>_xll.qlInterestRateIndexMaturity(Currency&amp;"ibor"&amp;$G$1,AX129,Trigger)</f>
        <v>42499</v>
      </c>
      <c r="AZ129" s="361">
        <f>_xll.qlIndexFixing($Z$5,AW129,,_xll.ohTrigger(Trigger,Quote!$AE$2))</f>
        <v>6.95216278597017E-4</v>
      </c>
      <c r="BA129" s="361">
        <f>_xll.qlIndexFixing($BB$1,AX129,,_xll.ohTrigger(Trigger,Quote!$AE$2))</f>
        <v>6.9305605388669572E-4</v>
      </c>
    </row>
    <row r="130" spans="48:53" ht="11.25" customHeight="1" x14ac:dyDescent="0.25">
      <c r="AV130" s="187" t="s">
        <v>217</v>
      </c>
      <c r="AW130" s="188">
        <f>_xll.qlInterestRateIndexFixingDate(Currency&amp;"ibor"&amp;$G$1,AX130,Trigger)</f>
        <v>42314</v>
      </c>
      <c r="AX130" s="188">
        <f>_xll.qlCalendarAdvance(Calendar,AX129,AV130,"f",,Trigger)</f>
        <v>42318</v>
      </c>
      <c r="AY130" s="188">
        <f>_xll.qlInterestRateIndexMaturity(Currency&amp;"ibor"&amp;$G$1,AX130,Trigger)</f>
        <v>42500</v>
      </c>
      <c r="AZ130" s="361">
        <f>_xll.qlIndexFixing($Z$5,AW130,,_xll.ohTrigger(Trigger,Quote!$AE$2))</f>
        <v>6.9588319915359932E-4</v>
      </c>
      <c r="BA130" s="361">
        <f>_xll.qlIndexFixing($BB$1,AX130,,_xll.ohTrigger(Trigger,Quote!$AE$2))</f>
        <v>6.9449257219803277E-4</v>
      </c>
    </row>
    <row r="131" spans="48:53" ht="11.25" customHeight="1" x14ac:dyDescent="0.25">
      <c r="AV131" s="187" t="s">
        <v>217</v>
      </c>
      <c r="AW131" s="188">
        <f>_xll.qlInterestRateIndexFixingDate(Currency&amp;"ibor"&amp;$G$1,AX131,Trigger)</f>
        <v>42317</v>
      </c>
      <c r="AX131" s="188">
        <f>_xll.qlCalendarAdvance(Calendar,AX130,AV131,"f",,Trigger)</f>
        <v>42319</v>
      </c>
      <c r="AY131" s="188">
        <f>_xll.qlInterestRateIndexMaturity(Currency&amp;"ibor"&amp;$G$1,AX131,Trigger)</f>
        <v>42501</v>
      </c>
      <c r="AZ131" s="361">
        <f>_xll.qlIndexFixing($Z$5,AW131,,_xll.ohTrigger(Trigger,Quote!$AE$2))</f>
        <v>6.9655560910593275E-4</v>
      </c>
      <c r="BA131" s="361">
        <f>_xll.qlIndexFixing($BB$1,AX131,,_xll.ohTrigger(Trigger,Quote!$AE$2))</f>
        <v>6.9590249034466145E-4</v>
      </c>
    </row>
    <row r="132" spans="48:53" ht="11.25" customHeight="1" x14ac:dyDescent="0.25">
      <c r="AV132" s="187" t="s">
        <v>217</v>
      </c>
      <c r="AW132" s="188">
        <f>_xll.qlInterestRateIndexFixingDate(Currency&amp;"ibor"&amp;$G$1,AX132,Trigger)</f>
        <v>42318</v>
      </c>
      <c r="AX132" s="188">
        <f>_xll.qlCalendarAdvance(Calendar,AX131,AV132,"f",,Trigger)</f>
        <v>42320</v>
      </c>
      <c r="AY132" s="188">
        <f>_xll.qlInterestRateIndexMaturity(Currency&amp;"ibor"&amp;$G$1,AX132,Trigger)</f>
        <v>42502</v>
      </c>
      <c r="AZ132" s="361">
        <f>_xll.qlIndexFixing($Z$5,AW132,,_xll.ohTrigger(Trigger,Quote!$AE$2))</f>
        <v>6.9723350845928792E-4</v>
      </c>
      <c r="BA132" s="361">
        <f>_xll.qlIndexFixing($BB$1,AX132,,_xll.ohTrigger(Trigger,Quote!$AE$2))</f>
        <v>6.9999999999975453E-4</v>
      </c>
    </row>
    <row r="133" spans="48:53" ht="11.25" customHeight="1" x14ac:dyDescent="0.25">
      <c r="AV133" s="187" t="s">
        <v>217</v>
      </c>
      <c r="AW133" s="188">
        <f>_xll.qlInterestRateIndexFixingDate(Currency&amp;"ibor"&amp;$G$1,AX133,Trigger)</f>
        <v>42319</v>
      </c>
      <c r="AX133" s="188">
        <f>_xll.qlCalendarAdvance(Calendar,AX132,AV133,"f",,Trigger)</f>
        <v>42321</v>
      </c>
      <c r="AY133" s="188">
        <f>_xll.qlInterestRateIndexMaturity(Currency&amp;"ibor"&amp;$G$1,AX133,Trigger)</f>
        <v>42503</v>
      </c>
      <c r="AZ133" s="361">
        <f>_xll.qlIndexFixing($Z$5,AW133,,_xll.ohTrigger(Trigger,Quote!$AE$2))</f>
        <v>6.9791689721981367E-4</v>
      </c>
      <c r="BA133" s="361">
        <f>_xll.qlIndexFixing($BB$1,AX133,,_xll.ohTrigger(Trigger,Quote!$AE$2))</f>
        <v>7.0133100803892404E-4</v>
      </c>
    </row>
    <row r="134" spans="48:53" ht="11.25" customHeight="1" x14ac:dyDescent="0.25">
      <c r="AV134" s="187" t="s">
        <v>217</v>
      </c>
      <c r="AW134" s="188">
        <f>_xll.qlInterestRateIndexFixingDate(Currency&amp;"ibor"&amp;$G$1,AX134,Trigger)</f>
        <v>42320</v>
      </c>
      <c r="AX134" s="188">
        <f>_xll.qlCalendarAdvance(Calendar,AX133,AV134,"f",,Trigger)</f>
        <v>42324</v>
      </c>
      <c r="AY134" s="188">
        <f>_xll.qlInterestRateIndexMaturity(Currency&amp;"ibor"&amp;$G$1,AX134,Trigger)</f>
        <v>42506</v>
      </c>
      <c r="AZ134" s="361">
        <f>_xll.qlIndexFixing($Z$5,AW134,,_xll.ohTrigger(Trigger,Quote!$AE$2))</f>
        <v>6.9999999999975453E-4</v>
      </c>
      <c r="BA134" s="361">
        <f>_xll.qlIndexFixing($BB$1,AX134,,_xll.ohTrigger(Trigger,Quote!$AE$2))</f>
        <v>7.0264856352078369E-4</v>
      </c>
    </row>
    <row r="135" spans="48:53" ht="11.25" customHeight="1" x14ac:dyDescent="0.25">
      <c r="AV135" s="187" t="s">
        <v>217</v>
      </c>
      <c r="AW135" s="188">
        <f>_xll.qlInterestRateIndexFixingDate(Currency&amp;"ibor"&amp;$G$1,AX135,Trigger)</f>
        <v>42321</v>
      </c>
      <c r="AX135" s="188">
        <f>_xll.qlCalendarAdvance(Calendar,AX134,AV135,"f",,Trigger)</f>
        <v>42325</v>
      </c>
      <c r="AY135" s="188">
        <f>_xll.qlInterestRateIndexMaturity(Currency&amp;"ibor"&amp;$G$1,AX135,Trigger)</f>
        <v>42507</v>
      </c>
      <c r="AZ135" s="361">
        <f>_xll.qlIndexFixing($Z$5,AW135,,_xll.ohTrigger(Trigger,Quote!$AE$2))</f>
        <v>7.0064931697225196E-4</v>
      </c>
      <c r="BA135" s="361">
        <f>_xll.qlIndexFixing($BB$1,AX135,,_xll.ohTrigger(Trigger,Quote!$AE$2))</f>
        <v>7.0395465447441543E-4</v>
      </c>
    </row>
    <row r="136" spans="48:53" ht="11.25" customHeight="1" x14ac:dyDescent="0.25">
      <c r="AV136" s="187" t="s">
        <v>217</v>
      </c>
      <c r="AW136" s="188">
        <f>_xll.qlInterestRateIndexFixingDate(Currency&amp;"ibor"&amp;$G$1,AX136,Trigger)</f>
        <v>42324</v>
      </c>
      <c r="AX136" s="188">
        <f>_xll.qlCalendarAdvance(Calendar,AX135,AV136,"f",,Trigger)</f>
        <v>42326</v>
      </c>
      <c r="AY136" s="188">
        <f>_xll.qlInterestRateIndexMaturity(Currency&amp;"ibor"&amp;$G$1,AX136,Trigger)</f>
        <v>42508</v>
      </c>
      <c r="AZ136" s="361">
        <f>_xll.qlIndexFixing($Z$5,AW136,,_xll.ohTrigger(Trigger,Quote!$AE$2))</f>
        <v>7.013030311249517E-4</v>
      </c>
      <c r="BA136" s="361">
        <f>_xll.qlIndexFixing($BB$1,AX136,,_xll.ohTrigger(Trigger,Quote!$AE$2))</f>
        <v>7.052512830881245E-4</v>
      </c>
    </row>
    <row r="137" spans="48:53" ht="11.25" customHeight="1" x14ac:dyDescent="0.25">
      <c r="AV137" s="187" t="s">
        <v>217</v>
      </c>
      <c r="AW137" s="188">
        <f>_xll.qlInterestRateIndexFixingDate(Currency&amp;"ibor"&amp;$G$1,AX137,Trigger)</f>
        <v>42325</v>
      </c>
      <c r="AX137" s="188">
        <f>_xll.qlCalendarAdvance(Calendar,AX136,AV137,"f",,Trigger)</f>
        <v>42327</v>
      </c>
      <c r="AY137" s="188">
        <f>_xll.qlInterestRateIndexMaturity(Currency&amp;"ibor"&amp;$G$1,AX137,Trigger)</f>
        <v>42509</v>
      </c>
      <c r="AZ137" s="361">
        <f>_xll.qlIndexFixing($Z$5,AW137,,_xll.ohTrigger(Trigger,Quote!$AE$2))</f>
        <v>7.0196114246224596E-4</v>
      </c>
      <c r="BA137" s="361">
        <f>_xll.qlIndexFixing($BB$1,AX137,,_xll.ohTrigger(Trigger,Quote!$AE$2))</f>
        <v>7.0910462915892169E-4</v>
      </c>
    </row>
    <row r="138" spans="48:53" ht="11.25" customHeight="1" x14ac:dyDescent="0.25">
      <c r="AV138" s="187" t="s">
        <v>217</v>
      </c>
      <c r="AW138" s="188">
        <f>_xll.qlInterestRateIndexFixingDate(Currency&amp;"ibor"&amp;$G$1,AX138,Trigger)</f>
        <v>42326</v>
      </c>
      <c r="AX138" s="188">
        <f>_xll.qlCalendarAdvance(Calendar,AX137,AV138,"f",,Trigger)</f>
        <v>42328</v>
      </c>
      <c r="AY138" s="188">
        <f>_xll.qlInterestRateIndexMaturity(Currency&amp;"ibor"&amp;$G$1,AX138,Trigger)</f>
        <v>42510</v>
      </c>
      <c r="AZ138" s="361">
        <f>_xll.qlIndexFixing($Z$5,AW138,,_xll.ohTrigger(Trigger,Quote!$AE$2))</f>
        <v>7.0262365098808753E-4</v>
      </c>
      <c r="BA138" s="361">
        <f>_xll.qlIndexFixing($BB$1,AX138,,_xll.ohTrigger(Trigger,Quote!$AE$2))</f>
        <v>7.1038371348045796E-4</v>
      </c>
    </row>
    <row r="139" spans="48:53" ht="11.25" customHeight="1" x14ac:dyDescent="0.25">
      <c r="AV139" s="187" t="s">
        <v>217</v>
      </c>
      <c r="AW139" s="188">
        <f>_xll.qlInterestRateIndexFixingDate(Currency&amp;"ibor"&amp;$G$1,AX139,Trigger)</f>
        <v>42327</v>
      </c>
      <c r="AX139" s="188">
        <f>_xll.qlCalendarAdvance(Calendar,AX138,AV139,"f",,Trigger)</f>
        <v>42331</v>
      </c>
      <c r="AY139" s="188">
        <f>_xll.qlInterestRateIndexMaturity(Currency&amp;"ibor"&amp;$G$1,AX139,Trigger)</f>
        <v>42513</v>
      </c>
      <c r="AZ139" s="361">
        <f>_xll.qlIndexFixing($Z$5,AW139,,_xll.ohTrigger(Trigger,Quote!$AE$2))</f>
        <v>7.0463755974433089E-4</v>
      </c>
      <c r="BA139" s="361">
        <f>_xll.qlIndexFixing($BB$1,AX139,,_xll.ohTrigger(Trigger,Quote!$AE$2))</f>
        <v>7.116635587919466E-4</v>
      </c>
    </row>
    <row r="140" spans="48:53" ht="11.25" customHeight="1" x14ac:dyDescent="0.25">
      <c r="AV140" s="187" t="s">
        <v>217</v>
      </c>
      <c r="AW140" s="188">
        <f>_xll.qlInterestRateIndexFixingDate(Currency&amp;"ibor"&amp;$G$1,AX140,Trigger)</f>
        <v>42328</v>
      </c>
      <c r="AX140" s="188">
        <f>_xll.qlCalendarAdvance(Calendar,AX139,AV140,"f",,Trigger)</f>
        <v>42332</v>
      </c>
      <c r="AY140" s="188">
        <f>_xll.qlInterestRateIndexMaturity(Currency&amp;"ibor"&amp;$G$1,AX140,Trigger)</f>
        <v>42514</v>
      </c>
      <c r="AZ140" s="361">
        <f>_xll.qlIndexFixing($Z$5,AW140,,_xll.ohTrigger(Trigger,Quote!$AE$2))</f>
        <v>7.0531765707091798E-4</v>
      </c>
      <c r="BA140" s="361">
        <f>_xll.qlIndexFixing($BB$1,AX140,,_xll.ohTrigger(Trigger,Quote!$AE$2))</f>
        <v>7.129462522387891E-4</v>
      </c>
    </row>
    <row r="141" spans="48:53" ht="11.25" customHeight="1" x14ac:dyDescent="0.25">
      <c r="AV141" s="187" t="s">
        <v>217</v>
      </c>
      <c r="AW141" s="188">
        <f>_xll.qlInterestRateIndexFixingDate(Currency&amp;"ibor"&amp;$G$1,AX141,Trigger)</f>
        <v>42331</v>
      </c>
      <c r="AX141" s="188">
        <f>_xll.qlCalendarAdvance(Calendar,AX140,AV141,"f",,Trigger)</f>
        <v>42333</v>
      </c>
      <c r="AY141" s="188">
        <f>_xll.qlInterestRateIndexMaturity(Currency&amp;"ibor"&amp;$G$1,AX141,Trigger)</f>
        <v>42515</v>
      </c>
      <c r="AZ141" s="361">
        <f>_xll.qlIndexFixing($Z$5,AW141,,_xll.ohTrigger(Trigger,Quote!$AE$2))</f>
        <v>7.060021516084522E-4</v>
      </c>
      <c r="BA141" s="361">
        <f>_xll.qlIndexFixing($BB$1,AX141,,_xll.ohTrigger(Trigger,Quote!$AE$2))</f>
        <v>7.142338951234144E-4</v>
      </c>
    </row>
    <row r="142" spans="48:53" ht="11.25" customHeight="1" x14ac:dyDescent="0.25">
      <c r="AV142" s="187" t="s">
        <v>217</v>
      </c>
      <c r="AW142" s="188">
        <f>_xll.qlInterestRateIndexFixingDate(Currency&amp;"ibor"&amp;$G$1,AX142,Trigger)</f>
        <v>42332</v>
      </c>
      <c r="AX142" s="188">
        <f>_xll.qlCalendarAdvance(Calendar,AX141,AV142,"f",,Trigger)</f>
        <v>42334</v>
      </c>
      <c r="AY142" s="188">
        <f>_xll.qlInterestRateIndexMaturity(Currency&amp;"ibor"&amp;$G$1,AX142,Trigger)</f>
        <v>42516</v>
      </c>
      <c r="AZ142" s="361">
        <f>_xll.qlIndexFixing($Z$5,AW142,,_xll.ohTrigger(Trigger,Quote!$AE$2))</f>
        <v>7.0669104336176455E-4</v>
      </c>
      <c r="BA142" s="361">
        <f>_xll.qlIndexFixing($BB$1,AX142,,_xll.ohTrigger(Trigger,Quote!$AE$2))</f>
        <v>7.1816629122846312E-4</v>
      </c>
    </row>
    <row r="143" spans="48:53" ht="11.25" customHeight="1" x14ac:dyDescent="0.25">
      <c r="AV143" s="187" t="s">
        <v>217</v>
      </c>
      <c r="AW143" s="188">
        <f>_xll.qlInterestRateIndexFixingDate(Currency&amp;"ibor"&amp;$G$1,AX143,Trigger)</f>
        <v>42333</v>
      </c>
      <c r="AX143" s="188">
        <f>_xll.qlCalendarAdvance(Calendar,AX142,AV143,"f",,Trigger)</f>
        <v>42335</v>
      </c>
      <c r="AY143" s="188">
        <f>_xll.qlInterestRateIndexMaturity(Currency&amp;"ibor"&amp;$G$1,AX143,Trigger)</f>
        <v>42517</v>
      </c>
      <c r="AZ143" s="361">
        <f>_xll.qlIndexFixing($Z$5,AW143,,_xll.ohTrigger(Trigger,Quote!$AE$2))</f>
        <v>7.0738433233524746E-4</v>
      </c>
      <c r="BA143" s="361">
        <f>_xll.qlIndexFixing($BB$1,AX143,,_xll.ohTrigger(Trigger,Quote!$AE$2))</f>
        <v>6.9965687676612996E-4</v>
      </c>
    </row>
    <row r="144" spans="48:53" ht="11.25" customHeight="1" x14ac:dyDescent="0.25">
      <c r="AV144" s="187" t="s">
        <v>217</v>
      </c>
      <c r="AW144" s="188">
        <f>_xll.qlInterestRateIndexFixingDate(Currency&amp;"ibor"&amp;$G$1,AX144,Trigger)</f>
        <v>42334</v>
      </c>
      <c r="AX144" s="188">
        <f>_xll.qlCalendarAdvance(Calendar,AX143,AV144,"f",,Trigger)</f>
        <v>42338</v>
      </c>
      <c r="AY144" s="188">
        <f>_xll.qlInterestRateIndexMaturity(Currency&amp;"ibor"&amp;$G$1,AX144,Trigger)</f>
        <v>42521</v>
      </c>
      <c r="AZ144" s="361">
        <f>_xll.qlIndexFixing($Z$5,AW144,,_xll.ohTrigger(Trigger,Quote!$AE$2))</f>
        <v>7.096811207666857E-4</v>
      </c>
      <c r="BA144" s="361">
        <f>_xll.qlIndexFixing($BB$1,AX144,,_xll.ohTrigger(Trigger,Quote!$AE$2))</f>
        <v>7.01042883581459E-4</v>
      </c>
    </row>
    <row r="145" spans="48:53" ht="11.25" customHeight="1" x14ac:dyDescent="0.25">
      <c r="AV145" s="187" t="s">
        <v>217</v>
      </c>
      <c r="AW145" s="188">
        <f>_xll.qlInterestRateIndexFixingDate(Currency&amp;"ibor"&amp;$G$1,AX145,Trigger)</f>
        <v>42335</v>
      </c>
      <c r="AX145" s="188">
        <f>_xll.qlCalendarAdvance(Calendar,AX144,AV145,"f",,Trigger)</f>
        <v>42339</v>
      </c>
      <c r="AY145" s="188">
        <f>_xll.qlInterestRateIndexMaturity(Currency&amp;"ibor"&amp;$G$1,AX145,Trigger)</f>
        <v>42522</v>
      </c>
      <c r="AZ145" s="361">
        <f>_xll.qlIndexFixing($Z$5,AW145,,_xll.ohTrigger(Trigger,Quote!$AE$2))</f>
        <v>7.1038975743908765E-4</v>
      </c>
      <c r="BA145" s="361">
        <f>_xll.qlIndexFixing($BB$1,AX145,,_xll.ohTrigger(Trigger,Quote!$AE$2))</f>
        <v>7.0245041546005001E-4</v>
      </c>
    </row>
    <row r="146" spans="48:53" ht="11.25" customHeight="1" x14ac:dyDescent="0.25">
      <c r="AV146" s="187" t="s">
        <v>217</v>
      </c>
      <c r="AW146" s="188">
        <f>_xll.qlInterestRateIndexFixingDate(Currency&amp;"ibor"&amp;$G$1,AX146,Trigger)</f>
        <v>42338</v>
      </c>
      <c r="AX146" s="188">
        <f>_xll.qlCalendarAdvance(Calendar,AX145,AV146,"f",,Trigger)</f>
        <v>42340</v>
      </c>
      <c r="AY146" s="188">
        <f>_xll.qlInterestRateIndexMaturity(Currency&amp;"ibor"&amp;$G$1,AX146,Trigger)</f>
        <v>42523</v>
      </c>
      <c r="AZ146" s="361">
        <f>_xll.qlIndexFixing($Z$5,AW146,,_xll.ohTrigger(Trigger,Quote!$AE$2))</f>
        <v>7.1110276733720552E-4</v>
      </c>
      <c r="BA146" s="361">
        <f>_xll.qlIndexFixing($BB$1,AX146,,_xll.ohTrigger(Trigger,Quote!$AE$2))</f>
        <v>7.0465805255086073E-4</v>
      </c>
    </row>
    <row r="147" spans="48:53" ht="11.25" customHeight="1" x14ac:dyDescent="0.25">
      <c r="AV147" s="187" t="s">
        <v>217</v>
      </c>
      <c r="AW147" s="188">
        <f>_xll.qlInterestRateIndexFixingDate(Currency&amp;"ibor"&amp;$G$1,AX147,Trigger)</f>
        <v>42339</v>
      </c>
      <c r="AX147" s="188">
        <f>_xll.qlCalendarAdvance(Calendar,AX146,AV147,"f",,Trigger)</f>
        <v>42341</v>
      </c>
      <c r="AY147" s="188">
        <f>_xll.qlInterestRateIndexMaturity(Currency&amp;"ibor"&amp;$G$1,AX147,Trigger)</f>
        <v>42524</v>
      </c>
      <c r="AZ147" s="361">
        <f>_xll.qlIndexFixing($Z$5,AW147,,_xll.ohTrigger(Trigger,Quote!$AE$2))</f>
        <v>7.1182015046497072E-4</v>
      </c>
      <c r="BA147" s="361">
        <f>_xll.qlIndexFixing($BB$1,AX147,,_xll.ohTrigger(Trigger,Quote!$AE$2))</f>
        <v>7.0834048103718232E-4</v>
      </c>
    </row>
    <row r="148" spans="48:53" ht="11.25" customHeight="1" x14ac:dyDescent="0.25">
      <c r="AV148" s="187" t="s">
        <v>217</v>
      </c>
      <c r="AW148" s="188">
        <f>_xll.qlInterestRateIndexFixingDate(Currency&amp;"ibor"&amp;$G$1,AX148,Trigger)</f>
        <v>42340</v>
      </c>
      <c r="AX148" s="188">
        <f>_xll.qlCalendarAdvance(Calendar,AX147,AV148,"f",,Trigger)</f>
        <v>42342</v>
      </c>
      <c r="AY148" s="188">
        <f>_xll.qlInterestRateIndexMaturity(Currency&amp;"ibor"&amp;$G$1,AX148,Trigger)</f>
        <v>42527</v>
      </c>
      <c r="AZ148" s="361">
        <f>_xll.qlIndexFixing($Z$5,AW148,,_xll.ohTrigger(Trigger,Quote!$AE$2))</f>
        <v>7.1290377833346731E-4</v>
      </c>
      <c r="BA148" s="361">
        <f>_xll.qlIndexFixing($BB$1,AX148,,_xll.ohTrigger(Trigger,Quote!$AE$2))</f>
        <v>7.0988927704185301E-4</v>
      </c>
    </row>
    <row r="149" spans="48:53" ht="11.25" customHeight="1" x14ac:dyDescent="0.25">
      <c r="AV149" s="187" t="s">
        <v>217</v>
      </c>
      <c r="AW149" s="188">
        <f>_xll.qlInterestRateIndexFixingDate(Currency&amp;"ibor"&amp;$G$1,AX149,Trigger)</f>
        <v>42341</v>
      </c>
      <c r="AX149" s="188">
        <f>_xll.qlCalendarAdvance(Calendar,AX148,AV149,"f",,Trigger)</f>
        <v>42345</v>
      </c>
      <c r="AY149" s="188">
        <f>_xll.qlInterestRateIndexMaturity(Currency&amp;"ibor"&amp;$G$1,AX149,Trigger)</f>
        <v>42528</v>
      </c>
      <c r="AZ149" s="361">
        <f>_xll.qlIndexFixing($Z$5,AW149,,_xll.ohTrigger(Trigger,Quote!$AE$2))</f>
        <v>7.1473341537471753E-4</v>
      </c>
      <c r="BA149" s="361">
        <f>_xll.qlIndexFixing($BB$1,AX149,,_xll.ohTrigger(Trigger,Quote!$AE$2))</f>
        <v>7.1147315222542975E-4</v>
      </c>
    </row>
    <row r="150" spans="48:53" ht="11.25" customHeight="1" x14ac:dyDescent="0.25">
      <c r="AV150" s="187" t="s">
        <v>217</v>
      </c>
      <c r="AW150" s="188">
        <f>_xll.qlInterestRateIndexFixingDate(Currency&amp;"ibor"&amp;$G$1,AX150,Trigger)</f>
        <v>42342</v>
      </c>
      <c r="AX150" s="188">
        <f>_xll.qlCalendarAdvance(Calendar,AX149,AV150,"f",,Trigger)</f>
        <v>42346</v>
      </c>
      <c r="AY150" s="188">
        <f>_xll.qlInterestRateIndexMaturity(Currency&amp;"ibor"&amp;$G$1,AX150,Trigger)</f>
        <v>42529</v>
      </c>
      <c r="AZ150" s="361">
        <f>_xll.qlIndexFixing($Z$5,AW150,,_xll.ohTrigger(Trigger,Quote!$AE$2))</f>
        <v>7.1547266472585019E-4</v>
      </c>
      <c r="BA150" s="361">
        <f>_xll.qlIndexFixing($BB$1,AX150,,_xll.ohTrigger(Trigger,Quote!$AE$2))</f>
        <v>7.130944149058208E-4</v>
      </c>
    </row>
    <row r="151" spans="48:53" ht="11.25" customHeight="1" x14ac:dyDescent="0.25">
      <c r="AV151" s="187" t="s">
        <v>217</v>
      </c>
      <c r="AW151" s="188">
        <f>_xll.qlInterestRateIndexFixingDate(Currency&amp;"ibor"&amp;$G$1,AX151,Trigger)</f>
        <v>42345</v>
      </c>
      <c r="AX151" s="188">
        <f>_xll.qlCalendarAdvance(Calendar,AX150,AV151,"f",,Trigger)</f>
        <v>42347</v>
      </c>
      <c r="AY151" s="188">
        <f>_xll.qlInterestRateIndexMaturity(Currency&amp;"ibor"&amp;$G$1,AX151,Trigger)</f>
        <v>42530</v>
      </c>
      <c r="AZ151" s="361">
        <f>_xll.qlIndexFixing($Z$5,AW151,,_xll.ohTrigger(Trigger,Quote!$AE$2))</f>
        <v>7.1621628733633321E-4</v>
      </c>
      <c r="BA151" s="361">
        <f>_xll.qlIndexFixing($BB$1,AX151,,_xll.ohTrigger(Trigger,Quote!$AE$2))</f>
        <v>7.1649663295701011E-4</v>
      </c>
    </row>
    <row r="152" spans="48:53" ht="11.25" customHeight="1" x14ac:dyDescent="0.25">
      <c r="AV152" s="187" t="s">
        <v>217</v>
      </c>
      <c r="AW152" s="188">
        <f>_xll.qlInterestRateIndexFixingDate(Currency&amp;"ibor"&amp;$G$1,AX152,Trigger)</f>
        <v>42346</v>
      </c>
      <c r="AX152" s="188">
        <f>_xll.qlCalendarAdvance(Calendar,AX151,AV152,"f",,Trigger)</f>
        <v>42348</v>
      </c>
      <c r="AY152" s="188">
        <f>_xll.qlInterestRateIndexMaturity(Currency&amp;"ibor"&amp;$G$1,AX152,Trigger)</f>
        <v>42531</v>
      </c>
      <c r="AZ152" s="361">
        <f>_xll.qlIndexFixing($Z$5,AW152,,_xll.ohTrigger(Trigger,Quote!$AE$2))</f>
        <v>7.1696428321140816E-4</v>
      </c>
      <c r="BA152" s="361">
        <f>_xll.qlIndexFixing($BB$1,AX152,,_xll.ohTrigger(Trigger,Quote!$AE$2))</f>
        <v>7.1999999997309188E-4</v>
      </c>
    </row>
    <row r="153" spans="48:53" ht="11.25" customHeight="1" x14ac:dyDescent="0.25">
      <c r="AV153" s="187" t="s">
        <v>217</v>
      </c>
      <c r="AW153" s="188">
        <f>_xll.qlInterestRateIndexFixingDate(Currency&amp;"ibor"&amp;$G$1,AX153,Trigger)</f>
        <v>42347</v>
      </c>
      <c r="AX153" s="188">
        <f>_xll.qlCalendarAdvance(Calendar,AX152,AV153,"f",,Trigger)</f>
        <v>42349</v>
      </c>
      <c r="AY153" s="188">
        <f>_xll.qlInterestRateIndexMaturity(Currency&amp;"ibor"&amp;$G$1,AX153,Trigger)</f>
        <v>42534</v>
      </c>
      <c r="AZ153" s="361">
        <f>_xll.qlIndexFixing($Z$5,AW153,,_xll.ohTrigger(Trigger,Quote!$AE$2))</f>
        <v>7.1804533998039123E-4</v>
      </c>
      <c r="BA153" s="361">
        <f>_xll.qlIndexFixing($BB$1,AX153,,_xll.ohTrigger(Trigger,Quote!$AE$2))</f>
        <v>7.2184182205766595E-4</v>
      </c>
    </row>
    <row r="154" spans="48:53" ht="11.25" customHeight="1" x14ac:dyDescent="0.25">
      <c r="AV154" s="187" t="s">
        <v>217</v>
      </c>
      <c r="AW154" s="188">
        <f>_xll.qlInterestRateIndexFixingDate(Currency&amp;"ibor"&amp;$G$1,AX154,Trigger)</f>
        <v>42348</v>
      </c>
      <c r="AX154" s="188">
        <f>_xll.qlCalendarAdvance(Calendar,AX153,AV154,"f",,Trigger)</f>
        <v>42352</v>
      </c>
      <c r="AY154" s="188">
        <f>_xll.qlInterestRateIndexMaturity(Currency&amp;"ibor"&amp;$G$1,AX154,Trigger)</f>
        <v>42535</v>
      </c>
      <c r="AZ154" s="361">
        <f>_xll.qlIndexFixing($Z$5,AW154,,_xll.ohTrigger(Trigger,Quote!$AE$2))</f>
        <v>7.199999994524155E-4</v>
      </c>
      <c r="BA154" s="361">
        <f>_xll.qlIndexFixing($BB$1,AX154,,_xll.ohTrigger(Trigger,Quote!$AE$2))</f>
        <v>7.23719237153183E-4</v>
      </c>
    </row>
    <row r="155" spans="48:53" ht="11.25" customHeight="1" x14ac:dyDescent="0.25">
      <c r="AV155" s="187" t="s">
        <v>217</v>
      </c>
      <c r="AW155" s="188">
        <f>_xll.qlInterestRateIndexFixingDate(Currency&amp;"ibor"&amp;$G$1,AX155,Trigger)</f>
        <v>42349</v>
      </c>
      <c r="AX155" s="188">
        <f>_xll.qlCalendarAdvance(Calendar,AX154,AV155,"f",,Trigger)</f>
        <v>42353</v>
      </c>
      <c r="AY155" s="188">
        <f>_xll.qlInterestRateIndexMaturity(Currency&amp;"ibor"&amp;$G$1,AX155,Trigger)</f>
        <v>42536</v>
      </c>
      <c r="AZ155" s="361">
        <f>_xll.qlIndexFixing($Z$5,AW155,,_xll.ohTrigger(Trigger,Quote!$AE$2))</f>
        <v>7.2226585346917937E-4</v>
      </c>
      <c r="BA155" s="361">
        <f>_xll.qlIndexFixing($BB$1,AX155,,_xll.ohTrigger(Trigger,Quote!$AE$2))</f>
        <v>7.2562245979496402E-4</v>
      </c>
    </row>
    <row r="156" spans="48:53" ht="11.25" customHeight="1" x14ac:dyDescent="0.25">
      <c r="AV156" s="187" t="s">
        <v>217</v>
      </c>
      <c r="AW156" s="188">
        <f>_xll.qlInterestRateIndexFixingDate(Currency&amp;"ibor"&amp;$G$1,AX156,Trigger)</f>
        <v>42352</v>
      </c>
      <c r="AX156" s="188">
        <f>_xll.qlCalendarAdvance(Calendar,AX155,AV156,"f",,Trigger)</f>
        <v>42354</v>
      </c>
      <c r="AY156" s="188">
        <f>_xll.qlInterestRateIndexMaturity(Currency&amp;"ibor"&amp;$G$1,AX156,Trigger)</f>
        <v>42537</v>
      </c>
      <c r="AZ156" s="361">
        <f>_xll.qlIndexFixing($Z$5,AW156,,_xll.ohTrigger(Trigger,Quote!$AE$2))</f>
        <v>7.2383456438728433E-4</v>
      </c>
      <c r="BA156" s="361">
        <f>_xll.qlIndexFixing($BB$1,AX156,,_xll.ohTrigger(Trigger,Quote!$AE$2))</f>
        <v>7.3040906448426125E-4</v>
      </c>
    </row>
    <row r="157" spans="48:53" ht="11.25" customHeight="1" x14ac:dyDescent="0.25">
      <c r="AV157" s="187" t="s">
        <v>217</v>
      </c>
      <c r="AW157" s="188">
        <f>_xll.qlInterestRateIndexFixingDate(Currency&amp;"ibor"&amp;$G$1,AX157,Trigger)</f>
        <v>42353</v>
      </c>
      <c r="AX157" s="188">
        <f>_xll.qlCalendarAdvance(Calendar,AX156,AV157,"f",,Trigger)</f>
        <v>42355</v>
      </c>
      <c r="AY157" s="188">
        <f>_xll.qlInterestRateIndexMaturity(Currency&amp;"ibor"&amp;$G$1,AX157,Trigger)</f>
        <v>42538</v>
      </c>
      <c r="AZ157" s="361">
        <f>_xll.qlIndexFixing($Z$5,AW157,,_xll.ohTrigger(Trigger,Quote!$AE$2))</f>
        <v>7.2540862495267184E-4</v>
      </c>
      <c r="BA157" s="361">
        <f>_xll.qlIndexFixing($BB$1,AX157,,_xll.ohTrigger(Trigger,Quote!$AE$2))</f>
        <v>7.3347533862129846E-4</v>
      </c>
    </row>
    <row r="158" spans="48:53" ht="11.25" customHeight="1" x14ac:dyDescent="0.25">
      <c r="AV158" s="187" t="s">
        <v>217</v>
      </c>
      <c r="AW158" s="188">
        <f>_xll.qlInterestRateIndexFixingDate(Currency&amp;"ibor"&amp;$G$1,AX158,Trigger)</f>
        <v>42354</v>
      </c>
      <c r="AX158" s="188">
        <f>_xll.qlCalendarAdvance(Calendar,AX157,AV158,"f",,Trigger)</f>
        <v>42356</v>
      </c>
      <c r="AY158" s="188">
        <f>_xll.qlInterestRateIndexMaturity(Currency&amp;"ibor"&amp;$G$1,AX158,Trigger)</f>
        <v>42541</v>
      </c>
      <c r="AZ158" s="361">
        <f>_xll.qlIndexFixing($Z$5,AW158,,_xll.ohTrigger(Trigger,Quote!$AE$2))</f>
        <v>7.3026552090032311E-4</v>
      </c>
      <c r="BA158" s="361">
        <f>_xll.qlIndexFixing($BB$1,AX158,,_xll.ohTrigger(Trigger,Quote!$AE$2))</f>
        <v>7.3549432527609984E-4</v>
      </c>
    </row>
    <row r="159" spans="48:53" ht="11.25" customHeight="1" x14ac:dyDescent="0.25">
      <c r="AV159" s="187" t="s">
        <v>217</v>
      </c>
      <c r="AW159" s="188">
        <f>_xll.qlInterestRateIndexFixingDate(Currency&amp;"ibor"&amp;$G$1,AX159,Trigger)</f>
        <v>42355</v>
      </c>
      <c r="AX159" s="188">
        <f>_xll.qlCalendarAdvance(Calendar,AX158,AV159,"f",,Trigger)</f>
        <v>42359</v>
      </c>
      <c r="AY159" s="188">
        <f>_xll.qlInterestRateIndexMaturity(Currency&amp;"ibor"&amp;$G$1,AX159,Trigger)</f>
        <v>42542</v>
      </c>
      <c r="AZ159" s="361">
        <f>_xll.qlIndexFixing($Z$5,AW159,,_xll.ohTrigger(Trigger,Quote!$AE$2))</f>
        <v>7.3175836393995965E-4</v>
      </c>
      <c r="BA159" s="361">
        <f>_xll.qlIndexFixing($BB$1,AX159,,_xll.ohTrigger(Trigger,Quote!$AE$2))</f>
        <v>7.3753404333831165E-4</v>
      </c>
    </row>
    <row r="160" spans="48:53" ht="11.25" customHeight="1" x14ac:dyDescent="0.25">
      <c r="AV160" s="187" t="s">
        <v>217</v>
      </c>
      <c r="AW160" s="188">
        <f>_xll.qlInterestRateIndexFixingDate(Currency&amp;"ibor"&amp;$G$1,AX160,Trigger)</f>
        <v>42356</v>
      </c>
      <c r="AX160" s="188">
        <f>_xll.qlCalendarAdvance(Calendar,AX159,AV160,"f",,Trigger)</f>
        <v>42360</v>
      </c>
      <c r="AY160" s="188">
        <f>_xll.qlInterestRateIndexMaturity(Currency&amp;"ibor"&amp;$G$1,AX160,Trigger)</f>
        <v>42543</v>
      </c>
      <c r="AZ160" s="361">
        <f>_xll.qlIndexFixing($Z$5,AW160,,_xll.ohTrigger(Trigger,Quote!$AE$2))</f>
        <v>7.3335917293351901E-4</v>
      </c>
      <c r="BA160" s="361">
        <f>_xll.qlIndexFixing($BB$1,AX160,,_xll.ohTrigger(Trigger,Quote!$AE$2))</f>
        <v>7.395937634591121E-4</v>
      </c>
    </row>
    <row r="161" spans="48:53" ht="11.25" customHeight="1" x14ac:dyDescent="0.25">
      <c r="AV161" s="187" t="s">
        <v>217</v>
      </c>
      <c r="AW161" s="188">
        <f>_xll.qlInterestRateIndexFixingDate(Currency&amp;"ibor"&amp;$G$1,AX161,Trigger)</f>
        <v>42359</v>
      </c>
      <c r="AX161" s="188">
        <f>_xll.qlCalendarAdvance(Calendar,AX160,AV161,"f",,Trigger)</f>
        <v>42361</v>
      </c>
      <c r="AY161" s="188">
        <f>_xll.qlInterestRateIndexMaturity(Currency&amp;"ibor"&amp;$G$1,AX161,Trigger)</f>
        <v>42544</v>
      </c>
      <c r="AZ161" s="361">
        <f>_xll.qlIndexFixing($Z$5,AW161,,_xll.ohTrigger(Trigger,Quote!$AE$2))</f>
        <v>7.3496533165123932E-4</v>
      </c>
      <c r="BA161" s="361">
        <f>_xll.qlIndexFixing($BB$1,AX161,,_xll.ohTrigger(Trigger,Quote!$AE$2))</f>
        <v>7.4801924433340924E-4</v>
      </c>
    </row>
    <row r="162" spans="48:53" ht="11.25" customHeight="1" x14ac:dyDescent="0.25">
      <c r="AV162" s="187" t="s">
        <v>217</v>
      </c>
      <c r="AW162" s="188">
        <f>_xll.qlInterestRateIndexFixingDate(Currency&amp;"ibor"&amp;$G$1,AX162,Trigger)</f>
        <v>42360</v>
      </c>
      <c r="AX162" s="188">
        <f>_xll.qlCalendarAdvance(Calendar,AX161,AV162,"f",,Trigger)</f>
        <v>42362</v>
      </c>
      <c r="AY162" s="188">
        <f>_xll.qlInterestRateIndexMaturity(Currency&amp;"ibor"&amp;$G$1,AX162,Trigger)</f>
        <v>42545</v>
      </c>
      <c r="AZ162" s="361">
        <f>_xll.qlIndexFixing($Z$5,AW162,,_xll.ohTrigger(Trigger,Quote!$AE$2))</f>
        <v>7.3657684010709843E-4</v>
      </c>
      <c r="BA162" s="361">
        <f>_xll.qlIndexFixing($BB$1,AX162,,_xll.ohTrigger(Trigger,Quote!$AE$2))</f>
        <v>7.5016920128991829E-4</v>
      </c>
    </row>
    <row r="163" spans="48:53" ht="11.25" customHeight="1" x14ac:dyDescent="0.25">
      <c r="AV163" s="187" t="s">
        <v>217</v>
      </c>
      <c r="AW163" s="188">
        <f>_xll.qlInterestRateIndexFixingDate(Currency&amp;"ibor"&amp;$G$1,AX163,Trigger)</f>
        <v>42361</v>
      </c>
      <c r="AX163" s="188">
        <f>_xll.qlCalendarAdvance(Calendar,AX162,AV163,"f",,Trigger)</f>
        <v>42366</v>
      </c>
      <c r="AY163" s="188">
        <f>_xll.qlInterestRateIndexMaturity(Currency&amp;"ibor"&amp;$G$1,AX163,Trigger)</f>
        <v>42549</v>
      </c>
      <c r="AZ163" s="361">
        <f>_xll.qlIndexFixing($Z$5,AW163,,_xll.ohTrigger(Trigger,Quote!$AE$2))</f>
        <v>7.4307637157007718E-4</v>
      </c>
      <c r="BA163" s="361">
        <f>_xll.qlIndexFixing($BB$1,AX163,,_xll.ohTrigger(Trigger,Quote!$AE$2))</f>
        <v>7.5233548427548053E-4</v>
      </c>
    </row>
    <row r="164" spans="48:53" ht="11.25" customHeight="1" x14ac:dyDescent="0.25">
      <c r="AV164" s="187" t="s">
        <v>217</v>
      </c>
      <c r="AW164" s="188">
        <f>_xll.qlInterestRateIndexFixingDate(Currency&amp;"ibor"&amp;$G$1,AX164,Trigger)</f>
        <v>42362</v>
      </c>
      <c r="AX164" s="188">
        <f>_xll.qlCalendarAdvance(Calendar,AX163,AV164,"f",,Trigger)</f>
        <v>42367</v>
      </c>
      <c r="AY164" s="188">
        <f>_xll.qlInterestRateIndexMaturity(Currency&amp;"ibor"&amp;$G$1,AX164,Trigger)</f>
        <v>42550</v>
      </c>
      <c r="AZ164" s="361">
        <f>_xll.qlIndexFixing($Z$5,AW164,,_xll.ohTrigger(Trigger,Quote!$AE$2))</f>
        <v>7.4471462891232082E-4</v>
      </c>
      <c r="BA164" s="361">
        <f>_xll.qlIndexFixing($BB$1,AX164,,_xll.ohTrigger(Trigger,Quote!$AE$2))</f>
        <v>7.526773584025355E-4</v>
      </c>
    </row>
    <row r="165" spans="48:53" ht="11.25" customHeight="1" x14ac:dyDescent="0.25">
      <c r="AV165" s="187" t="s">
        <v>217</v>
      </c>
      <c r="AW165" s="188">
        <f>_xll.qlInterestRateIndexFixingDate(Currency&amp;"ibor"&amp;$G$1,AX165,Trigger)</f>
        <v>42366</v>
      </c>
      <c r="AX165" s="188">
        <f>_xll.qlCalendarAdvance(Calendar,AX164,AV165,"f",,Trigger)</f>
        <v>42368</v>
      </c>
      <c r="AY165" s="188">
        <f>_xll.qlInterestRateIndexMaturity(Currency&amp;"ibor"&amp;$G$1,AX165,Trigger)</f>
        <v>42551</v>
      </c>
      <c r="AZ165" s="361">
        <f>_xll.qlIndexFixing($Z$5,AW165,,_xll.ohTrigger(Trigger,Quote!$AE$2))</f>
        <v>7.4635823607176579E-4</v>
      </c>
      <c r="BA165" s="361">
        <f>_xll.qlIndexFixing($BB$1,AX165,,_xll.ohTrigger(Trigger,Quote!$AE$2))</f>
        <v>7.4635313607429349E-4</v>
      </c>
    </row>
    <row r="166" spans="48:53" ht="11.25" customHeight="1" x14ac:dyDescent="0.25">
      <c r="AV166" s="187" t="s">
        <v>217</v>
      </c>
      <c r="AW166" s="188">
        <f>_xll.qlInterestRateIndexFixingDate(Currency&amp;"ibor"&amp;$G$1,AX166,Trigger)</f>
        <v>42367</v>
      </c>
      <c r="AX166" s="188">
        <f>_xll.qlCalendarAdvance(Calendar,AX165,AV166,"f",,Trigger)</f>
        <v>42369</v>
      </c>
      <c r="AY166" s="188">
        <f>_xll.qlInterestRateIndexMaturity(Currency&amp;"ibor"&amp;$G$1,AX166,Trigger)</f>
        <v>42551</v>
      </c>
      <c r="AZ166" s="361">
        <f>_xll.qlIndexFixing($Z$5,AW166,,_xll.ohTrigger(Trigger,Quote!$AE$2))</f>
        <v>7.4635141282593622E-4</v>
      </c>
      <c r="BA166" s="361">
        <f>_xll.qlIndexFixing($BB$1,AX166,,_xll.ohTrigger(Trigger,Quote!$AE$2))</f>
        <v>7.4863151206502247E-4</v>
      </c>
    </row>
    <row r="167" spans="48:53" ht="11.25" customHeight="1" x14ac:dyDescent="0.25">
      <c r="AV167" s="187" t="s">
        <v>217</v>
      </c>
      <c r="AW167" s="188">
        <f>_xll.qlInterestRateIndexFixingDate(Currency&amp;"ibor"&amp;$G$1,AX167,Trigger)</f>
        <v>42368</v>
      </c>
      <c r="AX167" s="188">
        <f>_xll.qlCalendarAdvance(Calendar,AX166,AV167,"f",,Trigger)</f>
        <v>42373</v>
      </c>
      <c r="AY167" s="188">
        <f>_xll.qlInterestRateIndexMaturity(Currency&amp;"ibor"&amp;$G$1,AX167,Trigger)</f>
        <v>42555</v>
      </c>
      <c r="AZ167" s="361">
        <f>_xll.qlIndexFixing($Z$5,AW167,,_xll.ohTrigger(Trigger,Quote!$AE$2))</f>
        <v>7.5300056622699572E-4</v>
      </c>
      <c r="BA167" s="361">
        <f>_xll.qlIndexFixing($BB$1,AX167,,_xll.ohTrigger(Trigger,Quote!$AE$2))</f>
        <v>7.5092946894826337E-4</v>
      </c>
    </row>
    <row r="168" spans="48:53" ht="11.25" customHeight="1" x14ac:dyDescent="0.25">
      <c r="AV168" s="187" t="s">
        <v>217</v>
      </c>
      <c r="AW168" s="188">
        <f>_xll.qlInterestRateIndexFixingDate(Currency&amp;"ibor"&amp;$G$1,AX168,Trigger)</f>
        <v>42369</v>
      </c>
      <c r="AX168" s="188">
        <f>_xll.qlCalendarAdvance(Calendar,AX167,AV168,"f",,Trigger)</f>
        <v>42374</v>
      </c>
      <c r="AY168" s="188">
        <f>_xll.qlInterestRateIndexMaturity(Currency&amp;"ibor"&amp;$G$1,AX168,Trigger)</f>
        <v>42556</v>
      </c>
      <c r="AZ168" s="361">
        <f>_xll.qlIndexFixing($Z$5,AW168,,_xll.ohTrigger(Trigger,Quote!$AE$2))</f>
        <v>7.5467630269833886E-4</v>
      </c>
      <c r="BA168" s="361">
        <f>_xll.qlIndexFixing($BB$1,AX168,,_xll.ohTrigger(Trigger,Quote!$AE$2))</f>
        <v>7.5324679776061999E-4</v>
      </c>
    </row>
    <row r="169" spans="48:53" ht="11.25" customHeight="1" x14ac:dyDescent="0.25">
      <c r="AV169" s="187" t="s">
        <v>217</v>
      </c>
      <c r="AW169" s="188">
        <f>_xll.qlInterestRateIndexFixingDate(Currency&amp;"ibor"&amp;$G$1,AX169,Trigger)</f>
        <v>42373</v>
      </c>
      <c r="AX169" s="188">
        <f>_xll.qlCalendarAdvance(Calendar,AX168,AV169,"f",,Trigger)</f>
        <v>42375</v>
      </c>
      <c r="AY169" s="188">
        <f>_xll.qlInterestRateIndexMaturity(Currency&amp;"ibor"&amp;$G$1,AX169,Trigger)</f>
        <v>42557</v>
      </c>
      <c r="AZ169" s="361">
        <f>_xll.qlIndexFixing($Z$5,AW169,,_xll.ohTrigger(Trigger,Quote!$AE$2))</f>
        <v>7.5635741844560784E-4</v>
      </c>
      <c r="BA169" s="361">
        <f>_xll.qlIndexFixing($BB$1,AX169,,_xll.ohTrigger(Trigger,Quote!$AE$2))</f>
        <v>7.5558332305869632E-4</v>
      </c>
    </row>
    <row r="170" spans="48:53" ht="11.25" customHeight="1" x14ac:dyDescent="0.25">
      <c r="AV170" s="187" t="s">
        <v>217</v>
      </c>
      <c r="AW170" s="188">
        <f>_xll.qlInterestRateIndexFixingDate(Currency&amp;"ibor"&amp;$G$1,AX170,Trigger)</f>
        <v>42374</v>
      </c>
      <c r="AX170" s="188">
        <f>_xll.qlCalendarAdvance(Calendar,AX169,AV170,"f",,Trigger)</f>
        <v>42376</v>
      </c>
      <c r="AY170" s="188">
        <f>_xll.qlInterestRateIndexMaturity(Currency&amp;"ibor"&amp;$G$1,AX170,Trigger)</f>
        <v>42558</v>
      </c>
      <c r="AZ170" s="361">
        <f>_xll.qlIndexFixing($Z$5,AW170,,_xll.ohTrigger(Trigger,Quote!$AE$2))</f>
        <v>7.5804391348153956E-4</v>
      </c>
      <c r="BA170" s="361">
        <f>_xll.qlIndexFixing($BB$1,AX170,,_xll.ohTrigger(Trigger,Quote!$AE$2))</f>
        <v>7.6270682626797964E-4</v>
      </c>
    </row>
    <row r="171" spans="48:53" ht="11.25" customHeight="1" x14ac:dyDescent="0.25">
      <c r="AV171" s="187" t="s">
        <v>217</v>
      </c>
      <c r="AW171" s="188">
        <f>_xll.qlInterestRateIndexFixingDate(Currency&amp;"ibor"&amp;$G$1,AX171,Trigger)</f>
        <v>42375</v>
      </c>
      <c r="AX171" s="188">
        <f>_xll.qlCalendarAdvance(Calendar,AX170,AV171,"f",,Trigger)</f>
        <v>42377</v>
      </c>
      <c r="AY171" s="188">
        <f>_xll.qlInterestRateIndexMaturity(Currency&amp;"ibor"&amp;$G$1,AX171,Trigger)</f>
        <v>42559</v>
      </c>
      <c r="AZ171" s="361">
        <f>_xll.qlIndexFixing($Z$5,AW171,,_xll.ohTrigger(Trigger,Quote!$AE$2))</f>
        <v>7.5973578782106738E-4</v>
      </c>
      <c r="BA171" s="361">
        <f>_xll.qlIndexFixing($BB$1,AX171,,_xll.ohTrigger(Trigger,Quote!$AE$2))</f>
        <v>7.651190535166981E-4</v>
      </c>
    </row>
    <row r="172" spans="48:53" ht="11.25" customHeight="1" x14ac:dyDescent="0.25">
      <c r="AV172" s="187" t="s">
        <v>217</v>
      </c>
      <c r="AW172" s="188">
        <f>_xll.qlInterestRateIndexFixingDate(Currency&amp;"ibor"&amp;$G$1,AX172,Trigger)</f>
        <v>42376</v>
      </c>
      <c r="AX172" s="188">
        <f>_xll.qlCalendarAdvance(Calendar,AX171,AV172,"f",,Trigger)</f>
        <v>42380</v>
      </c>
      <c r="AY172" s="188">
        <f>_xll.qlInterestRateIndexMaturity(Currency&amp;"ibor"&amp;$G$1,AX172,Trigger)</f>
        <v>42562</v>
      </c>
      <c r="AZ172" s="361">
        <f>_xll.qlIndexFixing($Z$5,AW172,,_xll.ohTrigger(Trigger,Quote!$AE$2))</f>
        <v>7.6484368679650288E-4</v>
      </c>
      <c r="BA172" s="361">
        <f>_xll.qlIndexFixing($BB$1,AX172,,_xll.ohTrigger(Trigger,Quote!$AE$2))</f>
        <v>7.6755010286402164E-4</v>
      </c>
    </row>
    <row r="173" spans="48:53" ht="11.25" customHeight="1" x14ac:dyDescent="0.25">
      <c r="AV173" s="187" t="s">
        <v>217</v>
      </c>
      <c r="AW173" s="188">
        <f>_xll.qlInterestRateIndexFixingDate(Currency&amp;"ibor"&amp;$G$1,AX173,Trigger)</f>
        <v>42377</v>
      </c>
      <c r="AX173" s="188">
        <f>_xll.qlCalendarAdvance(Calendar,AX172,AV173,"f",,Trigger)</f>
        <v>42381</v>
      </c>
      <c r="AY173" s="188">
        <f>_xll.qlInterestRateIndexMaturity(Currency&amp;"ibor"&amp;$G$1,AX173,Trigger)</f>
        <v>42563</v>
      </c>
      <c r="AZ173" s="361">
        <f>_xll.qlIndexFixing($Z$5,AW173,,_xll.ohTrigger(Trigger,Quote!$AE$2))</f>
        <v>7.6655707848656931E-4</v>
      </c>
      <c r="BA173" s="361">
        <f>_xll.qlIndexFixing($BB$1,AX173,,_xll.ohTrigger(Trigger,Quote!$AE$2))</f>
        <v>7.6999999999972999E-4</v>
      </c>
    </row>
    <row r="174" spans="48:53" ht="11.25" customHeight="1" x14ac:dyDescent="0.25">
      <c r="AV174" s="187" t="s">
        <v>217</v>
      </c>
      <c r="AW174" s="188">
        <f>_xll.qlInterestRateIndexFixingDate(Currency&amp;"ibor"&amp;$G$1,AX174,Trigger)</f>
        <v>42380</v>
      </c>
      <c r="AX174" s="188">
        <f>_xll.qlCalendarAdvance(Calendar,AX173,AV174,"f",,Trigger)</f>
        <v>42382</v>
      </c>
      <c r="AY174" s="188">
        <f>_xll.qlInterestRateIndexMaturity(Currency&amp;"ibor"&amp;$G$1,AX174,Trigger)</f>
        <v>42564</v>
      </c>
      <c r="AZ174" s="361">
        <f>_xll.qlIndexFixing($Z$5,AW174,,_xll.ohTrigger(Trigger,Quote!$AE$2))</f>
        <v>7.6827584954918763E-4</v>
      </c>
      <c r="BA174" s="361">
        <f>_xll.qlIndexFixing($BB$1,AX174,,_xll.ohTrigger(Trigger,Quote!$AE$2))</f>
        <v>7.7243407814756059E-4</v>
      </c>
    </row>
    <row r="175" spans="48:53" ht="11.25" customHeight="1" x14ac:dyDescent="0.25">
      <c r="AV175" s="187" t="s">
        <v>217</v>
      </c>
      <c r="AW175" s="188">
        <f>_xll.qlInterestRateIndexFixingDate(Currency&amp;"ibor"&amp;$G$1,AX175,Trigger)</f>
        <v>42381</v>
      </c>
      <c r="AX175" s="188">
        <f>_xll.qlCalendarAdvance(Calendar,AX174,AV175,"f",,Trigger)</f>
        <v>42383</v>
      </c>
      <c r="AY175" s="188">
        <f>_xll.qlInterestRateIndexMaturity(Currency&amp;"ibor"&amp;$G$1,AX175,Trigger)</f>
        <v>42565</v>
      </c>
      <c r="AZ175" s="361">
        <f>_xll.qlIndexFixing($Z$5,AW175,,_xll.ohTrigger(Trigger,Quote!$AE$2))</f>
        <v>7.6999999999885157E-4</v>
      </c>
      <c r="BA175" s="361">
        <f>_xll.qlIndexFixing($BB$1,AX175,,_xll.ohTrigger(Trigger,Quote!$AE$2))</f>
        <v>7.7944726374070295E-4</v>
      </c>
    </row>
    <row r="176" spans="48:53" ht="11.25" customHeight="1" x14ac:dyDescent="0.25">
      <c r="AV176" s="187" t="s">
        <v>217</v>
      </c>
      <c r="AW176" s="188">
        <f>_xll.qlInterestRateIndexFixingDate(Currency&amp;"ibor"&amp;$G$1,AX176,Trigger)</f>
        <v>42382</v>
      </c>
      <c r="AX176" s="188">
        <f>_xll.qlCalendarAdvance(Calendar,AX175,AV176,"f",,Trigger)</f>
        <v>42384</v>
      </c>
      <c r="AY176" s="188">
        <f>_xll.qlInterestRateIndexMaturity(Currency&amp;"ibor"&amp;$G$1,AX176,Trigger)</f>
        <v>42566</v>
      </c>
      <c r="AZ176" s="361">
        <f>_xll.qlIndexFixing($Z$5,AW176,,_xll.ohTrigger(Trigger,Quote!$AE$2))</f>
        <v>7.7429252560590319E-4</v>
      </c>
      <c r="BA176" s="361">
        <f>_xll.qlIndexFixing($BB$1,AX176,,_xll.ohTrigger(Trigger,Quote!$AE$2))</f>
        <v>7.8169456412868158E-4</v>
      </c>
    </row>
    <row r="177" spans="48:53" ht="11.25" customHeight="1" x14ac:dyDescent="0.25">
      <c r="AV177" s="187" t="s">
        <v>217</v>
      </c>
      <c r="AW177" s="188">
        <f>_xll.qlInterestRateIndexFixingDate(Currency&amp;"ibor"&amp;$G$1,AX177,Trigger)</f>
        <v>42383</v>
      </c>
      <c r="AX177" s="188">
        <f>_xll.qlCalendarAdvance(Calendar,AX176,AV177,"f",,Trigger)</f>
        <v>42387</v>
      </c>
      <c r="AY177" s="188">
        <f>_xll.qlInterestRateIndexMaturity(Currency&amp;"ibor"&amp;$G$1,AX177,Trigger)</f>
        <v>42569</v>
      </c>
      <c r="AZ177" s="361">
        <f>_xll.qlIndexFixing($Z$5,AW177,,_xll.ohTrigger(Trigger,Quote!$AE$2))</f>
        <v>7.8728811463058359E-4</v>
      </c>
      <c r="BA177" s="361">
        <f>_xll.qlIndexFixing($BB$1,AX177,,_xll.ohTrigger(Trigger,Quote!$AE$2))</f>
        <v>7.8389964679679072E-4</v>
      </c>
    </row>
    <row r="178" spans="48:53" ht="11.25" customHeight="1" x14ac:dyDescent="0.25">
      <c r="AV178" s="187" t="s">
        <v>217</v>
      </c>
      <c r="AW178" s="188">
        <f>_xll.qlInterestRateIndexFixingDate(Currency&amp;"ibor"&amp;$G$1,AX178,Trigger)</f>
        <v>42384</v>
      </c>
      <c r="AX178" s="188">
        <f>_xll.qlCalendarAdvance(Calendar,AX177,AV178,"f",,Trigger)</f>
        <v>42388</v>
      </c>
      <c r="AY178" s="188">
        <f>_xll.qlInterestRateIndexMaturity(Currency&amp;"ibor"&amp;$G$1,AX178,Trigger)</f>
        <v>42570</v>
      </c>
      <c r="AZ178" s="361">
        <f>_xll.qlIndexFixing($Z$5,AW178,,_xll.ohTrigger(Trigger,Quote!$AE$2))</f>
        <v>7.9165931547055702E-4</v>
      </c>
      <c r="BA178" s="361">
        <f>_xll.qlIndexFixing($BB$1,AX178,,_xll.ohTrigger(Trigger,Quote!$AE$2))</f>
        <v>7.8606433092719803E-4</v>
      </c>
    </row>
    <row r="179" spans="48:53" ht="11.25" customHeight="1" x14ac:dyDescent="0.25">
      <c r="AV179" s="187" t="s">
        <v>217</v>
      </c>
      <c r="AW179" s="188">
        <f>_xll.qlInterestRateIndexFixingDate(Currency&amp;"ibor"&amp;$G$1,AX179,Trigger)</f>
        <v>42387</v>
      </c>
      <c r="AX179" s="188">
        <f>_xll.qlCalendarAdvance(Calendar,AX178,AV179,"f",,Trigger)</f>
        <v>42389</v>
      </c>
      <c r="AY179" s="188">
        <f>_xll.qlInterestRateIndexMaturity(Currency&amp;"ibor"&amp;$G$1,AX179,Trigger)</f>
        <v>42571</v>
      </c>
      <c r="AZ179" s="361">
        <f>_xll.qlIndexFixing($Z$5,AW179,,_xll.ohTrigger(Trigger,Quote!$AE$2))</f>
        <v>7.9605018544322661E-4</v>
      </c>
      <c r="BA179" s="361">
        <f>_xll.qlIndexFixing($BB$1,AX179,,_xll.ohTrigger(Trigger,Quote!$AE$2))</f>
        <v>7.8819044994562224E-4</v>
      </c>
    </row>
    <row r="180" spans="48:53" ht="11.25" customHeight="1" x14ac:dyDescent="0.25">
      <c r="AV180" s="187" t="s">
        <v>217</v>
      </c>
      <c r="AW180" s="188">
        <f>_xll.qlInterestRateIndexFixingDate(Currency&amp;"ibor"&amp;$G$1,AX180,Trigger)</f>
        <v>42388</v>
      </c>
      <c r="AX180" s="188">
        <f>_xll.qlCalendarAdvance(Calendar,AX179,AV180,"f",,Trigger)</f>
        <v>42390</v>
      </c>
      <c r="AY180" s="188">
        <f>_xll.qlInterestRateIndexMaturity(Currency&amp;"ibor"&amp;$G$1,AX180,Trigger)</f>
        <v>42572</v>
      </c>
      <c r="AZ180" s="361">
        <f>_xll.qlIndexFixing($Z$5,AW180,,_xll.ohTrigger(Trigger,Quote!$AE$2))</f>
        <v>8.0046072467903761E-4</v>
      </c>
      <c r="BA180" s="361">
        <f>_xll.qlIndexFixing($BB$1,AX180,,_xll.ohTrigger(Trigger,Quote!$AE$2))</f>
        <v>7.9435596427151979E-4</v>
      </c>
    </row>
    <row r="181" spans="48:53" ht="11.25" customHeight="1" x14ac:dyDescent="0.25">
      <c r="AV181" s="187" t="s">
        <v>217</v>
      </c>
      <c r="AW181" s="188">
        <f>_xll.qlInterestRateIndexFixingDate(Currency&amp;"ibor"&amp;$G$1,AX181,Trigger)</f>
        <v>42389</v>
      </c>
      <c r="AX181" s="188">
        <f>_xll.qlCalendarAdvance(Calendar,AX180,AV181,"f",,Trigger)</f>
        <v>42391</v>
      </c>
      <c r="AY181" s="188">
        <f>_xll.qlInterestRateIndexMaturity(Currency&amp;"ibor"&amp;$G$1,AX181,Trigger)</f>
        <v>42573</v>
      </c>
      <c r="AZ181" s="361">
        <f>_xll.qlIndexFixing($Z$5,AW181,,_xll.ohTrigger(Trigger,Quote!$AE$2))</f>
        <v>8.0489093330975256E-4</v>
      </c>
      <c r="BA181" s="361">
        <f>_xll.qlIndexFixing($BB$1,AX181,,_xll.ohTrigger(Trigger,Quote!$AE$2))</f>
        <v>7.9634644200887977E-4</v>
      </c>
    </row>
    <row r="182" spans="48:53" ht="11.25" customHeight="1" x14ac:dyDescent="0.25">
      <c r="AV182" s="187" t="s">
        <v>217</v>
      </c>
      <c r="AW182" s="188">
        <f>_xll.qlInterestRateIndexFixingDate(Currency&amp;"ibor"&amp;$G$1,AX182,Trigger)</f>
        <v>42390</v>
      </c>
      <c r="AX182" s="188">
        <f>_xll.qlCalendarAdvance(Calendar,AX181,AV182,"f",,Trigger)</f>
        <v>42394</v>
      </c>
      <c r="AY182" s="188">
        <f>_xll.qlInterestRateIndexMaturity(Currency&amp;"ibor"&amp;$G$1,AX182,Trigger)</f>
        <v>42576</v>
      </c>
      <c r="AZ182" s="361">
        <f>_xll.qlIndexFixing($Z$5,AW182,,_xll.ohTrigger(Trigger,Quote!$AE$2))</f>
        <v>8.1829957689465876E-4</v>
      </c>
      <c r="BA182" s="361">
        <f>_xll.qlIndexFixing($BB$1,AX182,,_xll.ohTrigger(Trigger,Quote!$AE$2))</f>
        <v>7.9830773544203567E-4</v>
      </c>
    </row>
    <row r="183" spans="48:53" ht="11.25" customHeight="1" x14ac:dyDescent="0.25">
      <c r="AV183" s="187" t="s">
        <v>217</v>
      </c>
      <c r="AW183" s="188">
        <f>_xll.qlInterestRateIndexFixingDate(Currency&amp;"ibor"&amp;$G$1,AX183,Trigger)</f>
        <v>42391</v>
      </c>
      <c r="AX183" s="188">
        <f>_xll.qlCalendarAdvance(Calendar,AX182,AV183,"f",,Trigger)</f>
        <v>42395</v>
      </c>
      <c r="AY183" s="188">
        <f>_xll.qlInterestRateIndexMaturity(Currency&amp;"ibor"&amp;$G$1,AX183,Trigger)</f>
        <v>42577</v>
      </c>
      <c r="AZ183" s="361">
        <f>_xll.qlIndexFixing($Z$5,AW183,,_xll.ohTrigger(Trigger,Quote!$AE$2))</f>
        <v>8.2280846443096229E-4</v>
      </c>
      <c r="BA183" s="361">
        <f>_xll.qlIndexFixing($BB$1,AX183,,_xll.ohTrigger(Trigger,Quote!$AE$2))</f>
        <v>8.0024176346460299E-4</v>
      </c>
    </row>
    <row r="184" spans="48:53" ht="11.25" customHeight="1" x14ac:dyDescent="0.25">
      <c r="AV184" s="187" t="s">
        <v>217</v>
      </c>
      <c r="AW184" s="188">
        <f>_xll.qlInterestRateIndexFixingDate(Currency&amp;"ibor"&amp;$G$1,AX184,Trigger)</f>
        <v>42394</v>
      </c>
      <c r="AX184" s="188">
        <f>_xll.qlCalendarAdvance(Calendar,AX183,AV184,"f",,Trigger)</f>
        <v>42396</v>
      </c>
      <c r="AY184" s="188">
        <f>_xll.qlInterestRateIndexMaturity(Currency&amp;"ibor"&amp;$G$1,AX184,Trigger)</f>
        <v>42578</v>
      </c>
      <c r="AZ184" s="361">
        <f>_xll.qlIndexFixing($Z$5,AW184,,_xll.ohTrigger(Trigger,Quote!$AE$2))</f>
        <v>8.2733702202888917E-4</v>
      </c>
      <c r="BA184" s="361">
        <f>_xll.qlIndexFixing($BB$1,AX184,,_xll.ohTrigger(Trigger,Quote!$AE$2))</f>
        <v>8.0215045921550531E-4</v>
      </c>
    </row>
    <row r="185" spans="48:53" ht="11.25" customHeight="1" x14ac:dyDescent="0.25">
      <c r="AV185" s="187" t="s">
        <v>217</v>
      </c>
      <c r="AW185" s="188">
        <f>_xll.qlInterestRateIndexFixingDate(Currency&amp;"ibor"&amp;$G$1,AX185,Trigger)</f>
        <v>42395</v>
      </c>
      <c r="AX185" s="188">
        <f>_xll.qlCalendarAdvance(Calendar,AX184,AV185,"f",,Trigger)</f>
        <v>42397</v>
      </c>
      <c r="AY185" s="188">
        <f>_xll.qlInterestRateIndexMaturity(Currency&amp;"ibor"&amp;$G$1,AX185,Trigger)</f>
        <v>42579</v>
      </c>
      <c r="AZ185" s="361">
        <f>_xll.qlIndexFixing($Z$5,AW185,,_xll.ohTrigger(Trigger,Quote!$AE$2))</f>
        <v>8.3188524982283753E-4</v>
      </c>
      <c r="BA185" s="361">
        <f>_xll.qlIndexFixing($BB$1,AX185,,_xll.ohTrigger(Trigger,Quote!$AE$2))</f>
        <v>7.9507958765954328E-4</v>
      </c>
    </row>
    <row r="186" spans="48:53" ht="11.25" customHeight="1" x14ac:dyDescent="0.25">
      <c r="AV186" s="187" t="s">
        <v>217</v>
      </c>
      <c r="AW186" s="188">
        <f>_xll.qlInterestRateIndexFixingDate(Currency&amp;"ibor"&amp;$G$1,AX186,Trigger)</f>
        <v>42396</v>
      </c>
      <c r="AX186" s="188">
        <f>_xll.qlCalendarAdvance(Calendar,AX185,AV186,"f",,Trigger)</f>
        <v>42398</v>
      </c>
      <c r="AY186" s="188">
        <f>_xll.qlInterestRateIndexMaturity(Currency&amp;"ibor"&amp;$G$1,AX186,Trigger)</f>
        <v>42580</v>
      </c>
      <c r="AZ186" s="361">
        <f>_xll.qlIndexFixing($Z$5,AW186,,_xll.ohTrigger(Trigger,Quote!$AE$2))</f>
        <v>8.3645314794808371E-4</v>
      </c>
      <c r="BA186" s="361">
        <f>_xll.qlIndexFixing($BB$1,AX186,,_xll.ohTrigger(Trigger,Quote!$AE$2))</f>
        <v>7.9690655889054702E-4</v>
      </c>
    </row>
    <row r="187" spans="48:53" ht="11.25" customHeight="1" x14ac:dyDescent="0.25">
      <c r="AV187" s="187" t="s">
        <v>217</v>
      </c>
      <c r="AW187" s="188">
        <f>_xll.qlInterestRateIndexFixingDate(Currency&amp;"ibor"&amp;$G$1,AX187,Trigger)</f>
        <v>42397</v>
      </c>
      <c r="AX187" s="188">
        <f>_xll.qlCalendarAdvance(Calendar,AX186,AV187,"f",,Trigger)</f>
        <v>42401</v>
      </c>
      <c r="AY187" s="188">
        <f>_xll.qlInterestRateIndexMaturity(Currency&amp;"ibor"&amp;$G$1,AX187,Trigger)</f>
        <v>42583</v>
      </c>
      <c r="AZ187" s="361">
        <f>_xll.qlIndexFixing($Z$5,AW187,,_xll.ohTrigger(Trigger,Quote!$AE$2))</f>
        <v>8.502748656788675E-4</v>
      </c>
      <c r="BA187" s="361">
        <f>_xll.qlIndexFixing($BB$1,AX187,,_xll.ohTrigger(Trigger,Quote!$AE$2))</f>
        <v>7.9871807729440093E-4</v>
      </c>
    </row>
    <row r="188" spans="48:53" ht="11.25" customHeight="1" x14ac:dyDescent="0.25">
      <c r="AV188" s="187" t="s">
        <v>217</v>
      </c>
      <c r="AW188" s="188">
        <f>_xll.qlInterestRateIndexFixingDate(Currency&amp;"ibor"&amp;$G$1,AX188,Trigger)</f>
        <v>42398</v>
      </c>
      <c r="AX188" s="188">
        <f>_xll.qlCalendarAdvance(Calendar,AX187,AV188,"f",,Trigger)</f>
        <v>42402</v>
      </c>
      <c r="AY188" s="188">
        <f>_xll.qlInterestRateIndexMaturity(Currency&amp;"ibor"&amp;$G$1,AX188,Trigger)</f>
        <v>42584</v>
      </c>
      <c r="AZ188" s="361">
        <f>_xll.qlIndexFixing($Z$5,AW188,,_xll.ohTrigger(Trigger,Quote!$AE$2))</f>
        <v>8.5492144649832E-4</v>
      </c>
      <c r="BA188" s="361">
        <f>_xll.qlIndexFixing($BB$1,AX188,,_xll.ohTrigger(Trigger,Quote!$AE$2))</f>
        <v>8.0051616145816089E-4</v>
      </c>
    </row>
    <row r="189" spans="48:53" ht="11.25" customHeight="1" x14ac:dyDescent="0.25">
      <c r="AV189" s="187" t="s">
        <v>217</v>
      </c>
      <c r="AW189" s="188">
        <f>_xll.qlInterestRateIndexFixingDate(Currency&amp;"ibor"&amp;$G$1,AX189,Trigger)</f>
        <v>42401</v>
      </c>
      <c r="AX189" s="188">
        <f>_xll.qlCalendarAdvance(Calendar,AX188,AV189,"f",,Trigger)</f>
        <v>42403</v>
      </c>
      <c r="AY189" s="188">
        <f>_xll.qlInterestRateIndexMaturity(Currency&amp;"ibor"&amp;$G$1,AX189,Trigger)</f>
        <v>42585</v>
      </c>
      <c r="AZ189" s="361">
        <f>_xll.qlIndexFixing($Z$5,AW189,,_xll.ohTrigger(Trigger,Quote!$AE$2))</f>
        <v>8.5958769833599329E-4</v>
      </c>
      <c r="BA189" s="361">
        <f>_xll.qlIndexFixing($BB$1,AX189,,_xll.ohTrigger(Trigger,Quote!$AE$2))</f>
        <v>8.0230284420979871E-4</v>
      </c>
    </row>
    <row r="190" spans="48:53" ht="11.25" customHeight="1" x14ac:dyDescent="0.25">
      <c r="AV190" s="187" t="s">
        <v>217</v>
      </c>
      <c r="AW190" s="188">
        <f>_xll.qlInterestRateIndexFixingDate(Currency&amp;"ibor"&amp;$G$1,AX190,Trigger)</f>
        <v>42402</v>
      </c>
      <c r="AX190" s="188">
        <f>_xll.qlCalendarAdvance(Calendar,AX189,AV190,"f",,Trigger)</f>
        <v>42404</v>
      </c>
      <c r="AY190" s="188">
        <f>_xll.qlInterestRateIndexMaturity(Currency&amp;"ibor"&amp;$G$1,AX190,Trigger)</f>
        <v>42586</v>
      </c>
      <c r="AZ190" s="361">
        <f>_xll.qlIndexFixing($Z$5,AW190,,_xll.ohTrigger(Trigger,Quote!$AE$2))</f>
        <v>8.6427362133155612E-4</v>
      </c>
      <c r="BA190" s="361">
        <f>_xll.qlIndexFixing($BB$1,AX190,,_xll.ohTrigger(Trigger,Quote!$AE$2))</f>
        <v>8.0761502592365181E-4</v>
      </c>
    </row>
    <row r="191" spans="48:53" ht="11.25" customHeight="1" x14ac:dyDescent="0.25">
      <c r="AV191" s="187" t="s">
        <v>217</v>
      </c>
      <c r="AW191" s="188">
        <f>_xll.qlInterestRateIndexFixingDate(Currency&amp;"ibor"&amp;$G$1,AX191,Trigger)</f>
        <v>42403</v>
      </c>
      <c r="AX191" s="188">
        <f>_xll.qlCalendarAdvance(Calendar,AX190,AV191,"f",,Trigger)</f>
        <v>42405</v>
      </c>
      <c r="AY191" s="188">
        <f>_xll.qlInterestRateIndexMaturity(Currency&amp;"ibor"&amp;$G$1,AX191,Trigger)</f>
        <v>42587</v>
      </c>
      <c r="AZ191" s="361">
        <f>_xll.qlIndexFixing($Z$5,AW191,,_xll.ohTrigger(Trigger,Quote!$AE$2))</f>
        <v>8.6897921562423752E-4</v>
      </c>
      <c r="BA191" s="361">
        <f>_xll.qlIndexFixing($BB$1,AX191,,_xll.ohTrigger(Trigger,Quote!$AE$2))</f>
        <v>8.0937671617139898E-4</v>
      </c>
    </row>
    <row r="192" spans="48:53" ht="11.25" customHeight="1" x14ac:dyDescent="0.25">
      <c r="AV192" s="187" t="s">
        <v>217</v>
      </c>
      <c r="AW192" s="188">
        <f>_xll.qlInterestRateIndexFixingDate(Currency&amp;"ibor"&amp;$G$1,AX192,Trigger)</f>
        <v>42404</v>
      </c>
      <c r="AX192" s="188">
        <f>_xll.qlCalendarAdvance(Calendar,AX191,AV192,"f",,Trigger)</f>
        <v>42408</v>
      </c>
      <c r="AY192" s="188">
        <f>_xll.qlInterestRateIndexMaturity(Currency&amp;"ibor"&amp;$G$1,AX192,Trigger)</f>
        <v>42590</v>
      </c>
      <c r="AZ192" s="361">
        <f>_xll.qlIndexFixing($Z$5,AW192,,_xll.ohTrigger(Trigger,Quote!$AE$2))</f>
        <v>8.83214027690024E-4</v>
      </c>
      <c r="BA192" s="361">
        <f>_xll.qlIndexFixing($BB$1,AX192,,_xll.ohTrigger(Trigger,Quote!$AE$2))</f>
        <v>8.1113738279268792E-4</v>
      </c>
    </row>
    <row r="193" spans="48:53" ht="11.25" customHeight="1" x14ac:dyDescent="0.25">
      <c r="AV193" s="187" t="s">
        <v>217</v>
      </c>
      <c r="AW193" s="188">
        <f>_xll.qlInterestRateIndexFixingDate(Currency&amp;"ibor"&amp;$G$1,AX193,Trigger)</f>
        <v>42405</v>
      </c>
      <c r="AX193" s="188">
        <f>_xll.qlCalendarAdvance(Calendar,AX192,AV193,"f",,Trigger)</f>
        <v>42409</v>
      </c>
      <c r="AY193" s="188">
        <f>_xll.qlInterestRateIndexMaturity(Currency&amp;"ibor"&amp;$G$1,AX193,Trigger)</f>
        <v>42591</v>
      </c>
      <c r="AZ193" s="361">
        <f>_xll.qlIndexFixing($Z$5,AW193,,_xll.ohTrigger(Trigger,Quote!$AE$2))</f>
        <v>8.8799830857972382E-4</v>
      </c>
      <c r="BA193" s="361">
        <f>_xll.qlIndexFixing($BB$1,AX193,,_xll.ohTrigger(Trigger,Quote!$AE$2))</f>
        <v>8.1289914407372426E-4</v>
      </c>
    </row>
    <row r="194" spans="48:53" ht="11.25" customHeight="1" x14ac:dyDescent="0.25">
      <c r="AV194" s="187" t="s">
        <v>217</v>
      </c>
      <c r="AW194" s="188">
        <f>_xll.qlInterestRateIndexFixingDate(Currency&amp;"ibor"&amp;$G$1,AX194,Trigger)</f>
        <v>42408</v>
      </c>
      <c r="AX194" s="188">
        <f>_xll.qlCalendarAdvance(Calendar,AX193,AV194,"f",,Trigger)</f>
        <v>42410</v>
      </c>
      <c r="AY194" s="188">
        <f>_xll.qlInterestRateIndexMaturity(Currency&amp;"ibor"&amp;$G$1,AX194,Trigger)</f>
        <v>42592</v>
      </c>
      <c r="AZ194" s="361">
        <f>_xll.qlIndexFixing($Z$5,AW194,,_xll.ohTrigger(Trigger,Quote!$AE$2))</f>
        <v>8.9280226147410815E-4</v>
      </c>
      <c r="BA194" s="361">
        <f>_xll.qlIndexFixing($BB$1,AX194,,_xll.ohTrigger(Trigger,Quote!$AE$2))</f>
        <v>8.1466413254163011E-4</v>
      </c>
    </row>
    <row r="195" spans="48:53" ht="11.25" customHeight="1" x14ac:dyDescent="0.25">
      <c r="AV195" s="187" t="s">
        <v>217</v>
      </c>
      <c r="AW195" s="188">
        <f>_xll.qlInterestRateIndexFixingDate(Currency&amp;"ibor"&amp;$G$1,AX195,Trigger)</f>
        <v>42409</v>
      </c>
      <c r="AX195" s="188">
        <f>_xll.qlCalendarAdvance(Calendar,AX194,AV195,"f",,Trigger)</f>
        <v>42411</v>
      </c>
      <c r="AY195" s="188">
        <f>_xll.qlInterestRateIndexMaturity(Currency&amp;"ibor"&amp;$G$1,AX195,Trigger)</f>
        <v>42593</v>
      </c>
      <c r="AZ195" s="361">
        <f>_xll.qlIndexFixing($Z$5,AW195,,_xll.ohTrigger(Trigger,Quote!$AE$2))</f>
        <v>8.9762588651548091E-4</v>
      </c>
      <c r="BA195" s="361">
        <f>_xll.qlIndexFixing($BB$1,AX195,,_xll.ohTrigger(Trigger,Quote!$AE$2))</f>
        <v>8.19999999999838E-4</v>
      </c>
    </row>
    <row r="196" spans="48:53" ht="11.25" customHeight="1" x14ac:dyDescent="0.25">
      <c r="AV196" s="187" t="s">
        <v>217</v>
      </c>
      <c r="AW196" s="188">
        <f>_xll.qlInterestRateIndexFixingDate(Currency&amp;"ibor"&amp;$G$1,AX196,Trigger)</f>
        <v>42410</v>
      </c>
      <c r="AX196" s="188">
        <f>_xll.qlCalendarAdvance(Calendar,AX195,AV196,"f",,Trigger)</f>
        <v>42412</v>
      </c>
      <c r="AY196" s="188">
        <f>_xll.qlInterestRateIndexMaturity(Currency&amp;"ibor"&amp;$G$1,AX196,Trigger)</f>
        <v>42594</v>
      </c>
      <c r="AZ196" s="361">
        <f>_xll.qlIndexFixing($Z$5,AW196,,_xll.ohTrigger(Trigger,Quote!$AE$2))</f>
        <v>9.0246918384878096E-4</v>
      </c>
      <c r="BA196" s="361">
        <f>_xll.qlIndexFixing($BB$1,AX196,,_xll.ohTrigger(Trigger,Quote!$AE$2))</f>
        <v>8.2178983116355634E-4</v>
      </c>
    </row>
    <row r="197" spans="48:53" ht="11.25" customHeight="1" x14ac:dyDescent="0.25">
      <c r="AV197" s="187" t="s">
        <v>217</v>
      </c>
      <c r="AW197" s="188">
        <f>_xll.qlInterestRateIndexFixingDate(Currency&amp;"ibor"&amp;$G$1,AX197,Trigger)</f>
        <v>42411</v>
      </c>
      <c r="AX197" s="188">
        <f>_xll.qlCalendarAdvance(Calendar,AX196,AV197,"f",,Trigger)</f>
        <v>42415</v>
      </c>
      <c r="AY197" s="188">
        <f>_xll.qlInterestRateIndexMaturity(Currency&amp;"ibor"&amp;$G$1,AX197,Trigger)</f>
        <v>42597</v>
      </c>
      <c r="AZ197" s="361">
        <f>_xll.qlIndexFixing($Z$5,AW197,,_xll.ohTrigger(Trigger,Quote!$AE$2))</f>
        <v>9.171171110434861E-4</v>
      </c>
      <c r="BA197" s="361">
        <f>_xll.qlIndexFixing($BB$1,AX197,,_xll.ohTrigger(Trigger,Quote!$AE$2))</f>
        <v>8.2357400726711821E-4</v>
      </c>
    </row>
    <row r="198" spans="48:53" ht="11.25" customHeight="1" x14ac:dyDescent="0.25">
      <c r="AV198" s="187" t="s">
        <v>217</v>
      </c>
      <c r="AW198" s="188">
        <f>_xll.qlInterestRateIndexFixingDate(Currency&amp;"ibor"&amp;$G$1,AX198,Trigger)</f>
        <v>42412</v>
      </c>
      <c r="AX198" s="188">
        <f>_xll.qlCalendarAdvance(Calendar,AX197,AV198,"f",,Trigger)</f>
        <v>42416</v>
      </c>
      <c r="AY198" s="188">
        <f>_xll.qlInterestRateIndexMaturity(Currency&amp;"ibor"&amp;$G$1,AX198,Trigger)</f>
        <v>42598</v>
      </c>
      <c r="AZ198" s="361">
        <f>_xll.qlIndexFixing($Z$5,AW198,,_xll.ohTrigger(Trigger,Quote!$AE$2))</f>
        <v>9.2173326369350387E-4</v>
      </c>
      <c r="BA198" s="361">
        <f>_xll.qlIndexFixing($BB$1,AX198,,_xll.ohTrigger(Trigger,Quote!$AE$2))</f>
        <v>8.2535413676279622E-4</v>
      </c>
    </row>
    <row r="199" spans="48:53" ht="11.25" customHeight="1" x14ac:dyDescent="0.25">
      <c r="AV199" s="187" t="s">
        <v>217</v>
      </c>
      <c r="AW199" s="188">
        <f>_xll.qlInterestRateIndexFixingDate(Currency&amp;"ibor"&amp;$G$1,AX199,Trigger)</f>
        <v>42415</v>
      </c>
      <c r="AX199" s="188">
        <f>_xll.qlCalendarAdvance(Calendar,AX198,AV199,"f",,Trigger)</f>
        <v>42417</v>
      </c>
      <c r="AY199" s="188">
        <f>_xll.qlInterestRateIndexMaturity(Currency&amp;"ibor"&amp;$G$1,AX199,Trigger)</f>
        <v>42599</v>
      </c>
      <c r="AZ199" s="361">
        <f>_xll.qlIndexFixing($Z$5,AW199,,_xll.ohTrigger(Trigger,Quote!$AE$2))</f>
        <v>9.2636690333954875E-4</v>
      </c>
      <c r="BA199" s="361">
        <f>_xll.qlIndexFixing($BB$1,AX199,,_xll.ohTrigger(Trigger,Quote!$AE$2))</f>
        <v>8.2713184190237371E-4</v>
      </c>
    </row>
    <row r="200" spans="48:53" ht="11.25" customHeight="1" x14ac:dyDescent="0.25">
      <c r="AV200" s="187" t="s">
        <v>217</v>
      </c>
      <c r="AW200" s="188">
        <f>_xll.qlInterestRateIndexFixingDate(Currency&amp;"ibor"&amp;$G$1,AX200,Trigger)</f>
        <v>42416</v>
      </c>
      <c r="AX200" s="188">
        <f>_xll.qlCalendarAdvance(Calendar,AX199,AV200,"f",,Trigger)</f>
        <v>42418</v>
      </c>
      <c r="AY200" s="188">
        <f>_xll.qlInterestRateIndexMaturity(Currency&amp;"ibor"&amp;$G$1,AX200,Trigger)</f>
        <v>42600</v>
      </c>
      <c r="AZ200" s="361">
        <f>_xll.qlIndexFixing($Z$5,AW200,,_xll.ohTrigger(Trigger,Quote!$AE$2))</f>
        <v>9.3101803010459908E-4</v>
      </c>
      <c r="BA200" s="361">
        <f>_xll.qlIndexFixing($BB$1,AX200,,_xll.ohTrigger(Trigger,Quote!$AE$2))</f>
        <v>8.3246684071081414E-4</v>
      </c>
    </row>
    <row r="201" spans="48:53" ht="11.25" customHeight="1" x14ac:dyDescent="0.25">
      <c r="AV201" s="187" t="s">
        <v>217</v>
      </c>
      <c r="AW201" s="188">
        <f>_xll.qlInterestRateIndexFixingDate(Currency&amp;"ibor"&amp;$G$1,AX201,Trigger)</f>
        <v>42417</v>
      </c>
      <c r="AX201" s="188">
        <f>_xll.qlCalendarAdvance(Calendar,AX200,AV201,"f",,Trigger)</f>
        <v>42419</v>
      </c>
      <c r="AY201" s="188">
        <f>_xll.qlInterestRateIndexMaturity(Currency&amp;"ibor"&amp;$G$1,AX201,Trigger)</f>
        <v>42601</v>
      </c>
      <c r="AZ201" s="361">
        <f>_xll.qlIndexFixing($Z$5,AW201,,_xll.ohTrigger(Trigger,Quote!$AE$2))</f>
        <v>9.3568664411251216E-4</v>
      </c>
      <c r="BA201" s="361">
        <f>_xll.qlIndexFixing($BB$1,AX201,,_xll.ohTrigger(Trigger,Quote!$AE$2))</f>
        <v>8.3425134695556524E-4</v>
      </c>
    </row>
    <row r="202" spans="48:53" ht="11.25" customHeight="1" x14ac:dyDescent="0.25">
      <c r="AV202" s="187" t="s">
        <v>217</v>
      </c>
      <c r="AW202" s="188">
        <f>_xll.qlInterestRateIndexFixingDate(Currency&amp;"ibor"&amp;$G$1,AX202,Trigger)</f>
        <v>42418</v>
      </c>
      <c r="AX202" s="188">
        <f>_xll.qlCalendarAdvance(Calendar,AX201,AV202,"f",,Trigger)</f>
        <v>42422</v>
      </c>
      <c r="AY202" s="188">
        <f>_xll.qlInterestRateIndexMaturity(Currency&amp;"ibor"&amp;$G$1,AX202,Trigger)</f>
        <v>42604</v>
      </c>
      <c r="AZ202" s="361">
        <f>_xll.qlIndexFixing($Z$5,AW202,,_xll.ohTrigger(Trigger,Quote!$AE$2))</f>
        <v>9.497974108280433E-4</v>
      </c>
      <c r="BA202" s="361">
        <f>_xll.qlIndexFixing($BB$1,AX202,,_xll.ohTrigger(Trigger,Quote!$AE$2))</f>
        <v>8.3604174711380532E-4</v>
      </c>
    </row>
    <row r="203" spans="48:53" ht="11.25" customHeight="1" x14ac:dyDescent="0.25">
      <c r="AV203" s="187" t="s">
        <v>217</v>
      </c>
      <c r="AW203" s="188">
        <f>_xll.qlInterestRateIndexFixingDate(Currency&amp;"ibor"&amp;$G$1,AX203,Trigger)</f>
        <v>42419</v>
      </c>
      <c r="AX203" s="188">
        <f>_xll.qlCalendarAdvance(Calendar,AX202,AV203,"f",,Trigger)</f>
        <v>42423</v>
      </c>
      <c r="AY203" s="188">
        <f>_xll.qlInterestRateIndexMaturity(Currency&amp;"ibor"&amp;$G$1,AX203,Trigger)</f>
        <v>42605</v>
      </c>
      <c r="AZ203" s="361">
        <f>_xll.qlIndexFixing($Z$5,AW203,,_xll.ohTrigger(Trigger,Quote!$AE$2))</f>
        <v>9.5453597504641541E-4</v>
      </c>
      <c r="BA203" s="361">
        <f>_xll.qlIndexFixing($BB$1,AX203,,_xll.ohTrigger(Trigger,Quote!$AE$2))</f>
        <v>8.3783974624053296E-4</v>
      </c>
    </row>
    <row r="204" spans="48:53" ht="11.25" customHeight="1" x14ac:dyDescent="0.25">
      <c r="AV204" s="187" t="s">
        <v>217</v>
      </c>
      <c r="AW204" s="188">
        <f>_xll.qlInterestRateIndexFixingDate(Currency&amp;"ibor"&amp;$G$1,AX204,Trigger)</f>
        <v>42422</v>
      </c>
      <c r="AX204" s="188">
        <f>_xll.qlCalendarAdvance(Calendar,AX203,AV204,"f",,Trigger)</f>
        <v>42424</v>
      </c>
      <c r="AY204" s="188">
        <f>_xll.qlInterestRateIndexMaturity(Currency&amp;"ibor"&amp;$G$1,AX204,Trigger)</f>
        <v>42606</v>
      </c>
      <c r="AZ204" s="361">
        <f>_xll.qlIndexFixing($Z$5,AW204,,_xll.ohTrigger(Trigger,Quote!$AE$2))</f>
        <v>9.5929202713044854E-4</v>
      </c>
      <c r="BA204" s="361">
        <f>_xll.qlIndexFixing($BB$1,AX204,,_xll.ohTrigger(Trigger,Quote!$AE$2))</f>
        <v>8.3964706319377086E-4</v>
      </c>
    </row>
    <row r="205" spans="48:53" ht="11.25" customHeight="1" x14ac:dyDescent="0.25">
      <c r="AV205" s="187" t="s">
        <v>217</v>
      </c>
      <c r="AW205" s="188">
        <f>_xll.qlInterestRateIndexFixingDate(Currency&amp;"ibor"&amp;$G$1,AX205,Trigger)</f>
        <v>42423</v>
      </c>
      <c r="AX205" s="188">
        <f>_xll.qlCalendarAdvance(Calendar,AX204,AV205,"f",,Trigger)</f>
        <v>42425</v>
      </c>
      <c r="AY205" s="188">
        <f>_xll.qlInterestRateIndexMaturity(Currency&amp;"ibor"&amp;$G$1,AX205,Trigger)</f>
        <v>42607</v>
      </c>
      <c r="AZ205" s="361">
        <f>_xll.qlIndexFixing($Z$5,AW205,,_xll.ohTrigger(Trigger,Quote!$AE$2))</f>
        <v>9.6406556720575671E-4</v>
      </c>
      <c r="BA205" s="361">
        <f>_xll.qlIndexFixing($BB$1,AX205,,_xll.ohTrigger(Trigger,Quote!$AE$2))</f>
        <v>8.4658506832204969E-4</v>
      </c>
    </row>
    <row r="206" spans="48:53" ht="11.25" customHeight="1" x14ac:dyDescent="0.25">
      <c r="AV206" s="187" t="s">
        <v>217</v>
      </c>
      <c r="AW206" s="188">
        <f>_xll.qlInterestRateIndexFixingDate(Currency&amp;"ibor"&amp;$G$1,AX206,Trigger)</f>
        <v>42424</v>
      </c>
      <c r="AX206" s="188">
        <f>_xll.qlCalendarAdvance(Calendar,AX205,AV206,"f",,Trigger)</f>
        <v>42426</v>
      </c>
      <c r="AY206" s="188">
        <f>_xll.qlInterestRateIndexMaturity(Currency&amp;"ibor"&amp;$G$1,AX206,Trigger)</f>
        <v>42608</v>
      </c>
      <c r="AZ206" s="361">
        <f>_xll.qlIndexFixing($Z$5,AW206,,_xll.ohTrigger(Trigger,Quote!$AE$2))</f>
        <v>9.6885659539927105E-4</v>
      </c>
      <c r="BA206" s="361">
        <f>_xll.qlIndexFixing($BB$1,AX206,,_xll.ohTrigger(Trigger,Quote!$AE$2))</f>
        <v>8.4188142433296584E-4</v>
      </c>
    </row>
    <row r="207" spans="48:53" ht="11.25" customHeight="1" x14ac:dyDescent="0.25">
      <c r="AV207" s="187" t="s">
        <v>217</v>
      </c>
      <c r="AW207" s="188">
        <f>_xll.qlInterestRateIndexFixingDate(Currency&amp;"ibor"&amp;$G$1,AX207,Trigger)</f>
        <v>42425</v>
      </c>
      <c r="AX207" s="188">
        <f>_xll.qlCalendarAdvance(Calendar,AX206,AV207,"f",,Trigger)</f>
        <v>42429</v>
      </c>
      <c r="AY207" s="188">
        <f>_xll.qlInterestRateIndexMaturity(Currency&amp;"ibor"&amp;$G$1,AX207,Trigger)</f>
        <v>42613</v>
      </c>
      <c r="AZ207" s="361">
        <f>_xll.qlIndexFixing($Z$5,AW207,,_xll.ohTrigger(Trigger,Quote!$AE$2))</f>
        <v>9.8965502613249708E-4</v>
      </c>
      <c r="BA207" s="361">
        <f>_xll.qlIndexFixing($BB$1,AX207,,_xll.ohTrigger(Trigger,Quote!$AE$2))</f>
        <v>8.4385563305381436E-4</v>
      </c>
    </row>
    <row r="208" spans="48:53" ht="11.25" customHeight="1" x14ac:dyDescent="0.25">
      <c r="AV208" s="187" t="s">
        <v>217</v>
      </c>
      <c r="AW208" s="188">
        <f>_xll.qlInterestRateIndexFixingDate(Currency&amp;"ibor"&amp;$G$1,AX208,Trigger)</f>
        <v>42426</v>
      </c>
      <c r="AX208" s="188">
        <f>_xll.qlCalendarAdvance(Calendar,AX207,AV208,"f",,Trigger)</f>
        <v>42430</v>
      </c>
      <c r="AY208" s="188">
        <f>_xll.qlInterestRateIndexMaturity(Currency&amp;"ibor"&amp;$G$1,AX208,Trigger)</f>
        <v>42614</v>
      </c>
      <c r="AZ208" s="361">
        <f>_xll.qlIndexFixing($Z$5,AW208,,_xll.ohTrigger(Trigger,Quote!$AE$2))</f>
        <v>9.9449858199844783E-4</v>
      </c>
      <c r="BA208" s="361">
        <f>_xll.qlIndexFixing($BB$1,AX208,,_xll.ohTrigger(Trigger,Quote!$AE$2))</f>
        <v>8.4786477425817291E-4</v>
      </c>
    </row>
    <row r="209" spans="48:53" ht="11.25" customHeight="1" x14ac:dyDescent="0.25">
      <c r="AV209" s="187" t="s">
        <v>217</v>
      </c>
      <c r="AW209" s="188">
        <f>_xll.qlInterestRateIndexFixingDate(Currency&amp;"ibor"&amp;$G$1,AX209,Trigger)</f>
        <v>42429</v>
      </c>
      <c r="AX209" s="188">
        <f>_xll.qlCalendarAdvance(Calendar,AX208,AV209,"f",,Trigger)</f>
        <v>42431</v>
      </c>
      <c r="AY209" s="188">
        <f>_xll.qlInterestRateIndexMaturity(Currency&amp;"ibor"&amp;$G$1,AX209,Trigger)</f>
        <v>42615</v>
      </c>
      <c r="AZ209" s="361">
        <f>_xll.qlIndexFixing($Z$5,AW209,,_xll.ohTrigger(Trigger,Quote!$AE$2))</f>
        <v>9.993594368518583E-4</v>
      </c>
      <c r="BA209" s="361">
        <f>_xll.qlIndexFixing($BB$1,AX209,,_xll.ohTrigger(Trigger,Quote!$AE$2))</f>
        <v>8.4891215534527024E-4</v>
      </c>
    </row>
    <row r="210" spans="48:53" ht="11.25" customHeight="1" x14ac:dyDescent="0.25">
      <c r="AV210" s="187" t="s">
        <v>217</v>
      </c>
      <c r="AW210" s="188">
        <f>_xll.qlInterestRateIndexFixingDate(Currency&amp;"ibor"&amp;$G$1,AX210,Trigger)</f>
        <v>42430</v>
      </c>
      <c r="AX210" s="188">
        <f>_xll.qlCalendarAdvance(Calendar,AX209,AV210,"f",,Trigger)</f>
        <v>42432</v>
      </c>
      <c r="AY210" s="188">
        <f>_xll.qlInterestRateIndexMaturity(Currency&amp;"ibor"&amp;$G$1,AX210,Trigger)</f>
        <v>42618</v>
      </c>
      <c r="AZ210" s="361">
        <f>_xll.qlIndexFixing($Z$5,AW210,,_xll.ohTrigger(Trigger,Quote!$AE$2))</f>
        <v>1.0104404992325722E-3</v>
      </c>
      <c r="BA210" s="361">
        <f>_xll.qlIndexFixing($BB$1,AX210,,_xll.ohTrigger(Trigger,Quote!$AE$2))</f>
        <v>8.5413279168401334E-4</v>
      </c>
    </row>
    <row r="211" spans="48:53" ht="11.25" customHeight="1" x14ac:dyDescent="0.25">
      <c r="AV211" s="187" t="s">
        <v>217</v>
      </c>
      <c r="AW211" s="188">
        <f>_xll.qlInterestRateIndexFixingDate(Currency&amp;"ibor"&amp;$G$1,AX211,Trigger)</f>
        <v>42431</v>
      </c>
      <c r="AX211" s="188">
        <f>_xll.qlCalendarAdvance(Calendar,AX210,AV211,"f",,Trigger)</f>
        <v>42433</v>
      </c>
      <c r="AY211" s="188">
        <f>_xll.qlInterestRateIndexMaturity(Currency&amp;"ibor"&amp;$G$1,AX211,Trigger)</f>
        <v>42618</v>
      </c>
      <c r="AZ211" s="361">
        <f>_xll.qlIndexFixing($Z$5,AW211,,_xll.ohTrigger(Trigger,Quote!$AE$2))</f>
        <v>1.0122335981017458E-3</v>
      </c>
      <c r="BA211" s="361">
        <f>_xll.qlIndexFixing($BB$1,AX211,,_xll.ohTrigger(Trigger,Quote!$AE$2))</f>
        <v>8.5628245935353642E-4</v>
      </c>
    </row>
    <row r="212" spans="48:53" ht="11.25" customHeight="1" x14ac:dyDescent="0.25">
      <c r="AV212" s="187" t="s">
        <v>217</v>
      </c>
      <c r="AW212" s="188">
        <f>_xll.qlInterestRateIndexFixingDate(Currency&amp;"ibor"&amp;$G$1,AX212,Trigger)</f>
        <v>42432</v>
      </c>
      <c r="AX212" s="188">
        <f>_xll.qlCalendarAdvance(Calendar,AX211,AV212,"f",,Trigger)</f>
        <v>42436</v>
      </c>
      <c r="AY212" s="188">
        <f>_xll.qlInterestRateIndexMaturity(Currency&amp;"ibor"&amp;$G$1,AX212,Trigger)</f>
        <v>42620</v>
      </c>
      <c r="AZ212" s="361">
        <f>_xll.qlIndexFixing($Z$5,AW212,,_xll.ohTrigger(Trigger,Quote!$AE$2))</f>
        <v>1.0239232004580574E-3</v>
      </c>
      <c r="BA212" s="361">
        <f>_xll.qlIndexFixing($BB$1,AX212,,_xll.ohTrigger(Trigger,Quote!$AE$2))</f>
        <v>8.5846794037013009E-4</v>
      </c>
    </row>
    <row r="213" spans="48:53" ht="11.25" customHeight="1" x14ac:dyDescent="0.25">
      <c r="AV213" s="187" t="s">
        <v>217</v>
      </c>
      <c r="AW213" s="188">
        <f>_xll.qlInterestRateIndexFixingDate(Currency&amp;"ibor"&amp;$G$1,AX213,Trigger)</f>
        <v>42433</v>
      </c>
      <c r="AX213" s="188">
        <f>_xll.qlCalendarAdvance(Calendar,AX212,AV213,"f",,Trigger)</f>
        <v>42437</v>
      </c>
      <c r="AY213" s="188">
        <f>_xll.qlInterestRateIndexMaturity(Currency&amp;"ibor"&amp;$G$1,AX213,Trigger)</f>
        <v>42621</v>
      </c>
      <c r="AZ213" s="361">
        <f>_xll.qlIndexFixing($Z$5,AW213,,_xll.ohTrigger(Trigger,Quote!$AE$2))</f>
        <v>1.0288878519583977E-3</v>
      </c>
      <c r="BA213" s="361">
        <f>_xll.qlIndexFixing($BB$1,AX213,,_xll.ohTrigger(Trigger,Quote!$AE$2))</f>
        <v>8.6357861111914015E-4</v>
      </c>
    </row>
    <row r="214" spans="48:53" ht="11.25" customHeight="1" x14ac:dyDescent="0.25">
      <c r="AV214" s="187" t="s">
        <v>217</v>
      </c>
      <c r="AW214" s="188">
        <f>_xll.qlInterestRateIndexFixingDate(Currency&amp;"ibor"&amp;$G$1,AX214,Trigger)</f>
        <v>42436</v>
      </c>
      <c r="AX214" s="188">
        <f>_xll.qlCalendarAdvance(Calendar,AX213,AV214,"f",,Trigger)</f>
        <v>42438</v>
      </c>
      <c r="AY214" s="188">
        <f>_xll.qlInterestRateIndexMaturity(Currency&amp;"ibor"&amp;$G$1,AX214,Trigger)</f>
        <v>42622</v>
      </c>
      <c r="AZ214" s="361">
        <f>_xll.qlIndexFixing($Z$5,AW214,,_xll.ohTrigger(Trigger,Quote!$AE$2))</f>
        <v>1.0338698033572082E-3</v>
      </c>
      <c r="BA214" s="361">
        <f>_xll.qlIndexFixing($BB$1,AX214,,_xll.ohTrigger(Trigger,Quote!$AE$2))</f>
        <v>8.6443504853795121E-4</v>
      </c>
    </row>
    <row r="215" spans="48:53" ht="11.25" customHeight="1" x14ac:dyDescent="0.25">
      <c r="AV215" s="187" t="s">
        <v>217</v>
      </c>
      <c r="AW215" s="188">
        <f>_xll.qlInterestRateIndexFixingDate(Currency&amp;"ibor"&amp;$G$1,AX215,Trigger)</f>
        <v>42437</v>
      </c>
      <c r="AX215" s="188">
        <f>_xll.qlCalendarAdvance(Calendar,AX214,AV215,"f",,Trigger)</f>
        <v>42439</v>
      </c>
      <c r="AY215" s="188">
        <f>_xll.qlInterestRateIndexMaturity(Currency&amp;"ibor"&amp;$G$1,AX215,Trigger)</f>
        <v>42625</v>
      </c>
      <c r="AZ215" s="361">
        <f>_xll.qlIndexFixing($Z$5,AW215,,_xll.ohTrigger(Trigger,Quote!$AE$2))</f>
        <v>1.0449448105417833E-3</v>
      </c>
      <c r="BA215" s="361">
        <f>_xll.qlIndexFixing($BB$1,AX215,,_xll.ohTrigger(Trigger,Quote!$AE$2))</f>
        <v>8.6999999999996509E-4</v>
      </c>
    </row>
    <row r="216" spans="48:53" ht="11.25" customHeight="1" x14ac:dyDescent="0.25">
      <c r="AV216" s="187" t="s">
        <v>217</v>
      </c>
      <c r="AW216" s="188">
        <f>_xll.qlInterestRateIndexFixingDate(Currency&amp;"ibor"&amp;$G$1,AX216,Trigger)</f>
        <v>42438</v>
      </c>
      <c r="AX216" s="188">
        <f>_xll.qlCalendarAdvance(Calendar,AX215,AV216,"f",,Trigger)</f>
        <v>42440</v>
      </c>
      <c r="AY216" s="188">
        <f>_xll.qlInterestRateIndexMaturity(Currency&amp;"ibor"&amp;$G$1,AX216,Trigger)</f>
        <v>42625</v>
      </c>
      <c r="AZ216" s="361">
        <f>_xll.qlIndexFixing($Z$5,AW216,,_xll.ohTrigger(Trigger,Quote!$AE$2))</f>
        <v>1.0469215863310149E-3</v>
      </c>
      <c r="BA216" s="361">
        <f>_xll.qlIndexFixing($BB$1,AX216,,_xll.ohTrigger(Trigger,Quote!$AE$2))</f>
        <v>8.7244024738195405E-4</v>
      </c>
    </row>
    <row r="217" spans="48:53" ht="11.25" customHeight="1" x14ac:dyDescent="0.25">
      <c r="AV217" s="187" t="s">
        <v>217</v>
      </c>
      <c r="AW217" s="188">
        <f>_xll.qlInterestRateIndexFixingDate(Currency&amp;"ibor"&amp;$G$1,AX217,Trigger)</f>
        <v>42439</v>
      </c>
      <c r="AX217" s="188">
        <f>_xll.qlCalendarAdvance(Calendar,AX216,AV217,"f",,Trigger)</f>
        <v>42443</v>
      </c>
      <c r="AY217" s="188">
        <f>_xll.qlInterestRateIndexMaturity(Currency&amp;"ibor"&amp;$G$1,AX217,Trigger)</f>
        <v>42627</v>
      </c>
      <c r="AZ217" s="361">
        <f>_xll.qlIndexFixing($Z$5,AW217,,_xll.ohTrigger(Trigger,Quote!$AE$2))</f>
        <v>1.0590390634715573E-3</v>
      </c>
      <c r="BA217" s="361">
        <f>_xll.qlIndexFixing($BB$1,AX217,,_xll.ohTrigger(Trigger,Quote!$AE$2))</f>
        <v>8.7492531672747501E-4</v>
      </c>
    </row>
    <row r="218" spans="48:53" ht="11.25" customHeight="1" x14ac:dyDescent="0.25">
      <c r="AV218" s="187" t="s">
        <v>217</v>
      </c>
      <c r="AW218" s="188">
        <f>_xll.qlInterestRateIndexFixingDate(Currency&amp;"ibor"&amp;$G$1,AX218,Trigger)</f>
        <v>42440</v>
      </c>
      <c r="AX218" s="188">
        <f>_xll.qlCalendarAdvance(Calendar,AX217,AV218,"f",,Trigger)</f>
        <v>42444</v>
      </c>
      <c r="AY218" s="188">
        <f>_xll.qlInterestRateIndexMaturity(Currency&amp;"ibor"&amp;$G$1,AX218,Trigger)</f>
        <v>42628</v>
      </c>
      <c r="AZ218" s="361">
        <f>_xll.qlIndexFixing($Z$5,AW218,,_xll.ohTrigger(Trigger,Quote!$AE$2))</f>
        <v>1.0634856492785095E-3</v>
      </c>
      <c r="BA218" s="361">
        <f>_xll.qlIndexFixing($BB$1,AX218,,_xll.ohTrigger(Trigger,Quote!$AE$2))</f>
        <v>8.8133284080684686E-4</v>
      </c>
    </row>
    <row r="219" spans="48:53" ht="11.25" customHeight="1" x14ac:dyDescent="0.25">
      <c r="AV219" s="187" t="s">
        <v>217</v>
      </c>
      <c r="AW219" s="188">
        <f>_xll.qlInterestRateIndexFixingDate(Currency&amp;"ibor"&amp;$G$1,AX219,Trigger)</f>
        <v>42443</v>
      </c>
      <c r="AX219" s="188">
        <f>_xll.qlCalendarAdvance(Calendar,AX218,AV219,"f",,Trigger)</f>
        <v>42445</v>
      </c>
      <c r="AY219" s="188">
        <f>_xll.qlInterestRateIndexMaturity(Currency&amp;"ibor"&amp;$G$1,AX219,Trigger)</f>
        <v>42629</v>
      </c>
      <c r="AZ219" s="361">
        <f>_xll.qlIndexFixing($Z$5,AW219,,_xll.ohTrigger(Trigger,Quote!$AE$2))</f>
        <v>1.0679453823456988E-3</v>
      </c>
      <c r="BA219" s="361">
        <f>_xll.qlIndexFixing($BB$1,AX219,,_xll.ohTrigger(Trigger,Quote!$AE$2))</f>
        <v>8.8199231168053691E-4</v>
      </c>
    </row>
    <row r="220" spans="48:53" ht="11.25" customHeight="1" x14ac:dyDescent="0.25">
      <c r="AV220" s="187" t="s">
        <v>217</v>
      </c>
      <c r="AW220" s="188">
        <f>_xll.qlInterestRateIndexFixingDate(Currency&amp;"ibor"&amp;$G$1,AX220,Trigger)</f>
        <v>42444</v>
      </c>
      <c r="AX220" s="188">
        <f>_xll.qlCalendarAdvance(Calendar,AX219,AV220,"f",,Trigger)</f>
        <v>42446</v>
      </c>
      <c r="AY220" s="188">
        <f>_xll.qlInterestRateIndexMaturity(Currency&amp;"ibor"&amp;$G$1,AX220,Trigger)</f>
        <v>42632</v>
      </c>
      <c r="AZ220" s="361">
        <f>_xll.qlIndexFixing($Z$5,AW220,,_xll.ohTrigger(Trigger,Quote!$AE$2))</f>
        <v>1.0783785020495791E-3</v>
      </c>
      <c r="BA220" s="361">
        <f>_xll.qlIndexFixing($BB$1,AX220,,_xll.ohTrigger(Trigger,Quote!$AE$2))</f>
        <v>8.8792853787122506E-4</v>
      </c>
    </row>
    <row r="221" spans="48:53" ht="11.25" customHeight="1" x14ac:dyDescent="0.25">
      <c r="AV221" s="187" t="s">
        <v>217</v>
      </c>
      <c r="AW221" s="188">
        <f>_xll.qlInterestRateIndexFixingDate(Currency&amp;"ibor"&amp;$G$1,AX221,Trigger)</f>
        <v>42445</v>
      </c>
      <c r="AX221" s="188">
        <f>_xll.qlCalendarAdvance(Calendar,AX220,AV221,"f",,Trigger)</f>
        <v>42447</v>
      </c>
      <c r="AY221" s="188">
        <f>_xll.qlInterestRateIndexMaturity(Currency&amp;"ibor"&amp;$G$1,AX221,Trigger)</f>
        <v>42632</v>
      </c>
      <c r="AZ221" s="361">
        <f>_xll.qlIndexFixing($Z$5,AW221,,_xll.ohTrigger(Trigger,Quote!$AE$2))</f>
        <v>1.0798850653545773E-3</v>
      </c>
      <c r="BA221" s="361">
        <f>_xll.qlIndexFixing($BB$1,AX221,,_xll.ohTrigger(Trigger,Quote!$AE$2))</f>
        <v>8.906257055530315E-4</v>
      </c>
    </row>
    <row r="222" spans="48:53" ht="11.25" customHeight="1" x14ac:dyDescent="0.25">
      <c r="AV222" s="187" t="s">
        <v>217</v>
      </c>
      <c r="AW222" s="188">
        <f>_xll.qlInterestRateIndexFixingDate(Currency&amp;"ibor"&amp;$G$1,AX222,Trigger)</f>
        <v>42446</v>
      </c>
      <c r="AX222" s="188">
        <f>_xll.qlCalendarAdvance(Calendar,AX221,AV222,"f",,Trigger)</f>
        <v>42450</v>
      </c>
      <c r="AY222" s="188">
        <f>_xll.qlInterestRateIndexMaturity(Currency&amp;"ibor"&amp;$G$1,AX222,Trigger)</f>
        <v>42634</v>
      </c>
      <c r="AZ222" s="361">
        <f>_xll.qlIndexFixing($Z$5,AW222,,_xll.ohTrigger(Trigger,Quote!$AE$2))</f>
        <v>1.0904412597348544E-3</v>
      </c>
      <c r="BA222" s="361">
        <f>_xll.qlIndexFixing($BB$1,AX222,,_xll.ohTrigger(Trigger,Quote!$AE$2))</f>
        <v>8.9334864376533008E-4</v>
      </c>
    </row>
    <row r="223" spans="48:53" ht="11.25" customHeight="1" x14ac:dyDescent="0.25">
      <c r="AV223" s="187" t="s">
        <v>217</v>
      </c>
      <c r="AW223" s="188">
        <f>_xll.qlInterestRateIndexFixingDate(Currency&amp;"ibor"&amp;$G$1,AX223,Trigger)</f>
        <v>42447</v>
      </c>
      <c r="AX223" s="188">
        <f>_xll.qlCalendarAdvance(Calendar,AX222,AV223,"f",,Trigger)</f>
        <v>42451</v>
      </c>
      <c r="AY223" s="188">
        <f>_xll.qlInterestRateIndexMaturity(Currency&amp;"ibor"&amp;$G$1,AX223,Trigger)</f>
        <v>42635</v>
      </c>
      <c r="AZ223" s="361">
        <f>_xll.qlIndexFixing($Z$5,AW223,,_xll.ohTrigger(Trigger,Quote!$AE$2))</f>
        <v>1.0949798782576028E-3</v>
      </c>
      <c r="BA223" s="361">
        <f>_xll.qlIndexFixing($BB$1,AX223,,_xll.ohTrigger(Trigger,Quote!$AE$2))</f>
        <v>9.0055161764907195E-4</v>
      </c>
    </row>
    <row r="224" spans="48:53" ht="11.25" customHeight="1" x14ac:dyDescent="0.25">
      <c r="AV224" s="187" t="s">
        <v>217</v>
      </c>
      <c r="AW224" s="188">
        <f>_xll.qlInterestRateIndexFixingDate(Currency&amp;"ibor"&amp;$G$1,AX224,Trigger)</f>
        <v>42450</v>
      </c>
      <c r="AX224" s="188">
        <f>_xll.qlCalendarAdvance(Calendar,AX223,AV224,"f",,Trigger)</f>
        <v>42452</v>
      </c>
      <c r="AY224" s="188">
        <f>_xll.qlInterestRateIndexMaturity(Currency&amp;"ibor"&amp;$G$1,AX224,Trigger)</f>
        <v>42636</v>
      </c>
      <c r="AZ224" s="361">
        <f>_xll.qlIndexFixing($Z$5,AW224,,_xll.ohTrigger(Trigger,Quote!$AE$2))</f>
        <v>1.0995316446748634E-3</v>
      </c>
      <c r="BA224" s="361">
        <f>_xll.qlIndexFixing($BB$1,AX224,,_xll.ohTrigger(Trigger,Quote!$AE$2))</f>
        <v>9.1007167337945878E-4</v>
      </c>
    </row>
    <row r="225" spans="48:53" ht="11.25" customHeight="1" x14ac:dyDescent="0.25">
      <c r="AV225" s="187" t="s">
        <v>217</v>
      </c>
      <c r="AW225" s="188">
        <f>_xll.qlInterestRateIndexFixingDate(Currency&amp;"ibor"&amp;$G$1,AX225,Trigger)</f>
        <v>42451</v>
      </c>
      <c r="AX225" s="188">
        <f>_xll.qlCalendarAdvance(Calendar,AX224,AV225,"f",,Trigger)</f>
        <v>42453</v>
      </c>
      <c r="AY225" s="188">
        <f>_xll.qlInterestRateIndexMaturity(Currency&amp;"ibor"&amp;$G$1,AX225,Trigger)</f>
        <v>42639</v>
      </c>
      <c r="AZ225" s="361">
        <f>_xll.qlIndexFixing($Z$5,AW225,,_xll.ohTrigger(Trigger,Quote!$AE$2))</f>
        <v>1.1099613907018845E-3</v>
      </c>
      <c r="BA225" s="361">
        <f>_xll.qlIndexFixing($BB$1,AX225,,_xll.ohTrigger(Trigger,Quote!$AE$2))</f>
        <v>9.1289687420708959E-4</v>
      </c>
    </row>
    <row r="226" spans="48:53" ht="11.25" customHeight="1" x14ac:dyDescent="0.25">
      <c r="AV226" s="187" t="s">
        <v>217</v>
      </c>
      <c r="AW226" s="188">
        <f>_xll.qlInterestRateIndexFixingDate(Currency&amp;"ibor"&amp;$G$1,AX226,Trigger)</f>
        <v>42452</v>
      </c>
      <c r="AX226" s="188">
        <f>_xll.qlCalendarAdvance(Calendar,AX225,AV226,"f",,Trigger)</f>
        <v>42458</v>
      </c>
      <c r="AY226" s="188">
        <f>_xll.qlInterestRateIndexMaturity(Currency&amp;"ibor"&amp;$G$1,AX226,Trigger)</f>
        <v>42642</v>
      </c>
      <c r="AZ226" s="361">
        <f>_xll.qlIndexFixing($Z$5,AW226,,_xll.ohTrigger(Trigger,Quote!$AE$2))</f>
        <v>1.127118354109502E-3</v>
      </c>
      <c r="BA226" s="361">
        <f>_xll.qlIndexFixing($BB$1,AX226,,_xll.ohTrigger(Trigger,Quote!$AE$2))</f>
        <v>9.1343098708578303E-4</v>
      </c>
    </row>
    <row r="227" spans="48:53" ht="11.25" customHeight="1" x14ac:dyDescent="0.25">
      <c r="AV227" s="187" t="s">
        <v>217</v>
      </c>
      <c r="AW227" s="188">
        <f>_xll.qlInterestRateIndexFixingDate(Currency&amp;"ibor"&amp;$G$1,AX227,Trigger)</f>
        <v>42453</v>
      </c>
      <c r="AX227" s="188">
        <f>_xll.qlCalendarAdvance(Calendar,AX226,AV227,"f",,Trigger)</f>
        <v>42459</v>
      </c>
      <c r="AY227" s="188">
        <f>_xll.qlInterestRateIndexMaturity(Currency&amp;"ibor"&amp;$G$1,AX227,Trigger)</f>
        <v>42643</v>
      </c>
      <c r="AZ227" s="361">
        <f>_xll.qlIndexFixing($Z$5,AW227,,_xll.ohTrigger(Trigger,Quote!$AE$2))</f>
        <v>1.1317621583684585E-3</v>
      </c>
      <c r="BA227" s="361">
        <f>_xll.qlIndexFixing($BB$1,AX227,,_xll.ohTrigger(Trigger,Quote!$AE$2))</f>
        <v>9.1848221502508615E-4</v>
      </c>
    </row>
    <row r="228" spans="48:53" ht="11.25" customHeight="1" x14ac:dyDescent="0.25">
      <c r="AV228" s="187" t="s">
        <v>217</v>
      </c>
      <c r="AW228" s="188">
        <f>_xll.qlInterestRateIndexFixingDate(Currency&amp;"ibor"&amp;$G$1,AX228,Trigger)</f>
        <v>42458</v>
      </c>
      <c r="AX228" s="188">
        <f>_xll.qlCalendarAdvance(Calendar,AX227,AV228,"f",,Trigger)</f>
        <v>42460</v>
      </c>
      <c r="AY228" s="188">
        <f>_xll.qlInterestRateIndexMaturity(Currency&amp;"ibor"&amp;$G$1,AX228,Trigger)</f>
        <v>42643</v>
      </c>
      <c r="AZ228" s="361">
        <f>_xll.qlIndexFixing($Z$5,AW228,,_xll.ohTrigger(Trigger,Quote!$AE$2))</f>
        <v>1.1335173594789114E-3</v>
      </c>
      <c r="BA228" s="361">
        <f>_xll.qlIndexFixing($BB$1,AX228,,_xll.ohTrigger(Trigger,Quote!$AE$2))</f>
        <v>9.2242253431671034E-4</v>
      </c>
    </row>
    <row r="229" spans="48:53" ht="11.25" customHeight="1" x14ac:dyDescent="0.25">
      <c r="AV229" s="187" t="s">
        <v>217</v>
      </c>
      <c r="AW229" s="188">
        <f>_xll.qlInterestRateIndexFixingDate(Currency&amp;"ibor"&amp;$G$1,AX229,Trigger)</f>
        <v>42459</v>
      </c>
      <c r="AX229" s="188">
        <f>_xll.qlCalendarAdvance(Calendar,AX228,AV229,"f",,Trigger)</f>
        <v>42461</v>
      </c>
      <c r="AY229" s="188">
        <f>_xll.qlInterestRateIndexMaturity(Currency&amp;"ibor"&amp;$G$1,AX229,Trigger)</f>
        <v>42646</v>
      </c>
      <c r="AZ229" s="361">
        <f>_xll.qlIndexFixing($Z$5,AW229,,_xll.ohTrigger(Trigger,Quote!$AE$2))</f>
        <v>1.1439695943331488E-3</v>
      </c>
      <c r="BA229" s="361">
        <f>_xll.qlIndexFixing($BB$1,AX229,,_xll.ohTrigger(Trigger,Quote!$AE$2))</f>
        <v>9.2525386746977745E-4</v>
      </c>
    </row>
    <row r="230" spans="48:53" ht="11.25" customHeight="1" x14ac:dyDescent="0.25">
      <c r="AV230" s="187" t="s">
        <v>217</v>
      </c>
      <c r="AW230" s="188">
        <f>_xll.qlInterestRateIndexFixingDate(Currency&amp;"ibor"&amp;$G$1,AX230,Trigger)</f>
        <v>42460</v>
      </c>
      <c r="AX230" s="188">
        <f>_xll.qlCalendarAdvance(Calendar,AX229,AV230,"f",,Trigger)</f>
        <v>42464</v>
      </c>
      <c r="AY230" s="188">
        <f>_xll.qlInterestRateIndexMaturity(Currency&amp;"ibor"&amp;$G$1,AX230,Trigger)</f>
        <v>42647</v>
      </c>
      <c r="AZ230" s="361">
        <f>_xll.qlIndexFixing($Z$5,AW230,,_xll.ohTrigger(Trigger,Quote!$AE$2))</f>
        <v>1.1523079519349198E-3</v>
      </c>
      <c r="BA230" s="361">
        <f>_xll.qlIndexFixing($BB$1,AX230,,_xll.ohTrigger(Trigger,Quote!$AE$2))</f>
        <v>9.2807664039534505E-4</v>
      </c>
    </row>
    <row r="231" spans="48:53" ht="11.25" customHeight="1" x14ac:dyDescent="0.25">
      <c r="AV231" s="187" t="s">
        <v>217</v>
      </c>
      <c r="AW231" s="188">
        <f>_xll.qlInterestRateIndexFixingDate(Currency&amp;"ibor"&amp;$G$1,AX231,Trigger)</f>
        <v>42461</v>
      </c>
      <c r="AX231" s="188">
        <f>_xll.qlCalendarAdvance(Calendar,AX230,AV231,"f",,Trigger)</f>
        <v>42465</v>
      </c>
      <c r="AY231" s="188">
        <f>_xll.qlInterestRateIndexMaturity(Currency&amp;"ibor"&amp;$G$1,AX231,Trigger)</f>
        <v>42648</v>
      </c>
      <c r="AZ231" s="361">
        <f>_xll.qlIndexFixing($Z$5,AW231,,_xll.ohTrigger(Trigger,Quote!$AE$2))</f>
        <v>1.157038651842792E-3</v>
      </c>
      <c r="BA231" s="361">
        <f>_xll.qlIndexFixing($BB$1,AX231,,_xll.ohTrigger(Trigger,Quote!$AE$2))</f>
        <v>9.3088795113321096E-4</v>
      </c>
    </row>
    <row r="232" spans="48:53" ht="11.25" customHeight="1" x14ac:dyDescent="0.25">
      <c r="AV232" s="187" t="s">
        <v>217</v>
      </c>
      <c r="AW232" s="188">
        <f>_xll.qlInterestRateIndexFixingDate(Currency&amp;"ibor"&amp;$G$1,AX232,Trigger)</f>
        <v>42464</v>
      </c>
      <c r="AX232" s="188">
        <f>_xll.qlCalendarAdvance(Calendar,AX231,AV232,"f",,Trigger)</f>
        <v>42466</v>
      </c>
      <c r="AY232" s="188">
        <f>_xll.qlInterestRateIndexMaturity(Currency&amp;"ibor"&amp;$G$1,AX232,Trigger)</f>
        <v>42649</v>
      </c>
      <c r="AZ232" s="361">
        <f>_xll.qlIndexFixing($Z$5,AW232,,_xll.ohTrigger(Trigger,Quote!$AE$2))</f>
        <v>1.1617825726587484E-3</v>
      </c>
      <c r="BA232" s="361">
        <f>_xll.qlIndexFixing($BB$1,AX232,,_xll.ohTrigger(Trigger,Quote!$AE$2))</f>
        <v>9.3781275247344434E-4</v>
      </c>
    </row>
    <row r="233" spans="48:53" ht="11.25" customHeight="1" x14ac:dyDescent="0.25">
      <c r="AV233" s="187" t="s">
        <v>217</v>
      </c>
      <c r="AW233" s="188">
        <f>_xll.qlInterestRateIndexFixingDate(Currency&amp;"ibor"&amp;$G$1,AX233,Trigger)</f>
        <v>42465</v>
      </c>
      <c r="AX233" s="188">
        <f>_xll.qlCalendarAdvance(Calendar,AX232,AV233,"f",,Trigger)</f>
        <v>42467</v>
      </c>
      <c r="AY233" s="188">
        <f>_xll.qlInterestRateIndexMaturity(Currency&amp;"ibor"&amp;$G$1,AX233,Trigger)</f>
        <v>42650</v>
      </c>
      <c r="AZ233" s="361">
        <f>_xll.qlIndexFixing($Z$5,AW233,,_xll.ohTrigger(Trigger,Quote!$AE$2))</f>
        <v>1.1665397144775766E-3</v>
      </c>
      <c r="BA233" s="361">
        <f>_xll.qlIndexFixing($BB$1,AX233,,_xll.ohTrigger(Trigger,Quote!$AE$2))</f>
        <v>9.4196012960127452E-4</v>
      </c>
    </row>
    <row r="234" spans="48:53" ht="11.25" customHeight="1" x14ac:dyDescent="0.25">
      <c r="AV234" s="187" t="s">
        <v>217</v>
      </c>
      <c r="AW234" s="188">
        <f>_xll.qlInterestRateIndexFixingDate(Currency&amp;"ibor"&amp;$G$1,AX234,Trigger)</f>
        <v>42466</v>
      </c>
      <c r="AX234" s="188">
        <f>_xll.qlCalendarAdvance(Calendar,AX233,AV234,"f",,Trigger)</f>
        <v>42468</v>
      </c>
      <c r="AY234" s="188">
        <f>_xll.qlInterestRateIndexMaturity(Currency&amp;"ibor"&amp;$G$1,AX234,Trigger)</f>
        <v>42653</v>
      </c>
      <c r="AZ234" s="361">
        <f>_xll.qlIndexFixing($Z$5,AW234,,_xll.ohTrigger(Trigger,Quote!$AE$2))</f>
        <v>1.1769730680764635E-3</v>
      </c>
      <c r="BA234" s="361">
        <f>_xll.qlIndexFixing($BB$1,AX234,,_xll.ohTrigger(Trigger,Quote!$AE$2))</f>
        <v>9.4467019659875452E-4</v>
      </c>
    </row>
    <row r="235" spans="48:53" ht="11.25" customHeight="1" x14ac:dyDescent="0.25">
      <c r="AV235" s="187" t="s">
        <v>217</v>
      </c>
      <c r="AW235" s="188">
        <f>_xll.qlInterestRateIndexFixingDate(Currency&amp;"ibor"&amp;$G$1,AX235,Trigger)</f>
        <v>42467</v>
      </c>
      <c r="AX235" s="188">
        <f>_xll.qlCalendarAdvance(Calendar,AX234,AV235,"f",,Trigger)</f>
        <v>42471</v>
      </c>
      <c r="AY235" s="188">
        <f>_xll.qlInterestRateIndexMaturity(Currency&amp;"ibor"&amp;$G$1,AX235,Trigger)</f>
        <v>42654</v>
      </c>
      <c r="AZ235" s="361">
        <f>_xll.qlIndexFixing($Z$5,AW235,,_xll.ohTrigger(Trigger,Quote!$AE$2))</f>
        <v>1.1857004937061871E-3</v>
      </c>
      <c r="BA235" s="361">
        <f>_xll.qlIndexFixing($BB$1,AX235,,_xll.ohTrigger(Trigger,Quote!$AE$2))</f>
        <v>9.4735114761054654E-4</v>
      </c>
    </row>
    <row r="236" spans="48:53" ht="11.25" customHeight="1" x14ac:dyDescent="0.25">
      <c r="AV236" s="187" t="s">
        <v>217</v>
      </c>
      <c r="AW236" s="188">
        <f>_xll.qlInterestRateIndexFixingDate(Currency&amp;"ibor"&amp;$G$1,AX236,Trigger)</f>
        <v>42468</v>
      </c>
      <c r="AX236" s="188">
        <f>_xll.qlCalendarAdvance(Calendar,AX235,AV236,"f",,Trigger)</f>
        <v>42472</v>
      </c>
      <c r="AY236" s="188">
        <f>_xll.qlInterestRateIndexMaturity(Currency&amp;"ibor"&amp;$G$1,AX236,Trigger)</f>
        <v>42655</v>
      </c>
      <c r="AZ236" s="361">
        <f>_xll.qlIndexFixing($Z$5,AW236,,_xll.ohTrigger(Trigger,Quote!$AE$2))</f>
        <v>1.1905237419834644E-3</v>
      </c>
      <c r="BA236" s="361">
        <f>_xll.qlIndexFixing($BB$1,AX236,,_xll.ohTrigger(Trigger,Quote!$AE$2))</f>
        <v>9.4999999999999913E-4</v>
      </c>
    </row>
    <row r="237" spans="48:53" ht="11.25" customHeight="1" x14ac:dyDescent="0.25">
      <c r="AV237" s="187" t="s">
        <v>217</v>
      </c>
      <c r="AW237" s="188">
        <f>_xll.qlInterestRateIndexFixingDate(Currency&amp;"ibor"&amp;$G$1,AX237,Trigger)</f>
        <v>42471</v>
      </c>
      <c r="AX237" s="188">
        <f>_xll.qlCalendarAdvance(Calendar,AX236,AV237,"f",,Trigger)</f>
        <v>42473</v>
      </c>
      <c r="AY237" s="188">
        <f>_xll.qlInterestRateIndexMaturity(Currency&amp;"ibor"&amp;$G$1,AX237,Trigger)</f>
        <v>42656</v>
      </c>
      <c r="AZ237" s="361">
        <f>_xll.qlIndexFixing($Z$5,AW237,,_xll.ohTrigger(Trigger,Quote!$AE$2))</f>
        <v>1.1953602118432594E-3</v>
      </c>
      <c r="BA237" s="361">
        <f>_xll.qlIndexFixing($BB$1,AX237,,_xll.ohTrigger(Trigger,Quote!$AE$2))</f>
        <v>9.5579025716440087E-4</v>
      </c>
    </row>
    <row r="238" spans="48:53" ht="11.25" customHeight="1" x14ac:dyDescent="0.25">
      <c r="AV238" s="187" t="s">
        <v>217</v>
      </c>
      <c r="AW238" s="188">
        <f>_xll.qlInterestRateIndexFixingDate(Currency&amp;"ibor"&amp;$G$1,AX238,Trigger)</f>
        <v>42472</v>
      </c>
      <c r="AX238" s="188">
        <f>_xll.qlCalendarAdvance(Calendar,AX237,AV238,"f",,Trigger)</f>
        <v>42474</v>
      </c>
      <c r="AY238" s="188">
        <f>_xll.qlInterestRateIndexMaturity(Currency&amp;"ibor"&amp;$G$1,AX238,Trigger)</f>
        <v>42657</v>
      </c>
      <c r="AZ238" s="361">
        <f>_xll.qlIndexFixing($Z$5,AW238,,_xll.ohTrigger(Trigger,Quote!$AE$2))</f>
        <v>1.2002099033825431E-3</v>
      </c>
      <c r="BA238" s="361">
        <f>_xll.qlIndexFixing($BB$1,AX238,,_xll.ohTrigger(Trigger,Quote!$AE$2))</f>
        <v>9.6027066807601697E-4</v>
      </c>
    </row>
    <row r="239" spans="48:53" ht="11.25" customHeight="1" x14ac:dyDescent="0.25">
      <c r="AV239" s="187" t="s">
        <v>217</v>
      </c>
      <c r="AW239" s="188">
        <f>_xll.qlInterestRateIndexFixingDate(Currency&amp;"ibor"&amp;$G$1,AX239,Trigger)</f>
        <v>42473</v>
      </c>
      <c r="AX239" s="188">
        <f>_xll.qlCalendarAdvance(Calendar,AX238,AV239,"f",,Trigger)</f>
        <v>42475</v>
      </c>
      <c r="AY239" s="188">
        <f>_xll.qlInterestRateIndexMaturity(Currency&amp;"ibor"&amp;$G$1,AX239,Trigger)</f>
        <v>42660</v>
      </c>
      <c r="AZ239" s="361">
        <f>_xll.qlIndexFixing($Z$5,AW239,,_xll.ohTrigger(Trigger,Quote!$AE$2))</f>
        <v>1.2111952850273214E-3</v>
      </c>
      <c r="BA239" s="361">
        <f>_xll.qlIndexFixing($BB$1,AX239,,_xll.ohTrigger(Trigger,Quote!$AE$2))</f>
        <v>9.6276768147512688E-4</v>
      </c>
    </row>
    <row r="240" spans="48:53" ht="11.25" customHeight="1" x14ac:dyDescent="0.25">
      <c r="AV240" s="187" t="s">
        <v>217</v>
      </c>
      <c r="AW240" s="188">
        <f>_xll.qlInterestRateIndexFixingDate(Currency&amp;"ibor"&amp;$G$1,AX240,Trigger)</f>
        <v>42474</v>
      </c>
      <c r="AX240" s="188">
        <f>_xll.qlCalendarAdvance(Calendar,AX239,AV240,"f",,Trigger)</f>
        <v>42478</v>
      </c>
      <c r="AY240" s="188">
        <f>_xll.qlInterestRateIndexMaturity(Currency&amp;"ibor"&amp;$G$1,AX240,Trigger)</f>
        <v>42661</v>
      </c>
      <c r="AZ240" s="361">
        <f>_xll.qlIndexFixing($Z$5,AW240,,_xll.ohTrigger(Trigger,Quote!$AE$2))</f>
        <v>1.2220984028370209E-3</v>
      </c>
      <c r="BA240" s="361">
        <f>_xll.qlIndexFixing($BB$1,AX240,,_xll.ohTrigger(Trigger,Quote!$AE$2))</f>
        <v>9.6524104642884908E-4</v>
      </c>
    </row>
    <row r="241" spans="48:53" ht="11.25" customHeight="1" x14ac:dyDescent="0.25">
      <c r="AV241" s="187" t="s">
        <v>217</v>
      </c>
      <c r="AW241" s="188">
        <f>_xll.qlInterestRateIndexFixingDate(Currency&amp;"ibor"&amp;$G$1,AX241,Trigger)</f>
        <v>42475</v>
      </c>
      <c r="AX241" s="188">
        <f>_xll.qlCalendarAdvance(Calendar,AX240,AV241,"f",,Trigger)</f>
        <v>42479</v>
      </c>
      <c r="AY241" s="188">
        <f>_xll.qlInterestRateIndexMaturity(Currency&amp;"ibor"&amp;$G$1,AX241,Trigger)</f>
        <v>42662</v>
      </c>
      <c r="AZ241" s="361">
        <f>_xll.qlIndexFixing($Z$5,AW241,,_xll.ohTrigger(Trigger,Quote!$AE$2))</f>
        <v>1.2276122073568694E-3</v>
      </c>
      <c r="BA241" s="361">
        <f>_xll.qlIndexFixing($BB$1,AX241,,_xll.ohTrigger(Trigger,Quote!$AE$2))</f>
        <v>9.6769309473139476E-4</v>
      </c>
    </row>
    <row r="242" spans="48:53" ht="11.25" customHeight="1" x14ac:dyDescent="0.25">
      <c r="AV242" s="187" t="s">
        <v>217</v>
      </c>
      <c r="AW242" s="188">
        <f>_xll.qlInterestRateIndexFixingDate(Currency&amp;"ibor"&amp;$G$1,AX242,Trigger)</f>
        <v>42478</v>
      </c>
      <c r="AX242" s="188">
        <f>_xll.qlCalendarAdvance(Calendar,AX241,AV242,"f",,Trigger)</f>
        <v>42480</v>
      </c>
      <c r="AY242" s="188">
        <f>_xll.qlInterestRateIndexMaturity(Currency&amp;"ibor"&amp;$G$1,AX242,Trigger)</f>
        <v>42663</v>
      </c>
      <c r="AZ242" s="361">
        <f>_xll.qlIndexFixing($Z$5,AW242,,_xll.ohTrigger(Trigger,Quote!$AE$2))</f>
        <v>1.2331426840184179E-3</v>
      </c>
      <c r="BA242" s="361">
        <f>_xll.qlIndexFixing($BB$1,AX242,,_xll.ohTrigger(Trigger,Quote!$AE$2))</f>
        <v>9.7242798502144981E-4</v>
      </c>
    </row>
    <row r="243" spans="48:53" ht="11.25" customHeight="1" x14ac:dyDescent="0.25">
      <c r="AV243" s="187" t="s">
        <v>217</v>
      </c>
      <c r="AW243" s="188">
        <f>_xll.qlInterestRateIndexFixingDate(Currency&amp;"ibor"&amp;$G$1,AX243,Trigger)</f>
        <v>42479</v>
      </c>
      <c r="AX243" s="188">
        <f>_xll.qlCalendarAdvance(Calendar,AX242,AV243,"f",,Trigger)</f>
        <v>42481</v>
      </c>
      <c r="AY243" s="188">
        <f>_xll.qlInterestRateIndexMaturity(Currency&amp;"ibor"&amp;$G$1,AX243,Trigger)</f>
        <v>42664</v>
      </c>
      <c r="AZ243" s="361">
        <f>_xll.qlIndexFixing($Z$5,AW243,,_xll.ohTrigger(Trigger,Quote!$AE$2))</f>
        <v>1.2386898329627557E-3</v>
      </c>
      <c r="BA243" s="361">
        <f>_xll.qlIndexFixing($BB$1,AX243,,_xll.ohTrigger(Trigger,Quote!$AE$2))</f>
        <v>9.7733526313936551E-4</v>
      </c>
    </row>
    <row r="244" spans="48:53" ht="11.25" customHeight="1" x14ac:dyDescent="0.25">
      <c r="AV244" s="187" t="s">
        <v>217</v>
      </c>
      <c r="AW244" s="188">
        <f>_xll.qlInterestRateIndexFixingDate(Currency&amp;"ibor"&amp;$G$1,AX244,Trigger)</f>
        <v>42480</v>
      </c>
      <c r="AX244" s="188">
        <f>_xll.qlCalendarAdvance(Calendar,AX243,AV244,"f",,Trigger)</f>
        <v>42482</v>
      </c>
      <c r="AY244" s="188">
        <f>_xll.qlInterestRateIndexMaturity(Currency&amp;"ibor"&amp;$G$1,AX244,Trigger)</f>
        <v>42667</v>
      </c>
      <c r="AZ244" s="361">
        <f>_xll.qlIndexFixing($Z$5,AW244,,_xll.ohTrigger(Trigger,Quote!$AE$2))</f>
        <v>1.2496212988982586E-3</v>
      </c>
      <c r="BA244" s="361">
        <f>_xll.qlIndexFixing($BB$1,AX244,,_xll.ohTrigger(Trigger,Quote!$AE$2))</f>
        <v>9.7971621092758253E-4</v>
      </c>
    </row>
    <row r="245" spans="48:53" ht="11.25" customHeight="1" x14ac:dyDescent="0.25">
      <c r="AV245" s="187" t="s">
        <v>217</v>
      </c>
      <c r="AW245" s="188">
        <f>_xll.qlInterestRateIndexFixingDate(Currency&amp;"ibor"&amp;$G$1,AX245,Trigger)</f>
        <v>42481</v>
      </c>
      <c r="AX245" s="188">
        <f>_xll.qlCalendarAdvance(Calendar,AX244,AV245,"f",,Trigger)</f>
        <v>42485</v>
      </c>
      <c r="AY245" s="188">
        <f>_xll.qlInterestRateIndexMaturity(Currency&amp;"ibor"&amp;$G$1,AX245,Trigger)</f>
        <v>42668</v>
      </c>
      <c r="AZ245" s="361">
        <f>_xll.qlIndexFixing($Z$5,AW245,,_xll.ohTrigger(Trigger,Quote!$AE$2))</f>
        <v>1.2610451543854186E-3</v>
      </c>
      <c r="BA245" s="361">
        <f>_xll.qlIndexFixing($BB$1,AX245,,_xll.ohTrigger(Trigger,Quote!$AE$2))</f>
        <v>9.8209013632744578E-4</v>
      </c>
    </row>
    <row r="246" spans="48:53" ht="11.25" customHeight="1" x14ac:dyDescent="0.25">
      <c r="AV246" s="187" t="s">
        <v>217</v>
      </c>
      <c r="AW246" s="188">
        <f>_xll.qlInterestRateIndexFixingDate(Currency&amp;"ibor"&amp;$G$1,AX246,Trigger)</f>
        <v>42482</v>
      </c>
      <c r="AX246" s="188">
        <f>_xll.qlCalendarAdvance(Calendar,AX245,AV246,"f",,Trigger)</f>
        <v>42486</v>
      </c>
      <c r="AY246" s="188">
        <f>_xll.qlInterestRateIndexMaturity(Currency&amp;"ibor"&amp;$G$1,AX246,Trigger)</f>
        <v>42669</v>
      </c>
      <c r="AZ246" s="361">
        <f>_xll.qlIndexFixing($Z$5,AW246,,_xll.ohTrigger(Trigger,Quote!$AE$2))</f>
        <v>1.2666756668617903E-3</v>
      </c>
      <c r="BA246" s="361">
        <f>_xll.qlIndexFixing($BB$1,AX246,,_xll.ohTrigger(Trigger,Quote!$AE$2))</f>
        <v>9.8445947229989172E-4</v>
      </c>
    </row>
    <row r="247" spans="48:53" ht="11.25" customHeight="1" x14ac:dyDescent="0.25">
      <c r="AV247" s="187" t="s">
        <v>217</v>
      </c>
      <c r="AW247" s="188">
        <f>_xll.qlInterestRateIndexFixingDate(Currency&amp;"ibor"&amp;$G$1,AX247,Trigger)</f>
        <v>42485</v>
      </c>
      <c r="AX247" s="188">
        <f>_xll.qlCalendarAdvance(Calendar,AX246,AV247,"f",,Trigger)</f>
        <v>42487</v>
      </c>
      <c r="AY247" s="188">
        <f>_xll.qlInterestRateIndexMaturity(Currency&amp;"ibor"&amp;$G$1,AX247,Trigger)</f>
        <v>42670</v>
      </c>
      <c r="AZ247" s="361">
        <f>_xll.qlIndexFixing($Z$5,AW247,,_xll.ohTrigger(Trigger,Quote!$AE$2))</f>
        <v>1.272322852472292E-3</v>
      </c>
      <c r="BA247" s="361">
        <f>_xll.qlIndexFixing($BB$1,AX247,,_xll.ohTrigger(Trigger,Quote!$AE$2))</f>
        <v>9.8855914004206363E-4</v>
      </c>
    </row>
    <row r="248" spans="48:53" ht="11.25" customHeight="1" x14ac:dyDescent="0.25">
      <c r="AV248" s="187" t="s">
        <v>217</v>
      </c>
      <c r="AW248" s="188">
        <f>_xll.qlInterestRateIndexFixingDate(Currency&amp;"ibor"&amp;$G$1,AX248,Trigger)</f>
        <v>42486</v>
      </c>
      <c r="AX248" s="188">
        <f>_xll.qlCalendarAdvance(Calendar,AX247,AV248,"f",,Trigger)</f>
        <v>42488</v>
      </c>
      <c r="AY248" s="188">
        <f>_xll.qlInterestRateIndexMaturity(Currency&amp;"ibor"&amp;$G$1,AX248,Trigger)</f>
        <v>42671</v>
      </c>
      <c r="AZ248" s="361">
        <f>_xll.qlIndexFixing($Z$5,AW248,,_xll.ohTrigger(Trigger,Quote!$AE$2))</f>
        <v>1.2779867113601971E-3</v>
      </c>
      <c r="BA248" s="361">
        <f>_xll.qlIndexFixing($BB$1,AX248,,_xll.ohTrigger(Trigger,Quote!$AE$2))</f>
        <v>9.9473981652862544E-4</v>
      </c>
    </row>
    <row r="249" spans="48:53" ht="11.25" customHeight="1" x14ac:dyDescent="0.25">
      <c r="AV249" s="187" t="s">
        <v>217</v>
      </c>
      <c r="AW249" s="188">
        <f>_xll.qlInterestRateIndexFixingDate(Currency&amp;"ibor"&amp;$G$1,AX249,Trigger)</f>
        <v>42487</v>
      </c>
      <c r="AX249" s="188">
        <f>_xll.qlCalendarAdvance(Calendar,AX248,AV249,"f",,Trigger)</f>
        <v>42489</v>
      </c>
      <c r="AY249" s="188">
        <f>_xll.qlInterestRateIndexMaturity(Currency&amp;"ibor"&amp;$G$1,AX249,Trigger)</f>
        <v>42674</v>
      </c>
      <c r="AZ249" s="361">
        <f>_xll.qlIndexFixing($Z$5,AW249,,_xll.ohTrigger(Trigger,Quote!$AE$2))</f>
        <v>1.2888554541573831E-3</v>
      </c>
      <c r="BA249" s="361">
        <f>_xll.qlIndexFixing($BB$1,AX249,,_xll.ohTrigger(Trigger,Quote!$AE$2))</f>
        <v>9.9710309744654286E-4</v>
      </c>
    </row>
    <row r="250" spans="48:53" ht="11.25" customHeight="1" x14ac:dyDescent="0.25">
      <c r="AV250" s="187" t="s">
        <v>217</v>
      </c>
      <c r="AW250" s="188">
        <f>_xll.qlInterestRateIndexFixingDate(Currency&amp;"ibor"&amp;$G$1,AX250,Trigger)</f>
        <v>42488</v>
      </c>
      <c r="AX250" s="188">
        <f>_xll.qlCalendarAdvance(Calendar,AX249,AV250,"f",,Trigger)</f>
        <v>42492</v>
      </c>
      <c r="AY250" s="188">
        <f>_xll.qlInterestRateIndexMaturity(Currency&amp;"ibor"&amp;$G$1,AX250,Trigger)</f>
        <v>42676</v>
      </c>
      <c r="AZ250" s="361">
        <f>_xll.qlIndexFixing($Z$5,AW250,,_xll.ohTrigger(Trigger,Quote!$AE$2))</f>
        <v>1.303368203240927E-3</v>
      </c>
      <c r="BA250" s="361">
        <f>_xll.qlIndexFixing($BB$1,AX250,,_xll.ohTrigger(Trigger,Quote!$AE$2))</f>
        <v>9.9947993132712539E-4</v>
      </c>
    </row>
    <row r="251" spans="48:53" ht="11.25" customHeight="1" x14ac:dyDescent="0.25">
      <c r="AV251" s="187" t="s">
        <v>217</v>
      </c>
      <c r="AW251" s="188">
        <f>_xll.qlInterestRateIndexFixingDate(Currency&amp;"ibor"&amp;$G$1,AX251,Trigger)</f>
        <v>42489</v>
      </c>
      <c r="AX251" s="188">
        <f>_xll.qlCalendarAdvance(Calendar,AX250,AV251,"f",,Trigger)</f>
        <v>42493</v>
      </c>
      <c r="AY251" s="188">
        <f>_xll.qlInterestRateIndexMaturity(Currency&amp;"ibor"&amp;$G$1,AX251,Trigger)</f>
        <v>42677</v>
      </c>
      <c r="AZ251" s="361">
        <f>_xll.qlIndexFixing($Z$5,AW251,,_xll.ohTrigger(Trigger,Quote!$AE$2))</f>
        <v>1.3091019111576431E-3</v>
      </c>
      <c r="BA251" s="361">
        <f>_xll.qlIndexFixing($BB$1,AX251,,_xll.ohTrigger(Trigger,Quote!$AE$2))</f>
        <v>1.0033586940971424E-3</v>
      </c>
    </row>
    <row r="252" spans="48:53" ht="11.25" customHeight="1" x14ac:dyDescent="0.25">
      <c r="AV252" s="187" t="s">
        <v>217</v>
      </c>
      <c r="AW252" s="188">
        <f>_xll.qlInterestRateIndexFixingDate(Currency&amp;"ibor"&amp;$G$1,AX252,Trigger)</f>
        <v>42492</v>
      </c>
      <c r="AX252" s="188">
        <f>_xll.qlCalendarAdvance(Calendar,AX251,AV252,"f",,Trigger)</f>
        <v>42494</v>
      </c>
      <c r="AY252" s="188">
        <f>_xll.qlInterestRateIndexMaturity(Currency&amp;"ibor"&amp;$G$1,AX252,Trigger)</f>
        <v>42678</v>
      </c>
      <c r="AZ252" s="361">
        <f>_xll.qlIndexFixing($Z$5,AW252,,_xll.ohTrigger(Trigger,Quote!$AE$2))</f>
        <v>1.3148522027861542E-3</v>
      </c>
      <c r="BA252" s="361">
        <f>_xll.qlIndexFixing($BB$1,AX252,,_xll.ohTrigger(Trigger,Quote!$AE$2))</f>
        <v>1.0050214189568191E-3</v>
      </c>
    </row>
    <row r="253" spans="48:53" ht="11.25" customHeight="1" x14ac:dyDescent="0.25">
      <c r="AV253" s="187" t="s">
        <v>217</v>
      </c>
      <c r="AW253" s="188">
        <f>_xll.qlInterestRateIndexFixingDate(Currency&amp;"ibor"&amp;$G$1,AX253,Trigger)</f>
        <v>42493</v>
      </c>
      <c r="AX253" s="188">
        <f>_xll.qlCalendarAdvance(Calendar,AX252,AV253,"f",,Trigger)</f>
        <v>42495</v>
      </c>
      <c r="AY253" s="188">
        <f>_xll.qlInterestRateIndexMaturity(Currency&amp;"ibor"&amp;$G$1,AX253,Trigger)</f>
        <v>42681</v>
      </c>
      <c r="AZ253" s="361">
        <f>_xll.qlIndexFixing($Z$5,AW253,,_xll.ohTrigger(Trigger,Quote!$AE$2))</f>
        <v>1.325627452491232E-3</v>
      </c>
      <c r="BA253" s="361">
        <f>_xll.qlIndexFixing($BB$1,AX253,,_xll.ohTrigger(Trigger,Quote!$AE$2))</f>
        <v>1.0116569887842824E-3</v>
      </c>
    </row>
    <row r="254" spans="48:53" ht="11.25" customHeight="1" x14ac:dyDescent="0.25">
      <c r="AV254" s="187" t="s">
        <v>217</v>
      </c>
      <c r="AW254" s="188">
        <f>_xll.qlInterestRateIndexFixingDate(Currency&amp;"ibor"&amp;$G$1,AX254,Trigger)</f>
        <v>42494</v>
      </c>
      <c r="AX254" s="188">
        <f>_xll.qlCalendarAdvance(Calendar,AX253,AV254,"f",,Trigger)</f>
        <v>42496</v>
      </c>
      <c r="AY254" s="188">
        <f>_xll.qlInterestRateIndexMaturity(Currency&amp;"ibor"&amp;$G$1,AX254,Trigger)</f>
        <v>42681</v>
      </c>
      <c r="AZ254" s="361">
        <f>_xll.qlIndexFixing($Z$5,AW254,,_xll.ohTrigger(Trigger,Quote!$AE$2))</f>
        <v>1.3288977996231577E-3</v>
      </c>
      <c r="BA254" s="361">
        <f>_xll.qlIndexFixing($BB$1,AX254,,_xll.ohTrigger(Trigger,Quote!$AE$2))</f>
        <v>1.0141690978637337E-3</v>
      </c>
    </row>
    <row r="255" spans="48:53" ht="11.25" customHeight="1" x14ac:dyDescent="0.25">
      <c r="AV255" s="187" t="s">
        <v>217</v>
      </c>
      <c r="AW255" s="188">
        <f>_xll.qlInterestRateIndexFixingDate(Currency&amp;"ibor"&amp;$G$1,AX255,Trigger)</f>
        <v>42495</v>
      </c>
      <c r="AX255" s="188">
        <f>_xll.qlCalendarAdvance(Calendar,AX254,AV255,"f",,Trigger)</f>
        <v>42499</v>
      </c>
      <c r="AY255" s="188">
        <f>_xll.qlInterestRateIndexMaturity(Currency&amp;"ibor"&amp;$G$1,AX255,Trigger)</f>
        <v>42683</v>
      </c>
      <c r="AZ255" s="361">
        <f>_xll.qlIndexFixing($Z$5,AW255,,_xll.ohTrigger(Trigger,Quote!$AE$2))</f>
        <v>1.3438524217254547E-3</v>
      </c>
      <c r="BA255" s="361">
        <f>_xll.qlIndexFixing($BB$1,AX255,,_xll.ohTrigger(Trigger,Quote!$AE$2))</f>
        <v>1.0167128798874521E-3</v>
      </c>
    </row>
    <row r="256" spans="48:53" ht="11.25" customHeight="1" x14ac:dyDescent="0.25">
      <c r="AV256" s="187" t="s">
        <v>217</v>
      </c>
      <c r="AW256" s="188">
        <f>_xll.qlInterestRateIndexFixingDate(Currency&amp;"ibor"&amp;$G$1,AX256,Trigger)</f>
        <v>42496</v>
      </c>
      <c r="AX256" s="188">
        <f>_xll.qlCalendarAdvance(Calendar,AX255,AV256,"f",,Trigger)</f>
        <v>42500</v>
      </c>
      <c r="AY256" s="188">
        <f>_xll.qlInterestRateIndexMaturity(Currency&amp;"ibor"&amp;$G$1,AX256,Trigger)</f>
        <v>42684</v>
      </c>
      <c r="AZ256" s="361">
        <f>_xll.qlIndexFixing($Z$5,AW256,,_xll.ohTrigger(Trigger,Quote!$AE$2))</f>
        <v>1.3497022187040125E-3</v>
      </c>
      <c r="BA256" s="361">
        <f>_xll.qlIndexFixing($BB$1,AX256,,_xll.ohTrigger(Trigger,Quote!$AE$2))</f>
        <v>1.0208421163356957E-3</v>
      </c>
    </row>
    <row r="257" spans="48:53" ht="11.25" customHeight="1" x14ac:dyDescent="0.25">
      <c r="AV257" s="187" t="s">
        <v>217</v>
      </c>
      <c r="AW257" s="188">
        <f>_xll.qlInterestRateIndexFixingDate(Currency&amp;"ibor"&amp;$G$1,AX257,Trigger)</f>
        <v>42499</v>
      </c>
      <c r="AX257" s="188">
        <f>_xll.qlCalendarAdvance(Calendar,AX256,AV257,"f",,Trigger)</f>
        <v>42501</v>
      </c>
      <c r="AY257" s="188">
        <f>_xll.qlInterestRateIndexMaturity(Currency&amp;"ibor"&amp;$G$1,AX257,Trigger)</f>
        <v>42685</v>
      </c>
      <c r="AZ257" s="361">
        <f>_xll.qlIndexFixing($Z$5,AW257,,_xll.ohTrigger(Trigger,Quote!$AE$2))</f>
        <v>1.3555686004248454E-3</v>
      </c>
      <c r="BA257" s="361">
        <f>_xll.qlIndexFixing($BB$1,AX257,,_xll.ohTrigger(Trigger,Quote!$AE$2))</f>
        <v>1.0226868444260676E-3</v>
      </c>
    </row>
    <row r="258" spans="48:53" ht="11.25" customHeight="1" x14ac:dyDescent="0.25">
      <c r="AV258" s="187" t="s">
        <v>217</v>
      </c>
      <c r="AW258" s="188">
        <f>_xll.qlInterestRateIndexFixingDate(Currency&amp;"ibor"&amp;$G$1,AX258,Trigger)</f>
        <v>42500</v>
      </c>
      <c r="AX258" s="188">
        <f>_xll.qlCalendarAdvance(Calendar,AX257,AV258,"f",,Trigger)</f>
        <v>42502</v>
      </c>
      <c r="AY258" s="188">
        <f>_xll.qlInterestRateIndexMaturity(Currency&amp;"ibor"&amp;$G$1,AX258,Trigger)</f>
        <v>42688</v>
      </c>
      <c r="AZ258" s="361">
        <f>_xll.qlIndexFixing($Z$5,AW258,,_xll.ohTrigger(Trigger,Quote!$AE$2))</f>
        <v>1.3662662513910346E-3</v>
      </c>
      <c r="BA258" s="361">
        <f>_xll.qlIndexFixing($BB$1,AX258,,_xll.ohTrigger(Trigger,Quote!$AE$2))</f>
        <v>1.0300000000003182E-3</v>
      </c>
    </row>
    <row r="259" spans="48:53" ht="11.25" customHeight="1" x14ac:dyDescent="0.25">
      <c r="AV259" s="187" t="s">
        <v>217</v>
      </c>
      <c r="AW259" s="188">
        <f>_xll.qlInterestRateIndexFixingDate(Currency&amp;"ibor"&amp;$G$1,AX259,Trigger)</f>
        <v>42501</v>
      </c>
      <c r="AX259" s="188">
        <f>_xll.qlCalendarAdvance(Calendar,AX258,AV259,"f",,Trigger)</f>
        <v>42503</v>
      </c>
      <c r="AY259" s="188">
        <f>_xll.qlInterestRateIndexMaturity(Currency&amp;"ibor"&amp;$G$1,AX259,Trigger)</f>
        <v>42688</v>
      </c>
      <c r="AZ259" s="361">
        <f>_xll.qlIndexFixing($Z$5,AW259,,_xll.ohTrigger(Trigger,Quote!$AE$2))</f>
        <v>1.3697483851212392E-3</v>
      </c>
      <c r="BA259" s="361">
        <f>_xll.qlIndexFixing($BB$1,AX259,,_xll.ohTrigger(Trigger,Quote!$AE$2))</f>
        <v>1.0327886993404642E-3</v>
      </c>
    </row>
    <row r="260" spans="48:53" ht="11.25" customHeight="1" x14ac:dyDescent="0.25">
      <c r="AV260" s="187" t="s">
        <v>217</v>
      </c>
      <c r="AW260" s="188">
        <f>_xll.qlInterestRateIndexFixingDate(Currency&amp;"ibor"&amp;$G$1,AX260,Trigger)</f>
        <v>42502</v>
      </c>
      <c r="AX260" s="188">
        <f>_xll.qlCalendarAdvance(Calendar,AX259,AV260,"f",,Trigger)</f>
        <v>42506</v>
      </c>
      <c r="AY260" s="188">
        <f>_xll.qlInterestRateIndexMaturity(Currency&amp;"ibor"&amp;$G$1,AX260,Trigger)</f>
        <v>42690</v>
      </c>
      <c r="AZ260" s="361">
        <f>_xll.qlIndexFixing($Z$5,AW260,,_xll.ohTrigger(Trigger,Quote!$AE$2))</f>
        <v>1.3851492853959085E-3</v>
      </c>
      <c r="BA260" s="361">
        <f>_xll.qlIndexFixing($BB$1,AX260,,_xll.ohTrigger(Trigger,Quote!$AE$2))</f>
        <v>1.0356207292141195E-3</v>
      </c>
    </row>
    <row r="261" spans="48:53" ht="11.25" customHeight="1" x14ac:dyDescent="0.25">
      <c r="AV261" s="187" t="s">
        <v>217</v>
      </c>
      <c r="AW261" s="188">
        <f>_xll.qlInterestRateIndexFixingDate(Currency&amp;"ibor"&amp;$G$1,AX261,Trigger)</f>
        <v>42503</v>
      </c>
      <c r="AX261" s="188">
        <f>_xll.qlCalendarAdvance(Calendar,AX260,AV261,"f",,Trigger)</f>
        <v>42507</v>
      </c>
      <c r="AY261" s="188">
        <f>_xll.qlInterestRateIndexMaturity(Currency&amp;"ibor"&amp;$G$1,AX261,Trigger)</f>
        <v>42691</v>
      </c>
      <c r="AZ261" s="361">
        <f>_xll.qlIndexFixing($Z$5,AW261,,_xll.ohTrigger(Trigger,Quote!$AE$2))</f>
        <v>1.3910200054616422E-3</v>
      </c>
      <c r="BA261" s="361">
        <f>_xll.qlIndexFixing($BB$1,AX261,,_xll.ohTrigger(Trigger,Quote!$AE$2))</f>
        <v>1.0403545052093829E-3</v>
      </c>
    </row>
    <row r="262" spans="48:53" ht="11.25" customHeight="1" x14ac:dyDescent="0.25">
      <c r="AV262" s="187" t="s">
        <v>217</v>
      </c>
      <c r="AW262" s="188">
        <f>_xll.qlInterestRateIndexFixingDate(Currency&amp;"ibor"&amp;$G$1,AX262,Trigger)</f>
        <v>42506</v>
      </c>
      <c r="AX262" s="188">
        <f>_xll.qlCalendarAdvance(Calendar,AX261,AV262,"f",,Trigger)</f>
        <v>42508</v>
      </c>
      <c r="AY262" s="188">
        <f>_xll.qlInterestRateIndexMaturity(Currency&amp;"ibor"&amp;$G$1,AX262,Trigger)</f>
        <v>42692</v>
      </c>
      <c r="AZ262" s="361">
        <f>_xll.qlIndexFixing($Z$5,AW262,,_xll.ohTrigger(Trigger,Quote!$AE$2))</f>
        <v>1.3969067976796806E-3</v>
      </c>
      <c r="BA262" s="361">
        <f>_xll.qlIndexFixing($BB$1,AX262,,_xll.ohTrigger(Trigger,Quote!$AE$2))</f>
        <v>1.0423356292025919E-3</v>
      </c>
    </row>
    <row r="263" spans="48:53" ht="11.25" customHeight="1" x14ac:dyDescent="0.25">
      <c r="AV263" s="187" t="s">
        <v>217</v>
      </c>
      <c r="AW263" s="188">
        <f>_xll.qlInterestRateIndexFixingDate(Currency&amp;"ibor"&amp;$G$1,AX263,Trigger)</f>
        <v>42507</v>
      </c>
      <c r="AX263" s="188">
        <f>_xll.qlCalendarAdvance(Calendar,AX262,AV263,"f",,Trigger)</f>
        <v>42509</v>
      </c>
      <c r="AY263" s="188">
        <f>_xll.qlInterestRateIndexMaturity(Currency&amp;"ibor"&amp;$G$1,AX263,Trigger)</f>
        <v>42695</v>
      </c>
      <c r="AZ263" s="361">
        <f>_xll.qlIndexFixing($Z$5,AW263,,_xll.ohTrigger(Trigger,Quote!$AE$2))</f>
        <v>1.4074250205392009E-3</v>
      </c>
      <c r="BA263" s="361">
        <f>_xll.qlIndexFixing($BB$1,AX263,,_xll.ohTrigger(Trigger,Quote!$AE$2))</f>
        <v>1.0502726163654967E-3</v>
      </c>
    </row>
    <row r="264" spans="48:53" ht="11.25" customHeight="1" x14ac:dyDescent="0.25">
      <c r="AV264" s="187" t="s">
        <v>217</v>
      </c>
      <c r="AW264" s="188">
        <f>_xll.qlInterestRateIndexFixingDate(Currency&amp;"ibor"&amp;$G$1,AX264,Trigger)</f>
        <v>42508</v>
      </c>
      <c r="AX264" s="188">
        <f>_xll.qlCalendarAdvance(Calendar,AX263,AV264,"f",,Trigger)</f>
        <v>42510</v>
      </c>
      <c r="AY264" s="188">
        <f>_xll.qlInterestRateIndexMaturity(Currency&amp;"ibor"&amp;$G$1,AX264,Trigger)</f>
        <v>42695</v>
      </c>
      <c r="AZ264" s="361">
        <f>_xll.qlIndexFixing($Z$5,AW264,,_xll.ohTrigger(Trigger,Quote!$AE$2))</f>
        <v>1.4110255591066661E-3</v>
      </c>
      <c r="BA264" s="361">
        <f>_xll.qlIndexFixing($BB$1,AX264,,_xll.ohTrigger(Trigger,Quote!$AE$2))</f>
        <v>1.0532690600356424E-3</v>
      </c>
    </row>
    <row r="265" spans="48:53" ht="11.25" customHeight="1" x14ac:dyDescent="0.25">
      <c r="AV265" s="187" t="s">
        <v>217</v>
      </c>
      <c r="AW265" s="188">
        <f>_xll.qlInterestRateIndexFixingDate(Currency&amp;"ibor"&amp;$G$1,AX265,Trigger)</f>
        <v>42509</v>
      </c>
      <c r="AX265" s="188">
        <f>_xll.qlCalendarAdvance(Calendar,AX264,AV265,"f",,Trigger)</f>
        <v>42513</v>
      </c>
      <c r="AY265" s="188">
        <f>_xll.qlInterestRateIndexMaturity(Currency&amp;"ibor"&amp;$G$1,AX265,Trigger)</f>
        <v>42697</v>
      </c>
      <c r="AZ265" s="361">
        <f>_xll.qlIndexFixing($Z$5,AW265,,_xll.ohTrigger(Trigger,Quote!$AE$2))</f>
        <v>1.4265818461386367E-3</v>
      </c>
      <c r="BA265" s="361">
        <f>_xll.qlIndexFixing($BB$1,AX265,,_xll.ohTrigger(Trigger,Quote!$AE$2))</f>
        <v>1.0562765529164649E-3</v>
      </c>
    </row>
    <row r="266" spans="48:53" ht="11.25" customHeight="1" x14ac:dyDescent="0.25">
      <c r="AV266" s="187" t="s">
        <v>217</v>
      </c>
      <c r="AW266" s="188">
        <f>_xll.qlInterestRateIndexFixingDate(Currency&amp;"ibor"&amp;$G$1,AX266,Trigger)</f>
        <v>42510</v>
      </c>
      <c r="AX266" s="188">
        <f>_xll.qlCalendarAdvance(Calendar,AX265,AV266,"f",,Trigger)</f>
        <v>42514</v>
      </c>
      <c r="AY266" s="188">
        <f>_xll.qlInterestRateIndexMaturity(Currency&amp;"ibor"&amp;$G$1,AX266,Trigger)</f>
        <v>42698</v>
      </c>
      <c r="AZ266" s="361">
        <f>_xll.qlIndexFixing($Z$5,AW266,,_xll.ohTrigger(Trigger,Quote!$AE$2))</f>
        <v>1.4325650743267542E-3</v>
      </c>
      <c r="BA266" s="361">
        <f>_xll.qlIndexFixing($BB$1,AX266,,_xll.ohTrigger(Trigger,Quote!$AE$2))</f>
        <v>1.0613682532877703E-3</v>
      </c>
    </row>
    <row r="267" spans="48:53" ht="11.25" customHeight="1" x14ac:dyDescent="0.25">
      <c r="AV267" s="187" t="s">
        <v>217</v>
      </c>
      <c r="AW267" s="188">
        <f>_xll.qlInterestRateIndexFixingDate(Currency&amp;"ibor"&amp;$G$1,AX267,Trigger)</f>
        <v>42513</v>
      </c>
      <c r="AX267" s="188">
        <f>_xll.qlCalendarAdvance(Calendar,AX266,AV267,"f",,Trigger)</f>
        <v>42515</v>
      </c>
      <c r="AY267" s="188">
        <f>_xll.qlInterestRateIndexMaturity(Currency&amp;"ibor"&amp;$G$1,AX267,Trigger)</f>
        <v>42699</v>
      </c>
      <c r="AZ267" s="361">
        <f>_xll.qlIndexFixing($Z$5,AW267,,_xll.ohTrigger(Trigger,Quote!$AE$2))</f>
        <v>1.4385643756889676E-3</v>
      </c>
      <c r="BA267" s="361">
        <f>_xll.qlIndexFixing($BB$1,AX267,,_xll.ohTrigger(Trigger,Quote!$AE$2))</f>
        <v>1.0633471933953491E-3</v>
      </c>
    </row>
    <row r="268" spans="48:53" ht="11.25" customHeight="1" x14ac:dyDescent="0.25">
      <c r="AV268" s="187" t="s">
        <v>217</v>
      </c>
      <c r="AW268" s="188">
        <f>_xll.qlInterestRateIndexFixingDate(Currency&amp;"ibor"&amp;$G$1,AX268,Trigger)</f>
        <v>42514</v>
      </c>
      <c r="AX268" s="188">
        <f>_xll.qlCalendarAdvance(Calendar,AX267,AV268,"f",,Trigger)</f>
        <v>42516</v>
      </c>
      <c r="AY268" s="188">
        <f>_xll.qlInterestRateIndexMaturity(Currency&amp;"ibor"&amp;$G$1,AX268,Trigger)</f>
        <v>42702</v>
      </c>
      <c r="AZ268" s="361">
        <f>_xll.qlIndexFixing($Z$5,AW268,,_xll.ohTrigger(Trigger,Quote!$AE$2))</f>
        <v>1.448991367253043E-3</v>
      </c>
      <c r="BA268" s="361">
        <f>_xll.qlIndexFixing($BB$1,AX268,,_xll.ohTrigger(Trigger,Quote!$AE$2))</f>
        <v>1.0713103825246344E-3</v>
      </c>
    </row>
    <row r="269" spans="48:53" ht="11.25" customHeight="1" x14ac:dyDescent="0.25">
      <c r="AV269" s="187" t="s">
        <v>217</v>
      </c>
      <c r="AW269" s="188">
        <f>_xll.qlInterestRateIndexFixingDate(Currency&amp;"ibor"&amp;$G$1,AX269,Trigger)</f>
        <v>42515</v>
      </c>
      <c r="AX269" s="188">
        <f>_xll.qlCalendarAdvance(Calendar,AX268,AV269,"f",,Trigger)</f>
        <v>42517</v>
      </c>
      <c r="AY269" s="188">
        <f>_xll.qlInterestRateIndexMaturity(Currency&amp;"ibor"&amp;$G$1,AX269,Trigger)</f>
        <v>42702</v>
      </c>
      <c r="AZ269" s="361">
        <f>_xll.qlIndexFixing($Z$5,AW269,,_xll.ohTrigger(Trigger,Quote!$AE$2))</f>
        <v>1.452805129435863E-3</v>
      </c>
      <c r="BA269" s="361">
        <f>_xll.qlIndexFixing($BB$1,AX269,,_xll.ohTrigger(Trigger,Quote!$AE$2))</f>
        <v>1.0732209683376856E-3</v>
      </c>
    </row>
    <row r="270" spans="48:53" ht="11.25" customHeight="1" x14ac:dyDescent="0.25">
      <c r="AV270" s="187" t="s">
        <v>217</v>
      </c>
      <c r="AW270" s="188">
        <f>_xll.qlInterestRateIndexFixingDate(Currency&amp;"ibor"&amp;$G$1,AX270,Trigger)</f>
        <v>42516</v>
      </c>
      <c r="AX270" s="188">
        <f>_xll.qlCalendarAdvance(Calendar,AX269,AV270,"f",,Trigger)</f>
        <v>42520</v>
      </c>
      <c r="AY270" s="188">
        <f>_xll.qlInterestRateIndexMaturity(Currency&amp;"ibor"&amp;$G$1,AX270,Trigger)</f>
        <v>42704</v>
      </c>
      <c r="AZ270" s="361">
        <f>_xll.qlIndexFixing($Z$5,AW270,,_xll.ohTrigger(Trigger,Quote!$AE$2))</f>
        <v>1.4688019853025403E-3</v>
      </c>
      <c r="BA270" s="361">
        <f>_xll.qlIndexFixing($BB$1,AX270,,_xll.ohTrigger(Trigger,Quote!$AE$2))</f>
        <v>1.0761634924195667E-3</v>
      </c>
    </row>
    <row r="271" spans="48:53" ht="11.25" customHeight="1" x14ac:dyDescent="0.25">
      <c r="AV271" s="187" t="s">
        <v>217</v>
      </c>
      <c r="AW271" s="188">
        <f>_xll.qlInterestRateIndexFixingDate(Currency&amp;"ibor"&amp;$G$1,AX271,Trigger)</f>
        <v>42517</v>
      </c>
      <c r="AX271" s="188">
        <f>_xll.qlCalendarAdvance(Calendar,AX270,AV271,"f",,Trigger)</f>
        <v>42521</v>
      </c>
      <c r="AY271" s="188">
        <f>_xll.qlInterestRateIndexMaturity(Currency&amp;"ibor"&amp;$G$1,AX271,Trigger)</f>
        <v>42704</v>
      </c>
      <c r="AZ271" s="361">
        <f>_xll.qlIndexFixing($Z$5,AW271,,_xll.ohTrigger(Trigger,Quote!$AE$2))</f>
        <v>1.4727591041684802E-3</v>
      </c>
      <c r="BA271" s="361">
        <f>_xll.qlIndexFixing($BB$1,AX271,,_xll.ohTrigger(Trigger,Quote!$AE$2))</f>
        <v>1.0790786920964141E-3</v>
      </c>
    </row>
    <row r="272" spans="48:53" ht="11.25" customHeight="1" x14ac:dyDescent="0.25">
      <c r="AV272" s="187" t="s">
        <v>217</v>
      </c>
      <c r="AW272" s="188">
        <f>_xll.qlInterestRateIndexFixingDate(Currency&amp;"ibor"&amp;$G$1,AX272,Trigger)</f>
        <v>42520</v>
      </c>
      <c r="AX272" s="188">
        <f>_xll.qlCalendarAdvance(Calendar,AX271,AV272,"f",,Trigger)</f>
        <v>42522</v>
      </c>
      <c r="AY272" s="188">
        <f>_xll.qlInterestRateIndexMaturity(Currency&amp;"ibor"&amp;$G$1,AX272,Trigger)</f>
        <v>42705</v>
      </c>
      <c r="AZ272" s="361">
        <f>_xll.qlIndexFixing($Z$5,AW272,,_xll.ohTrigger(Trigger,Quote!$AE$2))</f>
        <v>1.478886502569607E-3</v>
      </c>
      <c r="BA272" s="361">
        <f>_xll.qlIndexFixing($BB$1,AX272,,_xll.ohTrigger(Trigger,Quote!$AE$2))</f>
        <v>1.0841146629491185E-3</v>
      </c>
    </row>
    <row r="273" spans="48:53" ht="11.25" customHeight="1" x14ac:dyDescent="0.25">
      <c r="AV273" s="187" t="s">
        <v>217</v>
      </c>
      <c r="AW273" s="188">
        <f>_xll.qlInterestRateIndexFixingDate(Currency&amp;"ibor"&amp;$G$1,AX273,Trigger)</f>
        <v>42521</v>
      </c>
      <c r="AX273" s="188">
        <f>_xll.qlCalendarAdvance(Calendar,AX272,AV273,"f",,Trigger)</f>
        <v>42523</v>
      </c>
      <c r="AY273" s="188">
        <f>_xll.qlInterestRateIndexMaturity(Currency&amp;"ibor"&amp;$G$1,AX273,Trigger)</f>
        <v>42706</v>
      </c>
      <c r="AZ273" s="361">
        <f>_xll.qlIndexFixing($Z$5,AW273,,_xll.ohTrigger(Trigger,Quote!$AE$2))</f>
        <v>1.4850300629810432E-3</v>
      </c>
      <c r="BA273" s="361">
        <f>_xll.qlIndexFixing($BB$1,AX273,,_xll.ohTrigger(Trigger,Quote!$AE$2))</f>
        <v>1.0903620454151986E-3</v>
      </c>
    </row>
    <row r="274" spans="48:53" ht="11.25" customHeight="1" x14ac:dyDescent="0.25">
      <c r="AV274" s="187" t="s">
        <v>217</v>
      </c>
      <c r="AW274" s="188">
        <f>_xll.qlInterestRateIndexFixingDate(Currency&amp;"ibor"&amp;$G$1,AX274,Trigger)</f>
        <v>42522</v>
      </c>
      <c r="AX274" s="188">
        <f>_xll.qlCalendarAdvance(Calendar,AX273,AV274,"f",,Trigger)</f>
        <v>42524</v>
      </c>
      <c r="AY274" s="188">
        <f>_xll.qlInterestRateIndexMaturity(Currency&amp;"ibor"&amp;$G$1,AX274,Trigger)</f>
        <v>42709</v>
      </c>
      <c r="AZ274" s="361">
        <f>_xll.qlIndexFixing($Z$5,AW274,,_xll.ohTrigger(Trigger,Quote!$AE$2))</f>
        <v>1.4953680591860659E-3</v>
      </c>
      <c r="BA274" s="361">
        <f>_xll.qlIndexFixing($BB$1,AX274,,_xll.ohTrigger(Trigger,Quote!$AE$2))</f>
        <v>1.0930620715675834E-3</v>
      </c>
    </row>
    <row r="275" spans="48:53" ht="11.25" customHeight="1" x14ac:dyDescent="0.25">
      <c r="AV275" s="187" t="s">
        <v>217</v>
      </c>
      <c r="AW275" s="188">
        <f>_xll.qlInterestRateIndexFixingDate(Currency&amp;"ibor"&amp;$G$1,AX275,Trigger)</f>
        <v>42523</v>
      </c>
      <c r="AX275" s="188">
        <f>_xll.qlCalendarAdvance(Calendar,AX274,AV275,"f",,Trigger)</f>
        <v>42527</v>
      </c>
      <c r="AY275" s="188">
        <f>_xll.qlInterestRateIndexMaturity(Currency&amp;"ibor"&amp;$G$1,AX275,Trigger)</f>
        <v>42710</v>
      </c>
      <c r="AZ275" s="361">
        <f>_xll.qlIndexFixing($Z$5,AW275,,_xll.ohTrigger(Trigger,Quote!$AE$2))</f>
        <v>1.5097659277552205E-3</v>
      </c>
      <c r="BA275" s="361">
        <f>_xll.qlIndexFixing($BB$1,AX275,,_xll.ohTrigger(Trigger,Quote!$AE$2))</f>
        <v>1.0957030323221493E-3</v>
      </c>
    </row>
    <row r="276" spans="48:53" ht="11.25" customHeight="1" x14ac:dyDescent="0.25">
      <c r="AV276" s="187" t="s">
        <v>217</v>
      </c>
      <c r="AW276" s="188">
        <f>_xll.qlInterestRateIndexFixingDate(Currency&amp;"ibor"&amp;$G$1,AX276,Trigger)</f>
        <v>42524</v>
      </c>
      <c r="AX276" s="188">
        <f>_xll.qlCalendarAdvance(Calendar,AX275,AV276,"f",,Trigger)</f>
        <v>42528</v>
      </c>
      <c r="AY276" s="188">
        <f>_xll.qlInterestRateIndexMaturity(Currency&amp;"ibor"&amp;$G$1,AX276,Trigger)</f>
        <v>42711</v>
      </c>
      <c r="AZ276" s="361">
        <f>_xll.qlIndexFixing($Z$5,AW276,,_xll.ohTrigger(Trigger,Quote!$AE$2))</f>
        <v>1.5159903004926681E-3</v>
      </c>
      <c r="BA276" s="361">
        <f>_xll.qlIndexFixing($BB$1,AX276,,_xll.ohTrigger(Trigger,Quote!$AE$2))</f>
        <v>1.0982794773217912E-3</v>
      </c>
    </row>
    <row r="277" spans="48:53" ht="11.25" customHeight="1" x14ac:dyDescent="0.25">
      <c r="AV277" s="187" t="s">
        <v>217</v>
      </c>
      <c r="AW277" s="188">
        <f>_xll.qlInterestRateIndexFixingDate(Currency&amp;"ibor"&amp;$G$1,AX277,Trigger)</f>
        <v>42527</v>
      </c>
      <c r="AX277" s="188">
        <f>_xll.qlCalendarAdvance(Calendar,AX276,AV277,"f",,Trigger)</f>
        <v>42529</v>
      </c>
      <c r="AY277" s="188">
        <f>_xll.qlInterestRateIndexMaturity(Currency&amp;"ibor"&amp;$G$1,AX277,Trigger)</f>
        <v>42712</v>
      </c>
      <c r="AZ277" s="361">
        <f>_xll.qlIndexFixing($Z$5,AW277,,_xll.ohTrigger(Trigger,Quote!$AE$2))</f>
        <v>1.5222308361524822E-3</v>
      </c>
      <c r="BA277" s="361">
        <f>_xll.qlIndexFixing($BB$1,AX277,,_xll.ohTrigger(Trigger,Quote!$AE$2))</f>
        <v>1.1029059936810109E-3</v>
      </c>
    </row>
    <row r="278" spans="48:53" ht="11.25" customHeight="1" x14ac:dyDescent="0.25">
      <c r="AV278" s="187" t="s">
        <v>217</v>
      </c>
      <c r="AW278" s="188">
        <f>_xll.qlInterestRateIndexFixingDate(Currency&amp;"ibor"&amp;$G$1,AX278,Trigger)</f>
        <v>42528</v>
      </c>
      <c r="AX278" s="188">
        <f>_xll.qlCalendarAdvance(Calendar,AX277,AV278,"f",,Trigger)</f>
        <v>42530</v>
      </c>
      <c r="AY278" s="188">
        <f>_xll.qlInterestRateIndexMaturity(Currency&amp;"ibor"&amp;$G$1,AX278,Trigger)</f>
        <v>42713</v>
      </c>
      <c r="AZ278" s="361">
        <f>_xll.qlIndexFixing($Z$5,AW278,,_xll.ohTrigger(Trigger,Quote!$AE$2))</f>
        <v>1.5284875348892933E-3</v>
      </c>
      <c r="BA278" s="361">
        <f>_xll.qlIndexFixing($BB$1,AX278,,_xll.ohTrigger(Trigger,Quote!$AE$2))</f>
        <v>1.1078294908362096E-3</v>
      </c>
    </row>
    <row r="279" spans="48:53" ht="11.25" customHeight="1" x14ac:dyDescent="0.25">
      <c r="AV279" s="187" t="s">
        <v>217</v>
      </c>
      <c r="AW279" s="188">
        <f>_xll.qlInterestRateIndexFixingDate(Currency&amp;"ibor"&amp;$G$1,AX279,Trigger)</f>
        <v>42529</v>
      </c>
      <c r="AX279" s="188">
        <f>_xll.qlCalendarAdvance(Calendar,AX278,AV279,"f",,Trigger)</f>
        <v>42531</v>
      </c>
      <c r="AY279" s="188">
        <f>_xll.qlInterestRateIndexMaturity(Currency&amp;"ibor"&amp;$G$1,AX279,Trigger)</f>
        <v>42716</v>
      </c>
      <c r="AZ279" s="361">
        <f>_xll.qlIndexFixing($Z$5,AW279,,_xll.ohTrigger(Trigger,Quote!$AE$2))</f>
        <v>1.5387143996818415E-3</v>
      </c>
      <c r="BA279" s="361">
        <f>_xll.qlIndexFixing($BB$1,AX279,,_xll.ohTrigger(Trigger,Quote!$AE$2))</f>
        <v>1.1099999999419907E-3</v>
      </c>
    </row>
    <row r="280" spans="48:53" ht="11.25" customHeight="1" x14ac:dyDescent="0.25">
      <c r="AV280" s="187" t="s">
        <v>217</v>
      </c>
      <c r="AW280" s="188">
        <f>_xll.qlInterestRateIndexFixingDate(Currency&amp;"ibor"&amp;$G$1,AX280,Trigger)</f>
        <v>42530</v>
      </c>
      <c r="AX280" s="188">
        <f>_xll.qlCalendarAdvance(Calendar,AX279,AV280,"f",,Trigger)</f>
        <v>42534</v>
      </c>
      <c r="AY280" s="188">
        <f>_xll.qlInterestRateIndexMaturity(Currency&amp;"ibor"&amp;$G$1,AX280,Trigger)</f>
        <v>42717</v>
      </c>
      <c r="AZ280" s="361">
        <f>_xll.qlIndexFixing($Z$5,AW280,,_xll.ohTrigger(Trigger,Quote!$AE$2))</f>
        <v>1.5536759636886328E-3</v>
      </c>
      <c r="BA280" s="361">
        <f>_xll.qlIndexFixing($BB$1,AX280,,_xll.ohTrigger(Trigger,Quote!$AE$2))</f>
        <v>1.1120743250593477E-3</v>
      </c>
    </row>
    <row r="281" spans="48:53" ht="11.25" customHeight="1" x14ac:dyDescent="0.25">
      <c r="AV281" s="187" t="s">
        <v>217</v>
      </c>
      <c r="AW281" s="188">
        <f>_xll.qlInterestRateIndexFixingDate(Currency&amp;"ibor"&amp;$G$1,AX281,Trigger)</f>
        <v>42531</v>
      </c>
      <c r="AX281" s="188">
        <f>_xll.qlCalendarAdvance(Calendar,AX280,AV281,"f",,Trigger)</f>
        <v>42535</v>
      </c>
      <c r="AY281" s="188">
        <f>_xll.qlInterestRateIndexMaturity(Currency&amp;"ibor"&amp;$G$1,AX281,Trigger)</f>
        <v>42718</v>
      </c>
      <c r="AZ281" s="361">
        <f>_xll.qlIndexFixing($Z$5,AW281,,_xll.ohTrigger(Trigger,Quote!$AE$2))</f>
        <v>1.560013480125954E-3</v>
      </c>
      <c r="BA281" s="361">
        <f>_xll.qlIndexFixing($BB$1,AX281,,_xll.ohTrigger(Trigger,Quote!$AE$2))</f>
        <v>1.1140567071556392E-3</v>
      </c>
    </row>
    <row r="282" spans="48:53" ht="11.25" customHeight="1" x14ac:dyDescent="0.25">
      <c r="AV282" s="187" t="s">
        <v>217</v>
      </c>
      <c r="AW282" s="188">
        <f>_xll.qlInterestRateIndexFixingDate(Currency&amp;"ibor"&amp;$G$1,AX282,Trigger)</f>
        <v>42534</v>
      </c>
      <c r="AX282" s="188">
        <f>_xll.qlCalendarAdvance(Calendar,AX281,AV282,"f",,Trigger)</f>
        <v>42536</v>
      </c>
      <c r="AY282" s="188">
        <f>_xll.qlInterestRateIndexMaturity(Currency&amp;"ibor"&amp;$G$1,AX282,Trigger)</f>
        <v>42719</v>
      </c>
      <c r="AZ282" s="361">
        <f>_xll.qlIndexFixing($Z$5,AW282,,_xll.ohTrigger(Trigger,Quote!$AE$2))</f>
        <v>1.564870527152823E-3</v>
      </c>
      <c r="BA282" s="361">
        <f>_xll.qlIndexFixing($BB$1,AX282,,_xll.ohTrigger(Trigger,Quote!$AE$2))</f>
        <v>1.1179826917370695E-3</v>
      </c>
    </row>
    <row r="283" spans="48:53" ht="11.25" customHeight="1" x14ac:dyDescent="0.25">
      <c r="AV283" s="187" t="s">
        <v>217</v>
      </c>
      <c r="AW283" s="188">
        <f>_xll.qlInterestRateIndexFixingDate(Currency&amp;"ibor"&amp;$G$1,AX283,Trigger)</f>
        <v>42535</v>
      </c>
      <c r="AX283" s="188">
        <f>_xll.qlCalendarAdvance(Calendar,AX282,AV283,"f",,Trigger)</f>
        <v>42537</v>
      </c>
      <c r="AY283" s="188">
        <f>_xll.qlInterestRateIndexMaturity(Currency&amp;"ibor"&amp;$G$1,AX283,Trigger)</f>
        <v>42720</v>
      </c>
      <c r="AZ283" s="361">
        <f>_xll.qlIndexFixing($Z$5,AW283,,_xll.ohTrigger(Trigger,Quote!$AE$2))</f>
        <v>1.5697362466129553E-3</v>
      </c>
      <c r="BA283" s="361">
        <f>_xll.qlIndexFixing($BB$1,AX283,,_xll.ohTrigger(Trigger,Quote!$AE$2))</f>
        <v>1.1211936177630542E-3</v>
      </c>
    </row>
    <row r="284" spans="48:53" ht="11.25" customHeight="1" x14ac:dyDescent="0.25">
      <c r="AV284" s="187" t="s">
        <v>217</v>
      </c>
      <c r="AW284" s="188">
        <f>_xll.qlInterestRateIndexFixingDate(Currency&amp;"ibor"&amp;$G$1,AX284,Trigger)</f>
        <v>42536</v>
      </c>
      <c r="AX284" s="188">
        <f>_xll.qlCalendarAdvance(Calendar,AX283,AV284,"f",,Trigger)</f>
        <v>42538</v>
      </c>
      <c r="AY284" s="188">
        <f>_xll.qlInterestRateIndexMaturity(Currency&amp;"ibor"&amp;$G$1,AX284,Trigger)</f>
        <v>42723</v>
      </c>
      <c r="AZ284" s="361">
        <f>_xll.qlIndexFixing($Z$5,AW284,,_xll.ohTrigger(Trigger,Quote!$AE$2))</f>
        <v>1.5783805624431696E-3</v>
      </c>
      <c r="BA284" s="361">
        <f>_xll.qlIndexFixing($BB$1,AX284,,_xll.ohTrigger(Trigger,Quote!$AE$2))</f>
        <v>1.1228119638296095E-3</v>
      </c>
    </row>
    <row r="285" spans="48:53" ht="11.25" customHeight="1" x14ac:dyDescent="0.25">
      <c r="AV285" s="187" t="s">
        <v>217</v>
      </c>
      <c r="AW285" s="188">
        <f>_xll.qlInterestRateIndexFixingDate(Currency&amp;"ibor"&amp;$G$1,AX285,Trigger)</f>
        <v>42537</v>
      </c>
      <c r="AX285" s="188">
        <f>_xll.qlCalendarAdvance(Calendar,AX284,AV285,"f",,Trigger)</f>
        <v>42541</v>
      </c>
      <c r="AY285" s="188">
        <f>_xll.qlInterestRateIndexMaturity(Currency&amp;"ibor"&amp;$G$1,AX285,Trigger)</f>
        <v>42724</v>
      </c>
      <c r="AZ285" s="361">
        <f>_xll.qlIndexFixing($Z$5,AW285,,_xll.ohTrigger(Trigger,Quote!$AE$2))</f>
        <v>1.5892858500738305E-3</v>
      </c>
      <c r="BA285" s="361">
        <f>_xll.qlIndexFixing($BB$1,AX285,,_xll.ohTrigger(Trigger,Quote!$AE$2))</f>
        <v>1.124377094294622E-3</v>
      </c>
    </row>
    <row r="286" spans="48:53" ht="11.25" customHeight="1" x14ac:dyDescent="0.25">
      <c r="AV286" s="187" t="s">
        <v>217</v>
      </c>
      <c r="AW286" s="188">
        <f>_xll.qlInterestRateIndexFixingDate(Currency&amp;"ibor"&amp;$G$1,AX286,Trigger)</f>
        <v>42538</v>
      </c>
      <c r="AX286" s="188">
        <f>_xll.qlCalendarAdvance(Calendar,AX285,AV286,"f",,Trigger)</f>
        <v>42542</v>
      </c>
      <c r="AY286" s="188">
        <f>_xll.qlInterestRateIndexMaturity(Currency&amp;"ibor"&amp;$G$1,AX286,Trigger)</f>
        <v>42725</v>
      </c>
      <c r="AZ286" s="361">
        <f>_xll.qlIndexFixing($Z$5,AW286,,_xll.ohTrigger(Trigger,Quote!$AE$2))</f>
        <v>1.5941949326665011E-3</v>
      </c>
      <c r="BA286" s="361">
        <f>_xll.qlIndexFixing($BB$1,AX286,,_xll.ohTrigger(Trigger,Quote!$AE$2))</f>
        <v>1.1258956916124629E-3</v>
      </c>
    </row>
    <row r="287" spans="48:53" ht="11.25" customHeight="1" x14ac:dyDescent="0.25">
      <c r="AV287" s="187" t="s">
        <v>217</v>
      </c>
      <c r="AW287" s="188">
        <f>_xll.qlInterestRateIndexFixingDate(Currency&amp;"ibor"&amp;$G$1,AX287,Trigger)</f>
        <v>42541</v>
      </c>
      <c r="AX287" s="188">
        <f>_xll.qlCalendarAdvance(Calendar,AX286,AV287,"f",,Trigger)</f>
        <v>42543</v>
      </c>
      <c r="AY287" s="188">
        <f>_xll.qlInterestRateIndexMaturity(Currency&amp;"ibor"&amp;$G$1,AX287,Trigger)</f>
        <v>42726</v>
      </c>
      <c r="AZ287" s="361">
        <f>_xll.qlIndexFixing($Z$5,AW287,,_xll.ohTrigger(Trigger,Quote!$AE$2))</f>
        <v>1.5991126880794478E-3</v>
      </c>
      <c r="BA287" s="361">
        <f>_xll.qlIndexFixing($BB$1,AX287,,_xll.ohTrigger(Trigger,Quote!$AE$2))</f>
        <v>1.1305317743744382E-3</v>
      </c>
    </row>
    <row r="288" spans="48:53" ht="11.25" customHeight="1" x14ac:dyDescent="0.25">
      <c r="AV288" s="187" t="s">
        <v>217</v>
      </c>
      <c r="AW288" s="188">
        <f>_xll.qlInterestRateIndexFixingDate(Currency&amp;"ibor"&amp;$G$1,AX288,Trigger)</f>
        <v>42542</v>
      </c>
      <c r="AX288" s="188">
        <f>_xll.qlCalendarAdvance(Calendar,AX287,AV288,"f",,Trigger)</f>
        <v>42544</v>
      </c>
      <c r="AY288" s="188">
        <f>_xll.qlInterestRateIndexMaturity(Currency&amp;"ibor"&amp;$G$1,AX288,Trigger)</f>
        <v>42727</v>
      </c>
      <c r="AZ288" s="361">
        <f>_xll.qlIndexFixing($Z$5,AW288,,_xll.ohTrigger(Trigger,Quote!$AE$2))</f>
        <v>1.6040391163786288E-3</v>
      </c>
      <c r="BA288" s="361">
        <f>_xll.qlIndexFixing($BB$1,AX288,,_xll.ohTrigger(Trigger,Quote!$AE$2))</f>
        <v>1.1316406771847548E-3</v>
      </c>
    </row>
    <row r="289" spans="48:53" ht="11.25" customHeight="1" x14ac:dyDescent="0.25">
      <c r="AV289" s="187" t="s">
        <v>217</v>
      </c>
      <c r="AW289" s="188">
        <f>_xll.qlInterestRateIndexFixingDate(Currency&amp;"ibor"&amp;$G$1,AX289,Trigger)</f>
        <v>42543</v>
      </c>
      <c r="AX289" s="188">
        <f>_xll.qlCalendarAdvance(Calendar,AX288,AV289,"f",,Trigger)</f>
        <v>42545</v>
      </c>
      <c r="AY289" s="188">
        <f>_xll.qlInterestRateIndexMaturity(Currency&amp;"ibor"&amp;$G$1,AX289,Trigger)</f>
        <v>42731</v>
      </c>
      <c r="AZ289" s="361">
        <f>_xll.qlIndexFixing($Z$5,AW289,,_xll.ohTrigger(Trigger,Quote!$AE$2))</f>
        <v>1.6144388236779298E-3</v>
      </c>
      <c r="BA289" s="361">
        <f>_xll.qlIndexFixing($BB$1,AX289,,_xll.ohTrigger(Trigger,Quote!$AE$2))</f>
        <v>1.1330291242500532E-3</v>
      </c>
    </row>
    <row r="290" spans="48:53" ht="11.25" customHeight="1" x14ac:dyDescent="0.25">
      <c r="AV290" s="187" t="s">
        <v>217</v>
      </c>
      <c r="AW290" s="188">
        <f>_xll.qlInterestRateIndexFixingDate(Currency&amp;"ibor"&amp;$G$1,AX290,Trigger)</f>
        <v>42544</v>
      </c>
      <c r="AX290" s="188">
        <f>_xll.qlCalendarAdvance(Calendar,AX289,AV290,"f",,Trigger)</f>
        <v>42548</v>
      </c>
      <c r="AY290" s="188">
        <f>_xll.qlInterestRateIndexMaturity(Currency&amp;"ibor"&amp;$G$1,AX290,Trigger)</f>
        <v>42731</v>
      </c>
      <c r="AZ290" s="361">
        <f>_xll.qlIndexFixing($Z$5,AW290,,_xll.ohTrigger(Trigger,Quote!$AE$2))</f>
        <v>1.6238315597297771E-3</v>
      </c>
      <c r="BA290" s="361">
        <f>_xll.qlIndexFixing($BB$1,AX290,,_xll.ohTrigger(Trigger,Quote!$AE$2))</f>
        <v>1.1344125000801166E-3</v>
      </c>
    </row>
    <row r="291" spans="48:53" ht="11.25" customHeight="1" x14ac:dyDescent="0.25">
      <c r="AV291" s="187" t="s">
        <v>217</v>
      </c>
      <c r="AW291" s="188">
        <f>_xll.qlInterestRateIndexFixingDate(Currency&amp;"ibor"&amp;$G$1,AX291,Trigger)</f>
        <v>42545</v>
      </c>
      <c r="AX291" s="188">
        <f>_xll.qlCalendarAdvance(Calendar,AX290,AV291,"f",,Trigger)</f>
        <v>42549</v>
      </c>
      <c r="AY291" s="188">
        <f>_xll.qlInterestRateIndexMaturity(Currency&amp;"ibor"&amp;$G$1,AX291,Trigger)</f>
        <v>42732</v>
      </c>
      <c r="AZ291" s="361">
        <f>_xll.qlIndexFixing($Z$5,AW291,,_xll.ohTrigger(Trigger,Quote!$AE$2))</f>
        <v>1.6288013534333404E-3</v>
      </c>
      <c r="BA291" s="361">
        <f>_xll.qlIndexFixing($BB$1,AX291,,_xll.ohTrigger(Trigger,Quote!$AE$2))</f>
        <v>1.135797942850897E-3</v>
      </c>
    </row>
    <row r="292" spans="48:53" ht="11.25" customHeight="1" x14ac:dyDescent="0.25">
      <c r="AV292" s="187" t="s">
        <v>217</v>
      </c>
      <c r="AW292" s="188">
        <f>_xll.qlInterestRateIndexFixingDate(Currency&amp;"ibor"&amp;$G$1,AX292,Trigger)</f>
        <v>42548</v>
      </c>
      <c r="AX292" s="188">
        <f>_xll.qlCalendarAdvance(Calendar,AX291,AV292,"f",,Trigger)</f>
        <v>42550</v>
      </c>
      <c r="AY292" s="188">
        <f>_xll.qlInterestRateIndexMaturity(Currency&amp;"ibor"&amp;$G$1,AX292,Trigger)</f>
        <v>42733</v>
      </c>
      <c r="AZ292" s="361">
        <f>_xll.qlIndexFixing($Z$5,AW292,,_xll.ohTrigger(Trigger,Quote!$AE$2))</f>
        <v>1.6337798204145188E-3</v>
      </c>
      <c r="BA292" s="361">
        <f>_xll.qlIndexFixing($BB$1,AX292,,_xll.ohTrigger(Trigger,Quote!$AE$2))</f>
        <v>1.2055333092582231E-3</v>
      </c>
    </row>
    <row r="293" spans="48:53" ht="11.25" customHeight="1" x14ac:dyDescent="0.25">
      <c r="AV293" s="187" t="s">
        <v>217</v>
      </c>
      <c r="AW293" s="188">
        <f>_xll.qlInterestRateIndexFixingDate(Currency&amp;"ibor"&amp;$G$1,AX293,Trigger)</f>
        <v>42549</v>
      </c>
      <c r="AX293" s="188">
        <f>_xll.qlCalendarAdvance(Calendar,AX292,AV293,"f",,Trigger)</f>
        <v>42551</v>
      </c>
      <c r="AY293" s="188">
        <f>_xll.qlInterestRateIndexMaturity(Currency&amp;"ibor"&amp;$G$1,AX293,Trigger)</f>
        <v>42734</v>
      </c>
      <c r="AZ293" s="361">
        <f>_xll.qlIndexFixing($Z$5,AW293,,_xll.ohTrigger(Trigger,Quote!$AE$2))</f>
        <v>1.6387669607388338E-3</v>
      </c>
      <c r="BA293" s="361">
        <f>_xll.qlIndexFixing($BB$1,AX293,,_xll.ohTrigger(Trigger,Quote!$AE$2))</f>
        <v>1.2091018662711537E-3</v>
      </c>
    </row>
    <row r="294" spans="48:53" ht="11.25" customHeight="1" x14ac:dyDescent="0.25">
      <c r="AV294" s="187" t="s">
        <v>217</v>
      </c>
      <c r="AW294" s="188">
        <f>_xll.qlInterestRateIndexFixingDate(Currency&amp;"ibor"&amp;$G$1,AX294,Trigger)</f>
        <v>42550</v>
      </c>
      <c r="AX294" s="188">
        <f>_xll.qlCalendarAdvance(Calendar,AX293,AV294,"f",,Trigger)</f>
        <v>42552</v>
      </c>
      <c r="AY294" s="188">
        <f>_xll.qlInterestRateIndexMaturity(Currency&amp;"ibor"&amp;$G$1,AX294,Trigger)</f>
        <v>42737</v>
      </c>
      <c r="AZ294" s="361">
        <f>_xll.qlIndexFixing($Z$5,AW294,,_xll.ohTrigger(Trigger,Quote!$AE$2))</f>
        <v>1.6472784925917105E-3</v>
      </c>
      <c r="BA294" s="361">
        <f>_xll.qlIndexFixing($BB$1,AX294,,_xll.ohTrigger(Trigger,Quote!$AE$2))</f>
        <v>1.2106339806139399E-3</v>
      </c>
    </row>
    <row r="295" spans="48:53" ht="11.25" customHeight="1" x14ac:dyDescent="0.25">
      <c r="AV295" s="187" t="s">
        <v>217</v>
      </c>
      <c r="AW295" s="188">
        <f>_xll.qlInterestRateIndexFixingDate(Currency&amp;"ibor"&amp;$G$1,AX295,Trigger)</f>
        <v>42551</v>
      </c>
      <c r="AX295" s="188">
        <f>_xll.qlCalendarAdvance(Calendar,AX294,AV295,"f",,Trigger)</f>
        <v>42555</v>
      </c>
      <c r="AY295" s="188">
        <f>_xll.qlInterestRateIndexMaturity(Currency&amp;"ibor"&amp;$G$1,AX295,Trigger)</f>
        <v>42739</v>
      </c>
      <c r="AZ295" s="361">
        <f>_xll.qlIndexFixing($Z$5,AW295,,_xll.ohTrigger(Trigger,Quote!$AE$2))</f>
        <v>1.6605322117900442E-3</v>
      </c>
      <c r="BA295" s="361">
        <f>_xll.qlIndexFixing($BB$1,AX295,,_xll.ohTrigger(Trigger,Quote!$AE$2))</f>
        <v>1.2122137721788965E-3</v>
      </c>
    </row>
    <row r="296" spans="48:53" ht="11.25" customHeight="1" x14ac:dyDescent="0.25">
      <c r="AV296" s="187" t="s">
        <v>217</v>
      </c>
      <c r="AW296" s="188">
        <f>_xll.qlInterestRateIndexFixingDate(Currency&amp;"ibor"&amp;$G$1,AX296,Trigger)</f>
        <v>42552</v>
      </c>
      <c r="AX296" s="188">
        <f>_xll.qlCalendarAdvance(Calendar,AX295,AV296,"f",,Trigger)</f>
        <v>42556</v>
      </c>
      <c r="AY296" s="188">
        <f>_xll.qlInterestRateIndexMaturity(Currency&amp;"ibor"&amp;$G$1,AX296,Trigger)</f>
        <v>42740</v>
      </c>
      <c r="AZ296" s="361">
        <f>_xll.qlIndexFixing($Z$5,AW296,,_xll.ohTrigger(Trigger,Quote!$AE$2))</f>
        <v>1.6655530980733016E-3</v>
      </c>
      <c r="BA296" s="361">
        <f>_xll.qlIndexFixing($BB$1,AX296,,_xll.ohTrigger(Trigger,Quote!$AE$2))</f>
        <v>1.2158428924591289E-3</v>
      </c>
    </row>
    <row r="297" spans="48:53" ht="11.25" customHeight="1" x14ac:dyDescent="0.25">
      <c r="AV297" s="187" t="s">
        <v>217</v>
      </c>
      <c r="AW297" s="188">
        <f>_xll.qlInterestRateIndexFixingDate(Currency&amp;"ibor"&amp;$G$1,AX297,Trigger)</f>
        <v>42555</v>
      </c>
      <c r="AX297" s="188">
        <f>_xll.qlCalendarAdvance(Calendar,AX296,AV297,"f",,Trigger)</f>
        <v>42557</v>
      </c>
      <c r="AY297" s="188">
        <f>_xll.qlInterestRateIndexMaturity(Currency&amp;"ibor"&amp;$G$1,AX297,Trigger)</f>
        <v>42741</v>
      </c>
      <c r="AZ297" s="361">
        <f>_xll.qlIndexFixing($Z$5,AW297,,_xll.ohTrigger(Trigger,Quote!$AE$2))</f>
        <v>1.6705826110941441E-3</v>
      </c>
      <c r="BA297" s="361">
        <f>_xll.qlIndexFixing($BB$1,AX297,,_xll.ohTrigger(Trigger,Quote!$AE$2))</f>
        <v>1.2165607517944199E-3</v>
      </c>
    </row>
    <row r="298" spans="48:53" ht="11.25" customHeight="1" x14ac:dyDescent="0.25">
      <c r="AV298" s="187" t="s">
        <v>217</v>
      </c>
      <c r="AW298" s="188">
        <f>_xll.qlInterestRateIndexFixingDate(Currency&amp;"ibor"&amp;$G$1,AX298,Trigger)</f>
        <v>42556</v>
      </c>
      <c r="AX298" s="188">
        <f>_xll.qlCalendarAdvance(Calendar,AX297,AV298,"f",,Trigger)</f>
        <v>42558</v>
      </c>
      <c r="AY298" s="188">
        <f>_xll.qlInterestRateIndexMaturity(Currency&amp;"ibor"&amp;$G$1,AX298,Trigger)</f>
        <v>42744</v>
      </c>
      <c r="AZ298" s="361">
        <f>_xll.qlIndexFixing($Z$5,AW298,,_xll.ohTrigger(Trigger,Quote!$AE$2))</f>
        <v>1.6790204575809556E-3</v>
      </c>
      <c r="BA298" s="361">
        <f>_xll.qlIndexFixing($BB$1,AX298,,_xll.ohTrigger(Trigger,Quote!$AE$2))</f>
        <v>1.2210948654679389E-3</v>
      </c>
    </row>
    <row r="299" spans="48:53" ht="11.25" customHeight="1" x14ac:dyDescent="0.25">
      <c r="AV299" s="187" t="s">
        <v>217</v>
      </c>
      <c r="AW299" s="188">
        <f>_xll.qlInterestRateIndexFixingDate(Currency&amp;"ibor"&amp;$G$1,AX299,Trigger)</f>
        <v>42557</v>
      </c>
      <c r="AX299" s="188">
        <f>_xll.qlCalendarAdvance(Calendar,AX298,AV299,"f",,Trigger)</f>
        <v>42559</v>
      </c>
      <c r="AY299" s="188">
        <f>_xll.qlInterestRateIndexMaturity(Currency&amp;"ibor"&amp;$G$1,AX299,Trigger)</f>
        <v>42744</v>
      </c>
      <c r="AZ299" s="361">
        <f>_xll.qlIndexFixing($Z$5,AW299,,_xll.ohTrigger(Trigger,Quote!$AE$2))</f>
        <v>1.682358075075516E-3</v>
      </c>
      <c r="BA299" s="361">
        <f>_xll.qlIndexFixing($BB$1,AX299,,_xll.ohTrigger(Trigger,Quote!$AE$2))</f>
        <v>1.2231218133505208E-3</v>
      </c>
    </row>
    <row r="300" spans="48:53" ht="11.25" customHeight="1" x14ac:dyDescent="0.25">
      <c r="AV300" s="187" t="s">
        <v>217</v>
      </c>
      <c r="AW300" s="188">
        <f>_xll.qlInterestRateIndexFixingDate(Currency&amp;"ibor"&amp;$G$1,AX300,Trigger)</f>
        <v>42558</v>
      </c>
      <c r="AX300" s="188">
        <f>_xll.qlCalendarAdvance(Calendar,AX299,AV300,"f",,Trigger)</f>
        <v>42562</v>
      </c>
      <c r="AY300" s="188">
        <f>_xll.qlInterestRateIndexMaturity(Currency&amp;"ibor"&amp;$G$1,AX300,Trigger)</f>
        <v>42746</v>
      </c>
      <c r="AZ300" s="361">
        <f>_xll.qlIndexFixing($Z$5,AW300,,_xll.ohTrigger(Trigger,Quote!$AE$2))</f>
        <v>1.6958595795993953E-3</v>
      </c>
      <c r="BA300" s="361">
        <f>_xll.qlIndexFixing($BB$1,AX300,,_xll.ohTrigger(Trigger,Quote!$AE$2))</f>
        <v>1.2252507406167361E-3</v>
      </c>
    </row>
    <row r="301" spans="48:53" ht="11.25" customHeight="1" x14ac:dyDescent="0.25">
      <c r="AV301" s="187" t="s">
        <v>217</v>
      </c>
      <c r="AW301" s="188">
        <f>_xll.qlInterestRateIndexFixingDate(Currency&amp;"ibor"&amp;$G$1,AX301,Trigger)</f>
        <v>42559</v>
      </c>
      <c r="AX301" s="188">
        <f>_xll.qlCalendarAdvance(Calendar,AX300,AV301,"f",,Trigger)</f>
        <v>42563</v>
      </c>
      <c r="AY301" s="188">
        <f>_xll.qlInterestRateIndexMaturity(Currency&amp;"ibor"&amp;$G$1,AX301,Trigger)</f>
        <v>42747</v>
      </c>
      <c r="AZ301" s="361">
        <f>_xll.qlIndexFixing($Z$5,AW301,,_xll.ohTrigger(Trigger,Quote!$AE$2))</f>
        <v>1.7009408544472364E-3</v>
      </c>
      <c r="BA301" s="361">
        <f>_xll.qlIndexFixing($BB$1,AX301,,_xll.ohTrigger(Trigger,Quote!$AE$2))</f>
        <v>1.2300000005049936E-3</v>
      </c>
    </row>
    <row r="302" spans="48:53" ht="11.25" customHeight="1" x14ac:dyDescent="0.25">
      <c r="AV302" s="187" t="s">
        <v>217</v>
      </c>
      <c r="AW302" s="188">
        <f>_xll.qlInterestRateIndexFixingDate(Currency&amp;"ibor"&amp;$G$1,AX302,Trigger)</f>
        <v>42562</v>
      </c>
      <c r="AX302" s="188">
        <f>_xll.qlCalendarAdvance(Calendar,AX301,AV302,"f",,Trigger)</f>
        <v>42564</v>
      </c>
      <c r="AY302" s="188">
        <f>_xll.qlInterestRateIndexMaturity(Currency&amp;"ibor"&amp;$G$1,AX302,Trigger)</f>
        <v>42748</v>
      </c>
      <c r="AZ302" s="361">
        <f>_xll.qlIndexFixing($Z$5,AW302,,_xll.ohTrigger(Trigger,Quote!$AE$2))</f>
        <v>1.7060307565009837E-3</v>
      </c>
      <c r="BA302" s="361">
        <f>_xll.qlIndexFixing($BB$1,AX302,,_xll.ohTrigger(Trigger,Quote!$AE$2))</f>
        <v>1.2311212825914897E-3</v>
      </c>
    </row>
    <row r="303" spans="48:53" ht="11.25" customHeight="1" x14ac:dyDescent="0.25">
      <c r="AV303" s="187" t="s">
        <v>217</v>
      </c>
      <c r="AW303" s="188">
        <f>_xll.qlInterestRateIndexFixingDate(Currency&amp;"ibor"&amp;$G$1,AX303,Trigger)</f>
        <v>42563</v>
      </c>
      <c r="AX303" s="188">
        <f>_xll.qlCalendarAdvance(Calendar,AX302,AV303,"f",,Trigger)</f>
        <v>42565</v>
      </c>
      <c r="AY303" s="188">
        <f>_xll.qlInterestRateIndexMaturity(Currency&amp;"ibor"&amp;$G$1,AX303,Trigger)</f>
        <v>42751</v>
      </c>
      <c r="AZ303" s="361">
        <f>_xll.qlIndexFixing($Z$5,AW303,,_xll.ohTrigger(Trigger,Quote!$AE$2))</f>
        <v>1.7143925812201203E-3</v>
      </c>
      <c r="BA303" s="361">
        <f>_xll.qlIndexFixing($BB$1,AX303,,_xll.ohTrigger(Trigger,Quote!$AE$2))</f>
        <v>1.237610223681991E-3</v>
      </c>
    </row>
    <row r="304" spans="48:53" ht="11.25" customHeight="1" x14ac:dyDescent="0.25">
      <c r="AV304" s="187" t="s">
        <v>217</v>
      </c>
      <c r="AW304" s="188">
        <f>_xll.qlInterestRateIndexFixingDate(Currency&amp;"ibor"&amp;$G$1,AX304,Trigger)</f>
        <v>42564</v>
      </c>
      <c r="AX304" s="188">
        <f>_xll.qlCalendarAdvance(Calendar,AX303,AV304,"f",,Trigger)</f>
        <v>42566</v>
      </c>
      <c r="AY304" s="188">
        <f>_xll.qlInterestRateIndexMaturity(Currency&amp;"ibor"&amp;$G$1,AX304,Trigger)</f>
        <v>42751</v>
      </c>
      <c r="AZ304" s="361">
        <f>_xll.qlIndexFixing($Z$5,AW304,,_xll.ohTrigger(Trigger,Quote!$AE$2))</f>
        <v>1.7160160768428269E-3</v>
      </c>
      <c r="BA304" s="361">
        <f>_xll.qlIndexFixing($BB$1,AX304,,_xll.ohTrigger(Trigger,Quote!$AE$2))</f>
        <v>1.2404207879085603E-3</v>
      </c>
    </row>
    <row r="305" spans="48:53" ht="11.25" customHeight="1" x14ac:dyDescent="0.25">
      <c r="AV305" s="187" t="s">
        <v>217</v>
      </c>
      <c r="AW305" s="188">
        <f>_xll.qlInterestRateIndexFixingDate(Currency&amp;"ibor"&amp;$G$1,AX305,Trigger)</f>
        <v>42565</v>
      </c>
      <c r="AX305" s="188">
        <f>_xll.qlCalendarAdvance(Calendar,AX304,AV305,"f",,Trigger)</f>
        <v>42569</v>
      </c>
      <c r="AY305" s="188">
        <f>_xll.qlInterestRateIndexMaturity(Currency&amp;"ibor"&amp;$G$1,AX305,Trigger)</f>
        <v>42753</v>
      </c>
      <c r="AZ305" s="361">
        <f>_xll.qlIndexFixing($Z$5,AW305,,_xll.ohTrigger(Trigger,Quote!$AE$2))</f>
        <v>1.7241498524745848E-3</v>
      </c>
      <c r="BA305" s="361">
        <f>_xll.qlIndexFixing($BB$1,AX305,,_xll.ohTrigger(Trigger,Quote!$AE$2))</f>
        <v>1.2433351881809781E-3</v>
      </c>
    </row>
    <row r="306" spans="48:53" ht="11.25" customHeight="1" x14ac:dyDescent="0.25">
      <c r="AV306" s="187" t="s">
        <v>217</v>
      </c>
      <c r="AW306" s="188">
        <f>_xll.qlInterestRateIndexFixingDate(Currency&amp;"ibor"&amp;$G$1,AX306,Trigger)</f>
        <v>42566</v>
      </c>
      <c r="AX306" s="188">
        <f>_xll.qlCalendarAdvance(Calendar,AX305,AV306,"f",,Trigger)</f>
        <v>42570</v>
      </c>
      <c r="AY306" s="188">
        <f>_xll.qlInterestRateIndexMaturity(Currency&amp;"ibor"&amp;$G$1,AX306,Trigger)</f>
        <v>42754</v>
      </c>
      <c r="AZ306" s="361">
        <f>_xll.qlIndexFixing($Z$5,AW306,,_xll.ohTrigger(Trigger,Quote!$AE$2))</f>
        <v>1.7274050076638945E-3</v>
      </c>
      <c r="BA306" s="361">
        <f>_xll.qlIndexFixing($BB$1,AX306,,_xll.ohTrigger(Trigger,Quote!$AE$2))</f>
        <v>1.2493514722113476E-3</v>
      </c>
    </row>
    <row r="307" spans="48:53" ht="11.25" customHeight="1" x14ac:dyDescent="0.25">
      <c r="AV307" s="187" t="s">
        <v>217</v>
      </c>
      <c r="AW307" s="188">
        <f>_xll.qlInterestRateIndexFixingDate(Currency&amp;"ibor"&amp;$G$1,AX307,Trigger)</f>
        <v>42569</v>
      </c>
      <c r="AX307" s="188">
        <f>_xll.qlCalendarAdvance(Calendar,AX306,AV307,"f",,Trigger)</f>
        <v>42571</v>
      </c>
      <c r="AY307" s="188">
        <f>_xll.qlInterestRateIndexMaturity(Currency&amp;"ibor"&amp;$G$1,AX307,Trigger)</f>
        <v>42755</v>
      </c>
      <c r="AZ307" s="361">
        <f>_xll.qlIndexFixing($Z$5,AW307,,_xll.ohTrigger(Trigger,Quote!$AE$2))</f>
        <v>1.7306601682640934E-3</v>
      </c>
      <c r="BA307" s="361">
        <f>_xll.qlIndexFixing($BB$1,AX307,,_xll.ohTrigger(Trigger,Quote!$AE$2))</f>
        <v>1.250971523159738E-3</v>
      </c>
    </row>
    <row r="308" spans="48:53" ht="11.25" customHeight="1" x14ac:dyDescent="0.25">
      <c r="AV308" s="187" t="s">
        <v>217</v>
      </c>
      <c r="AW308" s="188">
        <f>_xll.qlInterestRateIndexFixingDate(Currency&amp;"ibor"&amp;$G$1,AX308,Trigger)</f>
        <v>42570</v>
      </c>
      <c r="AX308" s="188">
        <f>_xll.qlCalendarAdvance(Calendar,AX307,AV308,"f",,Trigger)</f>
        <v>42572</v>
      </c>
      <c r="AY308" s="188">
        <f>_xll.qlInterestRateIndexMaturity(Currency&amp;"ibor"&amp;$G$1,AX308,Trigger)</f>
        <v>42758</v>
      </c>
      <c r="AZ308" s="361">
        <f>_xll.qlIndexFixing($Z$5,AW308,,_xll.ohTrigger(Trigger,Quote!$AE$2))</f>
        <v>1.7371788859152626E-3</v>
      </c>
      <c r="BA308" s="361">
        <f>_xll.qlIndexFixing($BB$1,AX308,,_xll.ohTrigger(Trigger,Quote!$AE$2))</f>
        <v>1.2593060401670979E-3</v>
      </c>
    </row>
    <row r="309" spans="48:53" ht="11.25" customHeight="1" x14ac:dyDescent="0.25">
      <c r="AV309" s="187" t="s">
        <v>217</v>
      </c>
      <c r="AW309" s="188">
        <f>_xll.qlInterestRateIndexFixingDate(Currency&amp;"ibor"&amp;$G$1,AX309,Trigger)</f>
        <v>42571</v>
      </c>
      <c r="AX309" s="188">
        <f>_xll.qlCalendarAdvance(Calendar,AX308,AV309,"f",,Trigger)</f>
        <v>42573</v>
      </c>
      <c r="AY309" s="188">
        <f>_xll.qlInterestRateIndexMaturity(Currency&amp;"ibor"&amp;$G$1,AX309,Trigger)</f>
        <v>42758</v>
      </c>
      <c r="AZ309" s="361">
        <f>_xll.qlIndexFixing($Z$5,AW309,,_xll.ohTrigger(Trigger,Quote!$AE$2))</f>
        <v>1.7388022913939259E-3</v>
      </c>
      <c r="BA309" s="361">
        <f>_xll.qlIndexFixing($BB$1,AX309,,_xll.ohTrigger(Trigger,Quote!$AE$2))</f>
        <v>1.2627476708319035E-3</v>
      </c>
    </row>
    <row r="310" spans="48:53" ht="11.25" customHeight="1" x14ac:dyDescent="0.25">
      <c r="AV310" s="187" t="s">
        <v>217</v>
      </c>
      <c r="AW310" s="188">
        <f>_xll.qlInterestRateIndexFixingDate(Currency&amp;"ibor"&amp;$G$1,AX310,Trigger)</f>
        <v>42572</v>
      </c>
      <c r="AX310" s="188">
        <f>_xll.qlCalendarAdvance(Calendar,AX309,AV310,"f",,Trigger)</f>
        <v>42576</v>
      </c>
      <c r="AY310" s="188">
        <f>_xll.qlInterestRateIndexMaturity(Currency&amp;"ibor"&amp;$G$1,AX310,Trigger)</f>
        <v>42760</v>
      </c>
      <c r="AZ310" s="361">
        <f>_xll.qlIndexFixing($Z$5,AW310,,_xll.ohTrigger(Trigger,Quote!$AE$2))</f>
        <v>1.7469360524305971E-3</v>
      </c>
      <c r="BA310" s="361">
        <f>_xll.qlIndexFixing($BB$1,AX310,,_xll.ohTrigger(Trigger,Quote!$AE$2))</f>
        <v>1.2662608276656098E-3</v>
      </c>
    </row>
    <row r="311" spans="48:53" ht="11.25" customHeight="1" x14ac:dyDescent="0.25">
      <c r="AV311" s="187" t="s">
        <v>217</v>
      </c>
      <c r="AW311" s="188">
        <f>_xll.qlInterestRateIndexFixingDate(Currency&amp;"ibor"&amp;$G$1,AX311,Trigger)</f>
        <v>42573</v>
      </c>
      <c r="AX311" s="188">
        <f>_xll.qlCalendarAdvance(Calendar,AX310,AV311,"f",,Trigger)</f>
        <v>42577</v>
      </c>
      <c r="AY311" s="188">
        <f>_xll.qlInterestRateIndexMaturity(Currency&amp;"ibor"&amp;$G$1,AX311,Trigger)</f>
        <v>42761</v>
      </c>
      <c r="AZ311" s="361">
        <f>_xll.qlIndexFixing($Z$5,AW311,,_xll.ohTrigger(Trigger,Quote!$AE$2))</f>
        <v>1.7501912454969996E-3</v>
      </c>
      <c r="BA311" s="361">
        <f>_xll.qlIndexFixing($BB$1,AX311,,_xll.ohTrigger(Trigger,Quote!$AE$2))</f>
        <v>1.2730830075172619E-3</v>
      </c>
    </row>
    <row r="312" spans="48:53" ht="11.25" customHeight="1" x14ac:dyDescent="0.25">
      <c r="AV312" s="187" t="s">
        <v>217</v>
      </c>
      <c r="AW312" s="188">
        <f>_xll.qlInterestRateIndexFixingDate(Currency&amp;"ibor"&amp;$G$1,AX312,Trigger)</f>
        <v>42576</v>
      </c>
      <c r="AX312" s="188">
        <f>_xll.qlCalendarAdvance(Calendar,AX311,AV312,"f",,Trigger)</f>
        <v>42578</v>
      </c>
      <c r="AY312" s="188">
        <f>_xll.qlInterestRateIndexMaturity(Currency&amp;"ibor"&amp;$G$1,AX312,Trigger)</f>
        <v>42762</v>
      </c>
      <c r="AZ312" s="361">
        <f>_xll.qlIndexFixing($Z$5,AW312,,_xll.ohTrigger(Trigger,Quote!$AE$2))</f>
        <v>1.7534464439742912E-3</v>
      </c>
      <c r="BA312" s="361">
        <f>_xll.qlIndexFixing($BB$1,AX312,,_xll.ohTrigger(Trigger,Quote!$AE$2))</f>
        <v>1.2767384709511467E-3</v>
      </c>
    </row>
    <row r="313" spans="48:53" ht="11.25" customHeight="1" x14ac:dyDescent="0.25">
      <c r="AV313" s="187" t="s">
        <v>217</v>
      </c>
      <c r="AW313" s="188">
        <f>_xll.qlInterestRateIndexFixingDate(Currency&amp;"ibor"&amp;$G$1,AX313,Trigger)</f>
        <v>42577</v>
      </c>
      <c r="AX313" s="188">
        <f>_xll.qlCalendarAdvance(Calendar,AX312,AV313,"f",,Trigger)</f>
        <v>42579</v>
      </c>
      <c r="AY313" s="188">
        <f>_xll.qlInterestRateIndexMaturity(Currency&amp;"ibor"&amp;$G$1,AX313,Trigger)</f>
        <v>42765</v>
      </c>
      <c r="AZ313" s="361">
        <f>_xll.qlIndexFixing($Z$5,AW313,,_xll.ohTrigger(Trigger,Quote!$AE$2))</f>
        <v>1.7599654586342877E-3</v>
      </c>
      <c r="BA313" s="361">
        <f>_xll.qlIndexFixing($BB$1,AX313,,_xll.ohTrigger(Trigger,Quote!$AE$2))</f>
        <v>1.2847308056474422E-3</v>
      </c>
    </row>
    <row r="314" spans="48:53" ht="11.25" customHeight="1" x14ac:dyDescent="0.25">
      <c r="AV314" s="187" t="s">
        <v>217</v>
      </c>
      <c r="AW314" s="188">
        <f>_xll.qlInterestRateIndexFixingDate(Currency&amp;"ibor"&amp;$G$1,AX314,Trigger)</f>
        <v>42578</v>
      </c>
      <c r="AX314" s="188">
        <f>_xll.qlCalendarAdvance(Calendar,AX313,AV314,"f",,Trigger)</f>
        <v>42580</v>
      </c>
      <c r="AY314" s="188">
        <f>_xll.qlInterestRateIndexMaturity(Currency&amp;"ibor"&amp;$G$1,AX314,Trigger)</f>
        <v>42766</v>
      </c>
      <c r="AZ314" s="361">
        <f>_xll.qlIndexFixing($Z$5,AW314,,_xll.ohTrigger(Trigger,Quote!$AE$2))</f>
        <v>1.7632207051883205E-3</v>
      </c>
      <c r="BA314" s="361">
        <f>_xll.qlIndexFixing($BB$1,AX314,,_xll.ohTrigger(Trigger,Quote!$AE$2))</f>
        <v>1.2885713282065458E-3</v>
      </c>
    </row>
    <row r="315" spans="48:53" ht="11.25" customHeight="1" x14ac:dyDescent="0.25">
      <c r="AV315" s="187" t="s">
        <v>217</v>
      </c>
      <c r="AW315" s="188">
        <f>_xll.qlInterestRateIndexFixingDate(Currency&amp;"ibor"&amp;$G$1,AX315,Trigger)</f>
        <v>42579</v>
      </c>
      <c r="AX315" s="188">
        <f>_xll.qlCalendarAdvance(Calendar,AX314,AV315,"f",,Trigger)</f>
        <v>42583</v>
      </c>
      <c r="AY315" s="188">
        <f>_xll.qlInterestRateIndexMaturity(Currency&amp;"ibor"&amp;$G$1,AX315,Trigger)</f>
        <v>42767</v>
      </c>
      <c r="AZ315" s="361">
        <f>_xll.qlIndexFixing($Z$5,AW315,,_xll.ohTrigger(Trigger,Quote!$AE$2))</f>
        <v>1.7697225175275621E-3</v>
      </c>
      <c r="BA315" s="361">
        <f>_xll.qlIndexFixing($BB$1,AX315,,_xll.ohTrigger(Trigger,Quote!$AE$2))</f>
        <v>1.2924490651189874E-3</v>
      </c>
    </row>
    <row r="316" spans="48:53" ht="11.25" customHeight="1" x14ac:dyDescent="0.25">
      <c r="AV316" s="187" t="s">
        <v>217</v>
      </c>
      <c r="AW316" s="188">
        <f>_xll.qlInterestRateIndexFixingDate(Currency&amp;"ibor"&amp;$G$1,AX316,Trigger)</f>
        <v>42580</v>
      </c>
      <c r="AX316" s="188">
        <f>_xll.qlCalendarAdvance(Calendar,AX315,AV316,"f",,Trigger)</f>
        <v>42584</v>
      </c>
      <c r="AY316" s="188">
        <f>_xll.qlInterestRateIndexMaturity(Currency&amp;"ibor"&amp;$G$1,AX316,Trigger)</f>
        <v>42768</v>
      </c>
      <c r="AZ316" s="361">
        <f>_xll.qlIndexFixing($Z$5,AW316,,_xll.ohTrigger(Trigger,Quote!$AE$2))</f>
        <v>1.7729777484714918E-3</v>
      </c>
      <c r="BA316" s="361">
        <f>_xll.qlIndexFixing($BB$1,AX316,,_xll.ohTrigger(Trigger,Quote!$AE$2))</f>
        <v>1.2995906589919498E-3</v>
      </c>
    </row>
    <row r="317" spans="48:53" ht="11.25" customHeight="1" x14ac:dyDescent="0.25">
      <c r="AV317" s="187" t="s">
        <v>217</v>
      </c>
      <c r="AW317" s="188">
        <f>_xll.qlInterestRateIndexFixingDate(Currency&amp;"ibor"&amp;$G$1,AX317,Trigger)</f>
        <v>42583</v>
      </c>
      <c r="AX317" s="188">
        <f>_xll.qlCalendarAdvance(Calendar,AX316,AV317,"f",,Trigger)</f>
        <v>42585</v>
      </c>
      <c r="AY317" s="188">
        <f>_xll.qlInterestRateIndexMaturity(Currency&amp;"ibor"&amp;$G$1,AX317,Trigger)</f>
        <v>42769</v>
      </c>
      <c r="AZ317" s="361">
        <f>_xll.qlIndexFixing($Z$5,AW317,,_xll.ohTrigger(Trigger,Quote!$AE$2))</f>
        <v>1.7762329848263108E-3</v>
      </c>
      <c r="BA317" s="361">
        <f>_xll.qlIndexFixing($BB$1,AX317,,_xll.ohTrigger(Trigger,Quote!$AE$2))</f>
        <v>1.3019050073688079E-3</v>
      </c>
    </row>
    <row r="318" spans="48:53" ht="11.25" customHeight="1" x14ac:dyDescent="0.25">
      <c r="AV318" s="187" t="s">
        <v>217</v>
      </c>
      <c r="AW318" s="188">
        <f>_xll.qlInterestRateIndexFixingDate(Currency&amp;"ibor"&amp;$G$1,AX318,Trigger)</f>
        <v>42584</v>
      </c>
      <c r="AX318" s="188">
        <f>_xll.qlCalendarAdvance(Calendar,AX317,AV318,"f",,Trigger)</f>
        <v>42586</v>
      </c>
      <c r="AY318" s="188">
        <f>_xll.qlInterestRateIndexMaturity(Currency&amp;"ibor"&amp;$G$1,AX318,Trigger)</f>
        <v>42772</v>
      </c>
      <c r="AZ318" s="361">
        <f>_xll.qlIndexFixing($Z$5,AW318,,_xll.ohTrigger(Trigger,Quote!$AE$2))</f>
        <v>1.7827522993806334E-3</v>
      </c>
      <c r="BA318" s="361">
        <f>_xll.qlIndexFixing($BB$1,AX318,,_xll.ohTrigger(Trigger,Quote!$AE$2))</f>
        <v>1.3122172542932794E-3</v>
      </c>
    </row>
    <row r="319" spans="48:53" ht="11.25" customHeight="1" x14ac:dyDescent="0.25">
      <c r="AV319" s="187" t="s">
        <v>217</v>
      </c>
      <c r="AW319" s="188">
        <f>_xll.qlInterestRateIndexFixingDate(Currency&amp;"ibor"&amp;$G$1,AX319,Trigger)</f>
        <v>42585</v>
      </c>
      <c r="AX319" s="188">
        <f>_xll.qlCalendarAdvance(Calendar,AX318,AV319,"f",,Trigger)</f>
        <v>42587</v>
      </c>
      <c r="AY319" s="188">
        <f>_xll.qlInterestRateIndexMaturity(Currency&amp;"ibor"&amp;$G$1,AX319,Trigger)</f>
        <v>42772</v>
      </c>
      <c r="AZ319" s="361">
        <f>_xll.qlIndexFixing($Z$5,AW319,,_xll.ohTrigger(Trigger,Quote!$AE$2))</f>
        <v>1.7843755202455796E-3</v>
      </c>
      <c r="BA319" s="361">
        <f>_xll.qlIndexFixing($BB$1,AX319,,_xll.ohTrigger(Trigger,Quote!$AE$2))</f>
        <v>1.3162104787118011E-3</v>
      </c>
    </row>
    <row r="320" spans="48:53" ht="11.25" customHeight="1" x14ac:dyDescent="0.25">
      <c r="AV320" s="187" t="s">
        <v>217</v>
      </c>
      <c r="AW320" s="188">
        <f>_xll.qlInterestRateIndexFixingDate(Currency&amp;"ibor"&amp;$G$1,AX320,Trigger)</f>
        <v>42586</v>
      </c>
      <c r="AX320" s="188">
        <f>_xll.qlCalendarAdvance(Calendar,AX319,AV320,"f",,Trigger)</f>
        <v>42590</v>
      </c>
      <c r="AY320" s="188">
        <f>_xll.qlInterestRateIndexMaturity(Currency&amp;"ibor"&amp;$G$1,AX320,Trigger)</f>
        <v>42774</v>
      </c>
      <c r="AZ320" s="361">
        <f>_xll.qlIndexFixing($Z$5,AW320,,_xll.ohTrigger(Trigger,Quote!$AE$2))</f>
        <v>1.7925092477680865E-3</v>
      </c>
      <c r="BA320" s="361">
        <f>_xll.qlIndexFixing($BB$1,AX320,,_xll.ohTrigger(Trigger,Quote!$AE$2))</f>
        <v>1.3202046031369136E-3</v>
      </c>
    </row>
    <row r="321" spans="48:53" ht="11.25" customHeight="1" x14ac:dyDescent="0.25">
      <c r="AV321" s="187" t="s">
        <v>217</v>
      </c>
      <c r="AW321" s="188">
        <f>_xll.qlInterestRateIndexFixingDate(Currency&amp;"ibor"&amp;$G$1,AX321,Trigger)</f>
        <v>42587</v>
      </c>
      <c r="AX321" s="188">
        <f>_xll.qlCalendarAdvance(Calendar,AX320,AV321,"f",,Trigger)</f>
        <v>42591</v>
      </c>
      <c r="AY321" s="188">
        <f>_xll.qlInterestRateIndexMaturity(Currency&amp;"ibor"&amp;$G$1,AX321,Trigger)</f>
        <v>42775</v>
      </c>
      <c r="AZ321" s="361">
        <f>_xll.qlIndexFixing($Z$5,AW321,,_xll.ohTrigger(Trigger,Quote!$AE$2))</f>
        <v>1.7957645165899779E-3</v>
      </c>
      <c r="BA321" s="361">
        <f>_xll.qlIndexFixing($BB$1,AX321,,_xll.ohTrigger(Trigger,Quote!$AE$2))</f>
        <v>1.3271734259570353E-3</v>
      </c>
    </row>
    <row r="322" spans="48:53" ht="11.25" customHeight="1" x14ac:dyDescent="0.25">
      <c r="AV322" s="187" t="s">
        <v>217</v>
      </c>
      <c r="AW322" s="188">
        <f>_xll.qlInterestRateIndexFixingDate(Currency&amp;"ibor"&amp;$G$1,AX322,Trigger)</f>
        <v>42590</v>
      </c>
      <c r="AX322" s="188">
        <f>_xll.qlCalendarAdvance(Calendar,AX321,AV322,"f",,Trigger)</f>
        <v>42592</v>
      </c>
      <c r="AY322" s="188">
        <f>_xll.qlInterestRateIndexMaturity(Currency&amp;"ibor"&amp;$G$1,AX322,Trigger)</f>
        <v>42776</v>
      </c>
      <c r="AZ322" s="361">
        <f>_xll.qlIndexFixing($Z$5,AW322,,_xll.ohTrigger(Trigger,Quote!$AE$2))</f>
        <v>1.7990197908231927E-3</v>
      </c>
      <c r="BA322" s="361">
        <f>_xll.qlIndexFixing($BB$1,AX322,,_xll.ohTrigger(Trigger,Quote!$AE$2))</f>
        <v>1.3296476779421649E-3</v>
      </c>
    </row>
    <row r="323" spans="48:53" ht="11.25" customHeight="1" x14ac:dyDescent="0.25">
      <c r="AV323" s="187" t="s">
        <v>217</v>
      </c>
      <c r="AW323" s="188">
        <f>_xll.qlInterestRateIndexFixingDate(Currency&amp;"ibor"&amp;$G$1,AX323,Trigger)</f>
        <v>42591</v>
      </c>
      <c r="AX323" s="188">
        <f>_xll.qlCalendarAdvance(Calendar,AX322,AV323,"f",,Trigger)</f>
        <v>42593</v>
      </c>
      <c r="AY323" s="188">
        <f>_xll.qlInterestRateIndexMaturity(Currency&amp;"ibor"&amp;$G$1,AX323,Trigger)</f>
        <v>42779</v>
      </c>
      <c r="AZ323" s="361">
        <f>_xll.qlIndexFixing($Z$5,AW323,,_xll.ohTrigger(Trigger,Quote!$AE$2))</f>
        <v>1.8055394081573082E-3</v>
      </c>
      <c r="BA323" s="361">
        <f>_xll.qlIndexFixing($BB$1,AX323,,_xll.ohTrigger(Trigger,Quote!$AE$2))</f>
        <v>1.3400000007050045E-3</v>
      </c>
    </row>
    <row r="324" spans="48:53" ht="11.25" customHeight="1" x14ac:dyDescent="0.25">
      <c r="AV324" s="187" t="s">
        <v>217</v>
      </c>
      <c r="AW324" s="188">
        <f>_xll.qlInterestRateIndexFixingDate(Currency&amp;"ibor"&amp;$G$1,AX324,Trigger)</f>
        <v>42592</v>
      </c>
      <c r="AX324" s="188">
        <f>_xll.qlCalendarAdvance(Calendar,AX323,AV324,"f",,Trigger)</f>
        <v>42594</v>
      </c>
      <c r="AY324" s="188">
        <f>_xll.qlInterestRateIndexMaturity(Currency&amp;"ibor"&amp;$G$1,AX324,Trigger)</f>
        <v>42779</v>
      </c>
      <c r="AZ324" s="361">
        <f>_xll.qlIndexFixing($Z$5,AW324,,_xll.ohTrigger(Trigger,Quote!$AE$2))</f>
        <v>1.8071625345521837E-3</v>
      </c>
      <c r="BA324" s="361">
        <f>_xll.qlIndexFixing($BB$1,AX324,,_xll.ohTrigger(Trigger,Quote!$AE$2))</f>
        <v>1.3438872094438128E-3</v>
      </c>
    </row>
    <row r="325" spans="48:53" ht="11.25" customHeight="1" x14ac:dyDescent="0.25">
      <c r="AV325" s="187" t="s">
        <v>217</v>
      </c>
      <c r="AW325" s="188">
        <f>_xll.qlInterestRateIndexFixingDate(Currency&amp;"ibor"&amp;$G$1,AX325,Trigger)</f>
        <v>42593</v>
      </c>
      <c r="AX325" s="188">
        <f>_xll.qlCalendarAdvance(Calendar,AX324,AV325,"f",,Trigger)</f>
        <v>42597</v>
      </c>
      <c r="AY325" s="188">
        <f>_xll.qlInterestRateIndexMaturity(Currency&amp;"ibor"&amp;$G$1,AX325,Trigger)</f>
        <v>42781</v>
      </c>
      <c r="AZ325" s="361">
        <f>_xll.qlIndexFixing($Z$5,AW325,,_xll.ohTrigger(Trigger,Quote!$AE$2))</f>
        <v>1.81529624315608E-3</v>
      </c>
      <c r="BA325" s="361">
        <f>_xll.qlIndexFixing($BB$1,AX325,,_xll.ohTrigger(Trigger,Quote!$AE$2))</f>
        <v>1.347745968268892E-3</v>
      </c>
    </row>
    <row r="326" spans="48:53" ht="11.25" customHeight="1" x14ac:dyDescent="0.25">
      <c r="AV326" s="187" t="s">
        <v>217</v>
      </c>
      <c r="AW326" s="188">
        <f>_xll.qlInterestRateIndexFixingDate(Currency&amp;"ibor"&amp;$G$1,AX326,Trigger)</f>
        <v>42594</v>
      </c>
      <c r="AX326" s="188">
        <f>_xll.qlCalendarAdvance(Calendar,AX325,AV326,"f",,Trigger)</f>
        <v>42598</v>
      </c>
      <c r="AY326" s="188">
        <f>_xll.qlInterestRateIndexMaturity(Currency&amp;"ibor"&amp;$G$1,AX326,Trigger)</f>
        <v>42782</v>
      </c>
      <c r="AZ326" s="361">
        <f>_xll.qlIndexFixing($Z$5,AW326,,_xll.ohTrigger(Trigger,Quote!$AE$2))</f>
        <v>1.818551549855933E-3</v>
      </c>
      <c r="BA326" s="361">
        <f>_xll.qlIndexFixing($BB$1,AX326,,_xll.ohTrigger(Trigger,Quote!$AE$2))</f>
        <v>1.3542037026131343E-3</v>
      </c>
    </row>
    <row r="327" spans="48:53" ht="11.25" customHeight="1" x14ac:dyDescent="0.25">
      <c r="AV327" s="187" t="s">
        <v>217</v>
      </c>
      <c r="AW327" s="188">
        <f>_xll.qlInterestRateIndexFixingDate(Currency&amp;"ibor"&amp;$G$1,AX327,Trigger)</f>
        <v>42597</v>
      </c>
      <c r="AX327" s="188">
        <f>_xll.qlCalendarAdvance(Calendar,AX326,AV327,"f",,Trigger)</f>
        <v>42599</v>
      </c>
      <c r="AY327" s="188">
        <f>_xll.qlInterestRateIndexMaturity(Currency&amp;"ibor"&amp;$G$1,AX327,Trigger)</f>
        <v>42783</v>
      </c>
      <c r="AZ327" s="361">
        <f>_xll.qlIndexFixing($Z$5,AW327,,_xll.ohTrigger(Trigger,Quote!$AE$2))</f>
        <v>1.821806861967544E-3</v>
      </c>
      <c r="BA327" s="361">
        <f>_xll.qlIndexFixing($BB$1,AX327,,_xll.ohTrigger(Trigger,Quote!$AE$2))</f>
        <v>1.3566950574639776E-3</v>
      </c>
    </row>
    <row r="328" spans="48:53" ht="11.25" customHeight="1" x14ac:dyDescent="0.25">
      <c r="AV328" s="187" t="s">
        <v>217</v>
      </c>
      <c r="AW328" s="188">
        <f>_xll.qlInterestRateIndexFixingDate(Currency&amp;"ibor"&amp;$G$1,AX328,Trigger)</f>
        <v>42598</v>
      </c>
      <c r="AX328" s="188">
        <f>_xll.qlCalendarAdvance(Calendar,AX327,AV328,"f",,Trigger)</f>
        <v>42600</v>
      </c>
      <c r="AY328" s="188">
        <f>_xll.qlInterestRateIndexMaturity(Currency&amp;"ibor"&amp;$G$1,AX328,Trigger)</f>
        <v>42786</v>
      </c>
      <c r="AZ328" s="361">
        <f>_xll.qlIndexFixing($Z$5,AW328,,_xll.ohTrigger(Trigger,Quote!$AE$2))</f>
        <v>1.8283267849673204E-3</v>
      </c>
      <c r="BA328" s="361">
        <f>_xll.qlIndexFixing($BB$1,AX328,,_xll.ohTrigger(Trigger,Quote!$AE$2))</f>
        <v>1.3667320165654674E-3</v>
      </c>
    </row>
    <row r="329" spans="48:53" ht="11.25" customHeight="1" x14ac:dyDescent="0.25">
      <c r="AV329" s="187" t="s">
        <v>217</v>
      </c>
      <c r="AW329" s="188">
        <f>_xll.qlInterestRateIndexFixingDate(Currency&amp;"ibor"&amp;$G$1,AX329,Trigger)</f>
        <v>42599</v>
      </c>
      <c r="AX329" s="188">
        <f>_xll.qlCalendarAdvance(Calendar,AX328,AV329,"f",,Trigger)</f>
        <v>42601</v>
      </c>
      <c r="AY329" s="188">
        <f>_xll.qlInterestRateIndexMaturity(Currency&amp;"ibor"&amp;$G$1,AX329,Trigger)</f>
        <v>42786</v>
      </c>
      <c r="AZ329" s="361">
        <f>_xll.qlIndexFixing($Z$5,AW329,,_xll.ohTrigger(Trigger,Quote!$AE$2))</f>
        <v>1.8299498154502934E-3</v>
      </c>
      <c r="BA329" s="361">
        <f>_xll.qlIndexFixing($BB$1,AX329,,_xll.ohTrigger(Trigger,Quote!$AE$2))</f>
        <v>1.3704917167145021E-3</v>
      </c>
    </row>
    <row r="330" spans="48:53" ht="11.25" customHeight="1" x14ac:dyDescent="0.25">
      <c r="AV330" s="187" t="s">
        <v>217</v>
      </c>
      <c r="AW330" s="188">
        <f>_xll.qlInterestRateIndexFixingDate(Currency&amp;"ibor"&amp;$G$1,AX330,Trigger)</f>
        <v>42600</v>
      </c>
      <c r="AX330" s="188">
        <f>_xll.qlCalendarAdvance(Calendar,AX329,AV330,"f",,Trigger)</f>
        <v>42604</v>
      </c>
      <c r="AY330" s="188">
        <f>_xll.qlInterestRateIndexMaturity(Currency&amp;"ibor"&amp;$G$1,AX330,Trigger)</f>
        <v>42788</v>
      </c>
      <c r="AZ330" s="361">
        <f>_xll.qlIndexFixing($Z$5,AW330,,_xll.ohTrigger(Trigger,Quote!$AE$2))</f>
        <v>1.8380835036937149E-3</v>
      </c>
      <c r="BA330" s="361">
        <f>_xll.qlIndexFixing($BB$1,AX330,,_xll.ohTrigger(Trigger,Quote!$AE$2))</f>
        <v>1.3742470066044224E-3</v>
      </c>
    </row>
    <row r="331" spans="48:53" ht="11.25" customHeight="1" x14ac:dyDescent="0.25">
      <c r="AV331" s="187" t="s">
        <v>217</v>
      </c>
      <c r="AW331" s="188">
        <f>_xll.qlInterestRateIndexFixingDate(Currency&amp;"ibor"&amp;$G$1,AX331,Trigger)</f>
        <v>42601</v>
      </c>
      <c r="AX331" s="188">
        <f>_xll.qlCalendarAdvance(Calendar,AX330,AV331,"f",,Trigger)</f>
        <v>42605</v>
      </c>
      <c r="AY331" s="188">
        <f>_xll.qlInterestRateIndexMaturity(Currency&amp;"ibor"&amp;$G$1,AX331,Trigger)</f>
        <v>42789</v>
      </c>
      <c r="AZ331" s="361">
        <f>_xll.qlIndexFixing($Z$5,AW331,,_xll.ohTrigger(Trigger,Quote!$AE$2))</f>
        <v>1.8413388482728329E-3</v>
      </c>
      <c r="BA331" s="361">
        <f>_xll.qlIndexFixing($BB$1,AX331,,_xll.ohTrigger(Trigger,Quote!$AE$2))</f>
        <v>1.3807549698929831E-3</v>
      </c>
    </row>
    <row r="332" spans="48:53" ht="11.25" customHeight="1" x14ac:dyDescent="0.25">
      <c r="AV332" s="187" t="s">
        <v>217</v>
      </c>
      <c r="AW332" s="188">
        <f>_xll.qlInterestRateIndexFixingDate(Currency&amp;"ibor"&amp;$G$1,AX332,Trigger)</f>
        <v>42604</v>
      </c>
      <c r="AX332" s="188">
        <f>_xll.qlCalendarAdvance(Calendar,AX331,AV332,"f",,Trigger)</f>
        <v>42606</v>
      </c>
      <c r="AY332" s="188">
        <f>_xll.qlInterestRateIndexMaturity(Currency&amp;"ibor"&amp;$G$1,AX332,Trigger)</f>
        <v>42790</v>
      </c>
      <c r="AZ332" s="361">
        <f>_xll.qlIndexFixing($Z$5,AW332,,_xll.ohTrigger(Trigger,Quote!$AE$2))</f>
        <v>1.8445941982632745E-3</v>
      </c>
      <c r="BA332" s="361">
        <f>_xll.qlIndexFixing($BB$1,AX332,,_xll.ohTrigger(Trigger,Quote!$AE$2))</f>
        <v>1.3831472657502512E-3</v>
      </c>
    </row>
    <row r="333" spans="48:53" ht="11.25" customHeight="1" x14ac:dyDescent="0.25">
      <c r="AV333" s="187" t="s">
        <v>217</v>
      </c>
      <c r="AW333" s="188">
        <f>_xll.qlInterestRateIndexFixingDate(Currency&amp;"ibor"&amp;$G$1,AX333,Trigger)</f>
        <v>42605</v>
      </c>
      <c r="AX333" s="188">
        <f>_xll.qlCalendarAdvance(Calendar,AX332,AV333,"f",,Trigger)</f>
        <v>42607</v>
      </c>
      <c r="AY333" s="188">
        <f>_xll.qlInterestRateIndexMaturity(Currency&amp;"ibor"&amp;$G$1,AX333,Trigger)</f>
        <v>42793</v>
      </c>
      <c r="AZ333" s="361">
        <f>_xll.qlIndexFixing($Z$5,AW333,,_xll.ohTrigger(Trigger,Quote!$AE$2))</f>
        <v>1.8511144298141084E-3</v>
      </c>
      <c r="BA333" s="361">
        <f>_xll.qlIndexFixing($BB$1,AX333,,_xll.ohTrigger(Trigger,Quote!$AE$2))</f>
        <v>1.3916194791941568E-3</v>
      </c>
    </row>
    <row r="334" spans="48:53" ht="11.25" customHeight="1" x14ac:dyDescent="0.25">
      <c r="AV334" s="187" t="s">
        <v>217</v>
      </c>
      <c r="AW334" s="188">
        <f>_xll.qlInterestRateIndexFixingDate(Currency&amp;"ibor"&amp;$G$1,AX334,Trigger)</f>
        <v>42606</v>
      </c>
      <c r="AX334" s="188">
        <f>_xll.qlCalendarAdvance(Calendar,AX333,AV334,"f",,Trigger)</f>
        <v>42608</v>
      </c>
      <c r="AY334" s="188">
        <f>_xll.qlInterestRateIndexMaturity(Currency&amp;"ibor"&amp;$G$1,AX334,Trigger)</f>
        <v>42793</v>
      </c>
      <c r="AZ334" s="361">
        <f>_xll.qlIndexFixing($Z$5,AW334,,_xll.ohTrigger(Trigger,Quote!$AE$2))</f>
        <v>1.8527373629425013E-3</v>
      </c>
      <c r="BA334" s="361">
        <f>_xll.qlIndexFixing($BB$1,AX334,,_xll.ohTrigger(Trigger,Quote!$AE$2))</f>
        <v>1.3939184074407297E-3</v>
      </c>
    </row>
    <row r="335" spans="48:53" ht="11.25" customHeight="1" x14ac:dyDescent="0.25">
      <c r="AV335" s="187" t="s">
        <v>217</v>
      </c>
      <c r="AW335" s="188">
        <f>_xll.qlInterestRateIndexFixingDate(Currency&amp;"ibor"&amp;$G$1,AX335,Trigger)</f>
        <v>42607</v>
      </c>
      <c r="AX335" s="188">
        <f>_xll.qlCalendarAdvance(Calendar,AX334,AV335,"f",,Trigger)</f>
        <v>42611</v>
      </c>
      <c r="AY335" s="188">
        <f>_xll.qlInterestRateIndexMaturity(Currency&amp;"ibor"&amp;$G$1,AX335,Trigger)</f>
        <v>42794</v>
      </c>
      <c r="AZ335" s="361">
        <f>_xll.qlIndexFixing($Z$5,AW335,,_xll.ohTrigger(Trigger,Quote!$AE$2))</f>
        <v>1.8592385406219114E-3</v>
      </c>
      <c r="BA335" s="361">
        <f>_xll.qlIndexFixing($BB$1,AX335,,_xll.ohTrigger(Trigger,Quote!$AE$2))</f>
        <v>1.3961882691542415E-3</v>
      </c>
    </row>
    <row r="336" spans="48:53" ht="11.25" customHeight="1" x14ac:dyDescent="0.25">
      <c r="AV336" s="187" t="s">
        <v>217</v>
      </c>
      <c r="AW336" s="188">
        <f>_xll.qlInterestRateIndexFixingDate(Currency&amp;"ibor"&amp;$G$1,AX336,Trigger)</f>
        <v>42608</v>
      </c>
      <c r="AX336" s="188">
        <f>_xll.qlCalendarAdvance(Calendar,AX335,AV336,"f",,Trigger)</f>
        <v>42612</v>
      </c>
      <c r="AY336" s="188">
        <f>_xll.qlInterestRateIndexMaturity(Currency&amp;"ibor"&amp;$G$1,AX336,Trigger)</f>
        <v>42794</v>
      </c>
      <c r="AZ336" s="361">
        <f>_xll.qlIndexFixing($Z$5,AW336,,_xll.ohTrigger(Trigger,Quote!$AE$2))</f>
        <v>1.8608614134631729E-3</v>
      </c>
      <c r="BA336" s="361">
        <f>_xll.qlIndexFixing($BB$1,AX336,,_xll.ohTrigger(Trigger,Quote!$AE$2))</f>
        <v>1.3998736402807451E-3</v>
      </c>
    </row>
    <row r="337" spans="48:53" ht="11.25" customHeight="1" x14ac:dyDescent="0.25">
      <c r="AV337" s="187" t="s">
        <v>217</v>
      </c>
      <c r="AW337" s="188">
        <f>_xll.qlInterestRateIndexFixingDate(Currency&amp;"ibor"&amp;$G$1,AX337,Trigger)</f>
        <v>42611</v>
      </c>
      <c r="AX337" s="188">
        <f>_xll.qlCalendarAdvance(Calendar,AX336,AV337,"f",,Trigger)</f>
        <v>42613</v>
      </c>
      <c r="AY337" s="188">
        <f>_xll.qlInterestRateIndexMaturity(Currency&amp;"ibor"&amp;$G$1,AX337,Trigger)</f>
        <v>42794</v>
      </c>
      <c r="AZ337" s="361">
        <f>_xll.qlIndexFixing($Z$5,AW337,,_xll.ohTrigger(Trigger,Quote!$AE$2))</f>
        <v>1.8624842708406177E-3</v>
      </c>
      <c r="BA337" s="361">
        <f>_xll.qlIndexFixing($BB$1,AX337,,_xll.ohTrigger(Trigger,Quote!$AE$2))</f>
        <v>1.4035687384065655E-3</v>
      </c>
    </row>
    <row r="338" spans="48:53" ht="11.25" customHeight="1" x14ac:dyDescent="0.25">
      <c r="AV338" s="187" t="s">
        <v>217</v>
      </c>
      <c r="AW338" s="188">
        <f>_xll.qlInterestRateIndexFixingDate(Currency&amp;"ibor"&amp;$G$1,AX338,Trigger)</f>
        <v>42612</v>
      </c>
      <c r="AX338" s="188">
        <f>_xll.qlCalendarAdvance(Calendar,AX337,AV338,"f",,Trigger)</f>
        <v>42614</v>
      </c>
      <c r="AY338" s="188">
        <f>_xll.qlInterestRateIndexMaturity(Currency&amp;"ibor"&amp;$G$1,AX338,Trigger)</f>
        <v>42795</v>
      </c>
      <c r="AZ338" s="361">
        <f>_xll.qlIndexFixing($Z$5,AW338,,_xll.ohTrigger(Trigger,Quote!$AE$2))</f>
        <v>1.8657396054581772E-3</v>
      </c>
      <c r="BA338" s="361">
        <f>_xll.qlIndexFixing($BB$1,AX338,,_xll.ohTrigger(Trigger,Quote!$AE$2))</f>
        <v>1.4165037136163303E-3</v>
      </c>
    </row>
    <row r="339" spans="48:53" ht="11.25" customHeight="1" x14ac:dyDescent="0.25">
      <c r="AV339" s="187" t="s">
        <v>217</v>
      </c>
      <c r="AW339" s="188">
        <f>_xll.qlInterestRateIndexFixingDate(Currency&amp;"ibor"&amp;$G$1,AX339,Trigger)</f>
        <v>42613</v>
      </c>
      <c r="AX339" s="188">
        <f>_xll.qlCalendarAdvance(Calendar,AX338,AV339,"f",,Trigger)</f>
        <v>42615</v>
      </c>
      <c r="AY339" s="188">
        <f>_xll.qlInterestRateIndexMaturity(Currency&amp;"ibor"&amp;$G$1,AX339,Trigger)</f>
        <v>42796</v>
      </c>
      <c r="AZ339" s="361">
        <f>_xll.qlIndexFixing($Z$5,AW339,,_xll.ohTrigger(Trigger,Quote!$AE$2))</f>
        <v>1.868994945399655E-3</v>
      </c>
      <c r="BA339" s="361">
        <f>_xll.qlIndexFixing($BB$1,AX339,,_xll.ohTrigger(Trigger,Quote!$AE$2))</f>
        <v>1.4185188591276251E-3</v>
      </c>
    </row>
    <row r="340" spans="48:53" ht="11.25" customHeight="1" x14ac:dyDescent="0.25">
      <c r="AV340" s="187" t="s">
        <v>217</v>
      </c>
      <c r="AW340" s="188">
        <f>_xll.qlInterestRateIndexFixingDate(Currency&amp;"ibor"&amp;$G$1,AX340,Trigger)</f>
        <v>42614</v>
      </c>
      <c r="AX340" s="188">
        <f>_xll.qlCalendarAdvance(Calendar,AX339,AV340,"f",,Trigger)</f>
        <v>42618</v>
      </c>
      <c r="AY340" s="188">
        <f>_xll.qlInterestRateIndexMaturity(Currency&amp;"ibor"&amp;$G$1,AX340,Trigger)</f>
        <v>42800</v>
      </c>
      <c r="AZ340" s="361">
        <f>_xll.qlIndexFixing($Z$5,AW340,,_xll.ohTrigger(Trigger,Quote!$AE$2))</f>
        <v>1.8803935864933495E-3</v>
      </c>
      <c r="BA340" s="361">
        <f>_xll.qlIndexFixing($BB$1,AX340,,_xll.ohTrigger(Trigger,Quote!$AE$2))</f>
        <v>1.4223170878205149E-3</v>
      </c>
    </row>
    <row r="341" spans="48:53" ht="11.25" customHeight="1" x14ac:dyDescent="0.25">
      <c r="AV341" s="187" t="s">
        <v>217</v>
      </c>
      <c r="AW341" s="188">
        <f>_xll.qlInterestRateIndexFixingDate(Currency&amp;"ibor"&amp;$G$1,AX341,Trigger)</f>
        <v>42615</v>
      </c>
      <c r="AX341" s="188">
        <f>_xll.qlCalendarAdvance(Calendar,AX340,AV341,"f",,Trigger)</f>
        <v>42619</v>
      </c>
      <c r="AY341" s="188">
        <f>_xll.qlInterestRateIndexMaturity(Currency&amp;"ibor"&amp;$G$1,AX341,Trigger)</f>
        <v>42800</v>
      </c>
      <c r="AZ341" s="361">
        <f>_xll.qlIndexFixing($Z$5,AW341,,_xll.ohTrigger(Trigger,Quote!$AE$2))</f>
        <v>1.8820163583945892E-3</v>
      </c>
      <c r="BA341" s="361">
        <f>_xll.qlIndexFixing($BB$1,AX341,,_xll.ohTrigger(Trigger,Quote!$AE$2))</f>
        <v>1.4261469632662475E-3</v>
      </c>
    </row>
    <row r="342" spans="48:53" ht="11.25" customHeight="1" x14ac:dyDescent="0.25">
      <c r="AV342" s="187" t="s">
        <v>217</v>
      </c>
      <c r="AW342" s="188">
        <f>_xll.qlInterestRateIndexFixingDate(Currency&amp;"ibor"&amp;$G$1,AX342,Trigger)</f>
        <v>42618</v>
      </c>
      <c r="AX342" s="188">
        <f>_xll.qlCalendarAdvance(Calendar,AX341,AV342,"f",,Trigger)</f>
        <v>42620</v>
      </c>
      <c r="AY342" s="188">
        <f>_xll.qlInterestRateIndexMaturity(Currency&amp;"ibor"&amp;$G$1,AX342,Trigger)</f>
        <v>42801</v>
      </c>
      <c r="AZ342" s="361">
        <f>_xll.qlIndexFixing($Z$5,AW342,,_xll.ohTrigger(Trigger,Quote!$AE$2))</f>
        <v>1.8852717249512412E-3</v>
      </c>
      <c r="BA342" s="361">
        <f>_xll.qlIndexFixing($BB$1,AX342,,_xll.ohTrigger(Trigger,Quote!$AE$2))</f>
        <v>1.4300121995232755E-3</v>
      </c>
    </row>
    <row r="343" spans="48:53" ht="11.25" customHeight="1" x14ac:dyDescent="0.25">
      <c r="AV343" s="187" t="s">
        <v>217</v>
      </c>
      <c r="AW343" s="188">
        <f>_xll.qlInterestRateIndexFixingDate(Currency&amp;"ibor"&amp;$G$1,AX343,Trigger)</f>
        <v>42619</v>
      </c>
      <c r="AX343" s="188">
        <f>_xll.qlCalendarAdvance(Calendar,AX342,AV343,"f",,Trigger)</f>
        <v>42621</v>
      </c>
      <c r="AY343" s="188">
        <f>_xll.qlInterestRateIndexMaturity(Currency&amp;"ibor"&amp;$G$1,AX343,Trigger)</f>
        <v>42802</v>
      </c>
      <c r="AZ343" s="361">
        <f>_xll.qlIndexFixing($Z$5,AW343,,_xll.ohTrigger(Trigger,Quote!$AE$2))</f>
        <v>1.8885270968309277E-3</v>
      </c>
      <c r="BA343" s="361">
        <f>_xll.qlIndexFixing($BB$1,AX343,,_xll.ohTrigger(Trigger,Quote!$AE$2))</f>
        <v>1.4442934178560862E-3</v>
      </c>
    </row>
    <row r="344" spans="48:53" ht="11.25" customHeight="1" x14ac:dyDescent="0.25">
      <c r="AV344" s="187" t="s">
        <v>217</v>
      </c>
      <c r="AW344" s="188">
        <f>_xll.qlInterestRateIndexFixingDate(Currency&amp;"ibor"&amp;$G$1,AX344,Trigger)</f>
        <v>42620</v>
      </c>
      <c r="AX344" s="188">
        <f>_xll.qlCalendarAdvance(Calendar,AX343,AV344,"f",,Trigger)</f>
        <v>42622</v>
      </c>
      <c r="AY344" s="188">
        <f>_xll.qlInterestRateIndexMaturity(Currency&amp;"ibor"&amp;$G$1,AX344,Trigger)</f>
        <v>42803</v>
      </c>
      <c r="AZ344" s="361">
        <f>_xll.qlIndexFixing($Z$5,AW344,,_xll.ohTrigger(Trigger,Quote!$AE$2))</f>
        <v>1.8917824740336494E-3</v>
      </c>
      <c r="BA344" s="361">
        <f>_xll.qlIndexFixing($BB$1,AX344,,_xll.ohTrigger(Trigger,Quote!$AE$2))</f>
        <v>1.4459016415678209E-3</v>
      </c>
    </row>
    <row r="345" spans="48:53" ht="11.25" customHeight="1" x14ac:dyDescent="0.25">
      <c r="AV345" s="187" t="s">
        <v>217</v>
      </c>
      <c r="AW345" s="188">
        <f>_xll.qlInterestRateIndexFixingDate(Currency&amp;"ibor"&amp;$G$1,AX345,Trigger)</f>
        <v>42621</v>
      </c>
      <c r="AX345" s="188">
        <f>_xll.qlCalendarAdvance(Calendar,AX344,AV345,"f",,Trigger)</f>
        <v>42625</v>
      </c>
      <c r="AY345" s="188">
        <f>_xll.qlInterestRateIndexMaturity(Currency&amp;"ibor"&amp;$G$1,AX345,Trigger)</f>
        <v>42807</v>
      </c>
      <c r="AZ345" s="361">
        <f>_xll.qlIndexFixing($Z$5,AW345,,_xll.ohTrigger(Trigger,Quote!$AE$2))</f>
        <v>1.9031813652346965E-3</v>
      </c>
      <c r="BA345" s="361">
        <f>_xll.qlIndexFixing($BB$1,AX345,,_xll.ohTrigger(Trigger,Quote!$AE$2))</f>
        <v>1.4500000005084372E-3</v>
      </c>
    </row>
    <row r="346" spans="48:53" ht="11.25" customHeight="1" x14ac:dyDescent="0.25">
      <c r="AV346" s="187" t="s">
        <v>217</v>
      </c>
      <c r="AW346" s="188">
        <f>_xll.qlInterestRateIndexFixingDate(Currency&amp;"ibor"&amp;$G$1,AX346,Trigger)</f>
        <v>42622</v>
      </c>
      <c r="AX346" s="188">
        <f>_xll.qlCalendarAdvance(Calendar,AX345,AV346,"f",,Trigger)</f>
        <v>42626</v>
      </c>
      <c r="AY346" s="188">
        <f>_xll.qlInterestRateIndexMaturity(Currency&amp;"ibor"&amp;$G$1,AX346,Trigger)</f>
        <v>42807</v>
      </c>
      <c r="AZ346" s="361">
        <f>_xll.qlIndexFixing($Z$5,AW346,,_xll.ohTrigger(Trigger,Quote!$AE$2))</f>
        <v>1.9048040360757669E-3</v>
      </c>
      <c r="BA346" s="361">
        <f>_xll.qlIndexFixing($BB$1,AX346,,_xll.ohTrigger(Trigger,Quote!$AE$2))</f>
        <v>1.4541555027592476E-3</v>
      </c>
    </row>
    <row r="347" spans="48:53" ht="11.25" customHeight="1" x14ac:dyDescent="0.25">
      <c r="AV347" s="187" t="s">
        <v>217</v>
      </c>
      <c r="AW347" s="188">
        <f>_xll.qlInterestRateIndexFixingDate(Currency&amp;"ibor"&amp;$G$1,AX347,Trigger)</f>
        <v>42625</v>
      </c>
      <c r="AX347" s="188">
        <f>_xll.qlCalendarAdvance(Calendar,AX346,AV347,"f",,Trigger)</f>
        <v>42627</v>
      </c>
      <c r="AY347" s="188">
        <f>_xll.qlInterestRateIndexMaturity(Currency&amp;"ibor"&amp;$G$1,AX347,Trigger)</f>
        <v>42808</v>
      </c>
      <c r="AZ347" s="361">
        <f>_xll.qlIndexFixing($Z$5,AW347,,_xll.ohTrigger(Trigger,Quote!$AE$2))</f>
        <v>1.9080594398941044E-3</v>
      </c>
      <c r="BA347" s="361">
        <f>_xll.qlIndexFixing($BB$1,AX347,,_xll.ohTrigger(Trigger,Quote!$AE$2))</f>
        <v>1.4583676464688742E-3</v>
      </c>
    </row>
    <row r="348" spans="48:53" ht="11.25" customHeight="1" x14ac:dyDescent="0.25">
      <c r="AV348" s="187" t="s">
        <v>217</v>
      </c>
      <c r="AW348" s="188">
        <f>_xll.qlInterestRateIndexFixingDate(Currency&amp;"ibor"&amp;$G$1,AX348,Trigger)</f>
        <v>42626</v>
      </c>
      <c r="AX348" s="188">
        <f>_xll.qlCalendarAdvance(Calendar,AX347,AV348,"f",,Trigger)</f>
        <v>42628</v>
      </c>
      <c r="AY348" s="188">
        <f>_xll.qlInterestRateIndexMaturity(Currency&amp;"ibor"&amp;$G$1,AX348,Trigger)</f>
        <v>42809</v>
      </c>
      <c r="AZ348" s="361">
        <f>_xll.qlIndexFixing($Z$5,AW348,,_xll.ohTrigger(Trigger,Quote!$AE$2))</f>
        <v>1.9113148490359181E-3</v>
      </c>
      <c r="BA348" s="361">
        <f>_xll.qlIndexFixing($BB$1,AX348,,_xll.ohTrigger(Trigger,Quote!$AE$2))</f>
        <v>1.4745589177531195E-3</v>
      </c>
    </row>
    <row r="349" spans="48:53" ht="11.25" customHeight="1" x14ac:dyDescent="0.25">
      <c r="AV349" s="187" t="s">
        <v>217</v>
      </c>
      <c r="AW349" s="188">
        <f>_xll.qlInterestRateIndexFixingDate(Currency&amp;"ibor"&amp;$G$1,AX349,Trigger)</f>
        <v>42627</v>
      </c>
      <c r="AX349" s="188">
        <f>_xll.qlCalendarAdvance(Calendar,AX348,AV349,"f",,Trigger)</f>
        <v>42629</v>
      </c>
      <c r="AY349" s="188">
        <f>_xll.qlInterestRateIndexMaturity(Currency&amp;"ibor"&amp;$G$1,AX349,Trigger)</f>
        <v>42810</v>
      </c>
      <c r="AZ349" s="361">
        <f>_xll.qlIndexFixing($Z$5,AW349,,_xll.ohTrigger(Trigger,Quote!$AE$2))</f>
        <v>1.9145702635007668E-3</v>
      </c>
      <c r="BA349" s="361">
        <f>_xll.qlIndexFixing($BB$1,AX349,,_xll.ohTrigger(Trigger,Quote!$AE$2))</f>
        <v>1.4757553876392927E-3</v>
      </c>
    </row>
    <row r="350" spans="48:53" ht="11.25" customHeight="1" x14ac:dyDescent="0.25">
      <c r="AV350" s="187" t="s">
        <v>217</v>
      </c>
      <c r="AW350" s="188">
        <f>_xll.qlInterestRateIndexFixingDate(Currency&amp;"ibor"&amp;$G$1,AX350,Trigger)</f>
        <v>42628</v>
      </c>
      <c r="AX350" s="188">
        <f>_xll.qlCalendarAdvance(Calendar,AX349,AV350,"f",,Trigger)</f>
        <v>42632</v>
      </c>
      <c r="AY350" s="188">
        <f>_xll.qlInterestRateIndexMaturity(Currency&amp;"ibor"&amp;$G$1,AX350,Trigger)</f>
        <v>42814</v>
      </c>
      <c r="AZ350" s="361">
        <f>_xll.qlIndexFixing($Z$5,AW350,,_xll.ohTrigger(Trigger,Quote!$AE$2))</f>
        <v>1.9259694062537156E-3</v>
      </c>
      <c r="BA350" s="361">
        <f>_xll.qlIndexFixing($BB$1,AX350,,_xll.ohTrigger(Trigger,Quote!$AE$2))</f>
        <v>1.4802303261112241E-3</v>
      </c>
    </row>
    <row r="351" spans="48:53" ht="11.25" customHeight="1" x14ac:dyDescent="0.25">
      <c r="AV351" s="187" t="s">
        <v>217</v>
      </c>
      <c r="AW351" s="188">
        <f>_xll.qlInterestRateIndexFixingDate(Currency&amp;"ibor"&amp;$G$1,AX351,Trigger)</f>
        <v>42629</v>
      </c>
      <c r="AX351" s="188">
        <f>_xll.qlCalendarAdvance(Calendar,AX350,AV351,"f",,Trigger)</f>
        <v>42633</v>
      </c>
      <c r="AY351" s="188">
        <f>_xll.qlInterestRateIndexMaturity(Currency&amp;"ibor"&amp;$G$1,AX351,Trigger)</f>
        <v>42814</v>
      </c>
      <c r="AZ351" s="361">
        <f>_xll.qlIndexFixing($Z$5,AW351,,_xll.ohTrigger(Trigger,Quote!$AE$2))</f>
        <v>1.9275919745918343E-3</v>
      </c>
      <c r="BA351" s="361">
        <f>_xll.qlIndexFixing($BB$1,AX351,,_xll.ohTrigger(Trigger,Quote!$AE$2))</f>
        <v>1.4847537599575016E-3</v>
      </c>
    </row>
    <row r="352" spans="48:53" ht="11.25" customHeight="1" x14ac:dyDescent="0.25">
      <c r="AV352" s="187" t="s">
        <v>217</v>
      </c>
      <c r="AW352" s="188">
        <f>_xll.qlInterestRateIndexFixingDate(Currency&amp;"ibor"&amp;$G$1,AX352,Trigger)</f>
        <v>42632</v>
      </c>
      <c r="AX352" s="188">
        <f>_xll.qlCalendarAdvance(Calendar,AX351,AV352,"f",,Trigger)</f>
        <v>42634</v>
      </c>
      <c r="AY352" s="188">
        <f>_xll.qlInterestRateIndexMaturity(Currency&amp;"ibor"&amp;$G$1,AX352,Trigger)</f>
        <v>42815</v>
      </c>
      <c r="AZ352" s="361">
        <f>_xll.qlIndexFixing($Z$5,AW352,,_xll.ohTrigger(Trigger,Quote!$AE$2))</f>
        <v>1.9308474156727404E-3</v>
      </c>
      <c r="BA352" s="361">
        <f>_xll.qlIndexFixing($BB$1,AX352,,_xll.ohTrigger(Trigger,Quote!$AE$2))</f>
        <v>1.4893243409584678E-3</v>
      </c>
    </row>
    <row r="353" spans="48:53" ht="11.25" customHeight="1" x14ac:dyDescent="0.25">
      <c r="AV353" s="187" t="s">
        <v>217</v>
      </c>
      <c r="AW353" s="188">
        <f>_xll.qlInterestRateIndexFixingDate(Currency&amp;"ibor"&amp;$G$1,AX353,Trigger)</f>
        <v>42633</v>
      </c>
      <c r="AX353" s="188">
        <f>_xll.qlCalendarAdvance(Calendar,AX352,AV353,"f",,Trigger)</f>
        <v>42635</v>
      </c>
      <c r="AY353" s="188">
        <f>_xll.qlInterestRateIndexMaturity(Currency&amp;"ibor"&amp;$G$1,AX353,Trigger)</f>
        <v>42816</v>
      </c>
      <c r="AZ353" s="361">
        <f>_xll.qlIndexFixing($Z$5,AW353,,_xll.ohTrigger(Trigger,Quote!$AE$2))</f>
        <v>1.9341028620766814E-3</v>
      </c>
      <c r="BA353" s="361">
        <f>_xll.qlIndexFixing($BB$1,AX353,,_xll.ohTrigger(Trigger,Quote!$AE$2))</f>
        <v>1.5070221050532025E-3</v>
      </c>
    </row>
    <row r="354" spans="48:53" ht="11.25" customHeight="1" x14ac:dyDescent="0.25">
      <c r="AV354" s="187" t="s">
        <v>217</v>
      </c>
      <c r="AW354" s="188">
        <f>_xll.qlInterestRateIndexFixingDate(Currency&amp;"ibor"&amp;$G$1,AX354,Trigger)</f>
        <v>42634</v>
      </c>
      <c r="AX354" s="188">
        <f>_xll.qlCalendarAdvance(Calendar,AX353,AV354,"f",,Trigger)</f>
        <v>42636</v>
      </c>
      <c r="AY354" s="188">
        <f>_xll.qlInterestRateIndexMaturity(Currency&amp;"ibor"&amp;$G$1,AX354,Trigger)</f>
        <v>42817</v>
      </c>
      <c r="AZ354" s="361">
        <f>_xll.qlIndexFixing($Z$5,AW354,,_xll.ohTrigger(Trigger,Quote!$AE$2))</f>
        <v>1.9373583138040985E-3</v>
      </c>
      <c r="BA354" s="361">
        <f>_xll.qlIndexFixing($BB$1,AX354,,_xll.ohTrigger(Trigger,Quote!$AE$2))</f>
        <v>1.5080512667294472E-3</v>
      </c>
    </row>
    <row r="355" spans="48:53" ht="11.25" customHeight="1" x14ac:dyDescent="0.25">
      <c r="AV355" s="187" t="s">
        <v>217</v>
      </c>
      <c r="AW355" s="188">
        <f>_xll.qlInterestRateIndexFixingDate(Currency&amp;"ibor"&amp;$G$1,AX355,Trigger)</f>
        <v>42635</v>
      </c>
      <c r="AX355" s="188">
        <f>_xll.qlCalendarAdvance(Calendar,AX354,AV355,"f",,Trigger)</f>
        <v>42639</v>
      </c>
      <c r="AY355" s="188">
        <f>_xll.qlInterestRateIndexMaturity(Currency&amp;"ibor"&amp;$G$1,AX355,Trigger)</f>
        <v>42821</v>
      </c>
      <c r="AZ355" s="361">
        <f>_xll.qlIndexFixing($Z$5,AW355,,_xll.ohTrigger(Trigger,Quote!$AE$2))</f>
        <v>1.9487577095526028E-3</v>
      </c>
      <c r="BA355" s="361">
        <f>_xll.qlIndexFixing($BB$1,AX355,,_xll.ohTrigger(Trigger,Quote!$AE$2))</f>
        <v>1.5128374548113316E-3</v>
      </c>
    </row>
    <row r="356" spans="48:53" ht="11.25" customHeight="1" x14ac:dyDescent="0.25">
      <c r="AV356" s="187" t="s">
        <v>217</v>
      </c>
      <c r="AW356" s="188">
        <f>_xll.qlInterestRateIndexFixingDate(Currency&amp;"ibor"&amp;$G$1,AX356,Trigger)</f>
        <v>42636</v>
      </c>
      <c r="AX356" s="188">
        <f>_xll.qlCalendarAdvance(Calendar,AX355,AV356,"f",,Trigger)</f>
        <v>42640</v>
      </c>
      <c r="AY356" s="188">
        <f>_xll.qlInterestRateIndexMaturity(Currency&amp;"ibor"&amp;$G$1,AX356,Trigger)</f>
        <v>42821</v>
      </c>
      <c r="AZ356" s="361">
        <f>_xll.qlIndexFixing($Z$5,AW356,,_xll.ohTrigger(Trigger,Quote!$AE$2))</f>
        <v>1.9503801739458827E-3</v>
      </c>
      <c r="BA356" s="361">
        <f>_xll.qlIndexFixing($BB$1,AX356,,_xll.ohTrigger(Trigger,Quote!$AE$2))</f>
        <v>1.5176627574841192E-3</v>
      </c>
    </row>
    <row r="357" spans="48:53" ht="11.25" customHeight="1" x14ac:dyDescent="0.25">
      <c r="AV357" s="187" t="s">
        <v>217</v>
      </c>
      <c r="AW357" s="188">
        <f>_xll.qlInterestRateIndexFixingDate(Currency&amp;"ibor"&amp;$G$1,AX357,Trigger)</f>
        <v>42639</v>
      </c>
      <c r="AX357" s="188">
        <f>_xll.qlCalendarAdvance(Calendar,AX356,AV357,"f",,Trigger)</f>
        <v>42641</v>
      </c>
      <c r="AY357" s="188">
        <f>_xll.qlInterestRateIndexMaturity(Currency&amp;"ibor"&amp;$G$1,AX357,Trigger)</f>
        <v>42822</v>
      </c>
      <c r="AZ357" s="361">
        <f>_xll.qlIndexFixing($Z$5,AW357,,_xll.ohTrigger(Trigger,Quote!$AE$2))</f>
        <v>1.953635652288916E-3</v>
      </c>
      <c r="BA357" s="361">
        <f>_xll.qlIndexFixing($BB$1,AX357,,_xll.ohTrigger(Trigger,Quote!$AE$2))</f>
        <v>1.5263736345019672E-3</v>
      </c>
    </row>
    <row r="358" spans="48:53" ht="11.25" customHeight="1" x14ac:dyDescent="0.25">
      <c r="AV358" s="187" t="s">
        <v>217</v>
      </c>
      <c r="AW358" s="188">
        <f>_xll.qlInterestRateIndexFixingDate(Currency&amp;"ibor"&amp;$G$1,AX358,Trigger)</f>
        <v>42640</v>
      </c>
      <c r="AX358" s="188">
        <f>_xll.qlCalendarAdvance(Calendar,AX357,AV358,"f",,Trigger)</f>
        <v>42642</v>
      </c>
      <c r="AY358" s="188">
        <f>_xll.qlInterestRateIndexMaturity(Currency&amp;"ibor"&amp;$G$1,AX358,Trigger)</f>
        <v>42823</v>
      </c>
      <c r="AZ358" s="361">
        <f>_xll.qlIndexFixing($Z$5,AW358,,_xll.ohTrigger(Trigger,Quote!$AE$2))</f>
        <v>1.9568911359558673E-3</v>
      </c>
      <c r="BA358" s="361">
        <f>_xll.qlIndexFixing($BB$1,AX358,,_xll.ohTrigger(Trigger,Quote!$AE$2))</f>
        <v>1.5412027287512173E-3</v>
      </c>
    </row>
    <row r="359" spans="48:53" ht="11.25" customHeight="1" x14ac:dyDescent="0.25">
      <c r="AV359" s="187" t="s">
        <v>217</v>
      </c>
      <c r="AW359" s="188">
        <f>_xll.qlInterestRateIndexFixingDate(Currency&amp;"ibor"&amp;$G$1,AX359,Trigger)</f>
        <v>42641</v>
      </c>
      <c r="AX359" s="188">
        <f>_xll.qlCalendarAdvance(Calendar,AX358,AV359,"f",,Trigger)</f>
        <v>42643</v>
      </c>
      <c r="AY359" s="188">
        <f>_xll.qlInterestRateIndexMaturity(Currency&amp;"ibor"&amp;$G$1,AX359,Trigger)</f>
        <v>42825</v>
      </c>
      <c r="AZ359" s="361">
        <f>_xll.qlIndexFixing($Z$5,AW359,,_xll.ohTrigger(Trigger,Quote!$AE$2))</f>
        <v>1.9617797149110191E-3</v>
      </c>
      <c r="BA359" s="361">
        <f>_xll.qlIndexFixing($BB$1,AX359,,_xll.ohTrigger(Trigger,Quote!$AE$2))</f>
        <v>1.5461986159360408E-3</v>
      </c>
    </row>
    <row r="360" spans="48:53" ht="11.25" customHeight="1" x14ac:dyDescent="0.25">
      <c r="AV360" s="187" t="s">
        <v>217</v>
      </c>
      <c r="AW360" s="188">
        <f>_xll.qlInterestRateIndexFixingDate(Currency&amp;"ibor"&amp;$G$1,AX360,Trigger)</f>
        <v>42642</v>
      </c>
      <c r="AX360" s="188">
        <f>_xll.qlCalendarAdvance(Calendar,AX359,AV360,"f",,Trigger)</f>
        <v>42646</v>
      </c>
      <c r="AY360" s="188">
        <f>_xll.qlInterestRateIndexMaturity(Currency&amp;"ibor"&amp;$G$1,AX360,Trigger)</f>
        <v>42828</v>
      </c>
      <c r="AZ360" s="361">
        <f>_xll.qlIndexFixing($Z$5,AW360,,_xll.ohTrigger(Trigger,Quote!$AE$2))</f>
        <v>1.9715462751339935E-3</v>
      </c>
      <c r="BA360" s="361">
        <f>_xll.qlIndexFixing($BB$1,AX360,,_xll.ohTrigger(Trigger,Quote!$AE$2))</f>
        <v>1.5512186818818358E-3</v>
      </c>
    </row>
    <row r="361" spans="48:53" ht="11.25" customHeight="1" x14ac:dyDescent="0.25">
      <c r="AV361" s="187" t="s">
        <v>217</v>
      </c>
      <c r="AW361" s="188">
        <f>_xll.qlInterestRateIndexFixingDate(Currency&amp;"ibor"&amp;$G$1,AX361,Trigger)</f>
        <v>42643</v>
      </c>
      <c r="AX361" s="188">
        <f>_xll.qlCalendarAdvance(Calendar,AX360,AV361,"f",,Trigger)</f>
        <v>42647</v>
      </c>
      <c r="AY361" s="188">
        <f>_xll.qlInterestRateIndexMaturity(Currency&amp;"ibor"&amp;$G$1,AX361,Trigger)</f>
        <v>42829</v>
      </c>
      <c r="AZ361" s="361">
        <f>_xll.qlIndexFixing($Z$5,AW361,,_xll.ohTrigger(Trigger,Quote!$AE$2))</f>
        <v>1.9748018059138942E-3</v>
      </c>
      <c r="BA361" s="361">
        <f>_xll.qlIndexFixing($BB$1,AX361,,_xll.ohTrigger(Trigger,Quote!$AE$2))</f>
        <v>1.5562615811422103E-3</v>
      </c>
    </row>
    <row r="362" spans="48:53" ht="11.25" customHeight="1" x14ac:dyDescent="0.25">
      <c r="AV362" s="187" t="s">
        <v>217</v>
      </c>
      <c r="AW362" s="188">
        <f>_xll.qlInterestRateIndexFixingDate(Currency&amp;"ibor"&amp;$G$1,AX362,Trigger)</f>
        <v>42646</v>
      </c>
      <c r="AX362" s="188">
        <f>_xll.qlCalendarAdvance(Calendar,AX361,AV362,"f",,Trigger)</f>
        <v>42648</v>
      </c>
      <c r="AY362" s="188">
        <f>_xll.qlInterestRateIndexMaturity(Currency&amp;"ibor"&amp;$G$1,AX362,Trigger)</f>
        <v>42830</v>
      </c>
      <c r="AZ362" s="361">
        <f>_xll.qlIndexFixing($Z$5,AW362,,_xll.ohTrigger(Trigger,Quote!$AE$2))</f>
        <v>1.978057342046436E-3</v>
      </c>
      <c r="BA362" s="361">
        <f>_xll.qlIndexFixing($BB$1,AX362,,_xll.ohTrigger(Trigger,Quote!$AE$2))</f>
        <v>1.561325970953023E-3</v>
      </c>
    </row>
    <row r="363" spans="48:53" ht="11.25" customHeight="1" x14ac:dyDescent="0.25">
      <c r="AV363" s="187" t="s">
        <v>217</v>
      </c>
      <c r="AW363" s="188">
        <f>_xll.qlInterestRateIndexFixingDate(Currency&amp;"ibor"&amp;$G$1,AX363,Trigger)</f>
        <v>42647</v>
      </c>
      <c r="AX363" s="188">
        <f>_xll.qlCalendarAdvance(Calendar,AX362,AV363,"f",,Trigger)</f>
        <v>42649</v>
      </c>
      <c r="AY363" s="188">
        <f>_xll.qlInterestRateIndexMaturity(Currency&amp;"ibor"&amp;$G$1,AX363,Trigger)</f>
        <v>42831</v>
      </c>
      <c r="AZ363" s="361">
        <f>_xll.qlIndexFixing($Z$5,AW363,,_xll.ohTrigger(Trigger,Quote!$AE$2))</f>
        <v>1.9813128835320585E-3</v>
      </c>
      <c r="BA363" s="361">
        <f>_xll.qlIndexFixing($BB$1,AX363,,_xll.ohTrigger(Trigger,Quote!$AE$2))</f>
        <v>1.5766346963159998E-3</v>
      </c>
    </row>
    <row r="364" spans="48:53" ht="11.25" customHeight="1" x14ac:dyDescent="0.25">
      <c r="AV364" s="187" t="s">
        <v>217</v>
      </c>
      <c r="AW364" s="188">
        <f>_xll.qlInterestRateIndexFixingDate(Currency&amp;"ibor"&amp;$G$1,AX364,Trigger)</f>
        <v>42648</v>
      </c>
      <c r="AX364" s="188">
        <f>_xll.qlCalendarAdvance(Calendar,AX363,AV364,"f",,Trigger)</f>
        <v>42650</v>
      </c>
      <c r="AY364" s="188">
        <f>_xll.qlInterestRateIndexMaturity(Currency&amp;"ibor"&amp;$G$1,AX364,Trigger)</f>
        <v>42832</v>
      </c>
      <c r="AZ364" s="361">
        <f>_xll.qlIndexFixing($Z$5,AW364,,_xll.ohTrigger(Trigger,Quote!$AE$2))</f>
        <v>1.9845684303703222E-3</v>
      </c>
      <c r="BA364" s="361">
        <f>_xll.qlIndexFixing($BB$1,AX364,,_xll.ohTrigger(Trigger,Quote!$AE$2))</f>
        <v>1.581771674373435E-3</v>
      </c>
    </row>
    <row r="365" spans="48:53" ht="11.25" customHeight="1" x14ac:dyDescent="0.25">
      <c r="AV365" s="187" t="s">
        <v>217</v>
      </c>
      <c r="AW365" s="188">
        <f>_xll.qlInterestRateIndexFixingDate(Currency&amp;"ibor"&amp;$G$1,AX365,Trigger)</f>
        <v>42649</v>
      </c>
      <c r="AX365" s="188">
        <f>_xll.qlCalendarAdvance(Calendar,AX364,AV365,"f",,Trigger)</f>
        <v>42653</v>
      </c>
      <c r="AY365" s="188">
        <f>_xll.qlInterestRateIndexMaturity(Currency&amp;"ibor"&amp;$G$1,AX365,Trigger)</f>
        <v>42835</v>
      </c>
      <c r="AZ365" s="361">
        <f>_xll.qlIndexFixing($Z$5,AW365,,_xll.ohTrigger(Trigger,Quote!$AE$2))</f>
        <v>1.9943351030018409E-3</v>
      </c>
      <c r="BA365" s="361">
        <f>_xll.qlIndexFixing($BB$1,AX365,,_xll.ohTrigger(Trigger,Quote!$AE$2))</f>
        <v>1.5869234694207027E-3</v>
      </c>
    </row>
    <row r="366" spans="48:53" ht="11.25" customHeight="1" x14ac:dyDescent="0.25">
      <c r="AV366" s="187" t="s">
        <v>217</v>
      </c>
      <c r="AW366" s="188">
        <f>_xll.qlInterestRateIndexFixingDate(Currency&amp;"ibor"&amp;$G$1,AX366,Trigger)</f>
        <v>42650</v>
      </c>
      <c r="AX366" s="188">
        <f>_xll.qlCalendarAdvance(Calendar,AX365,AV366,"f",,Trigger)</f>
        <v>42654</v>
      </c>
      <c r="AY366" s="188">
        <f>_xll.qlInterestRateIndexMaturity(Currency&amp;"ibor"&amp;$G$1,AX366,Trigger)</f>
        <v>42836</v>
      </c>
      <c r="AZ366" s="361">
        <f>_xll.qlIndexFixing($Z$5,AW366,,_xll.ohTrigger(Trigger,Quote!$AE$2))</f>
        <v>1.9975906712515487E-3</v>
      </c>
      <c r="BA366" s="361">
        <f>_xll.qlIndexFixing($BB$1,AX366,,_xll.ohTrigger(Trigger,Quote!$AE$2))</f>
        <v>1.5920887547968246E-3</v>
      </c>
    </row>
    <row r="367" spans="48:53" ht="11.25" customHeight="1" x14ac:dyDescent="0.25">
      <c r="AV367" s="187" t="s">
        <v>217</v>
      </c>
      <c r="AW367" s="188">
        <f>_xll.qlInterestRateIndexFixingDate(Currency&amp;"ibor"&amp;$G$1,AX367,Trigger)</f>
        <v>42653</v>
      </c>
      <c r="AX367" s="188">
        <f>_xll.qlCalendarAdvance(Calendar,AX366,AV367,"f",,Trigger)</f>
        <v>42655</v>
      </c>
      <c r="AY367" s="188">
        <f>_xll.qlInterestRateIndexMaturity(Currency&amp;"ibor"&amp;$G$1,AX367,Trigger)</f>
        <v>42837</v>
      </c>
      <c r="AZ367" s="361">
        <f>_xll.qlIndexFixing($Z$5,AW367,,_xll.ohTrigger(Trigger,Quote!$AE$2))</f>
        <v>2.0008462448538977E-3</v>
      </c>
      <c r="BA367" s="361">
        <f>_xll.qlIndexFixing($BB$1,AX367,,_xll.ohTrigger(Trigger,Quote!$AE$2))</f>
        <v>1.6099999994596331E-3</v>
      </c>
    </row>
    <row r="368" spans="48:53" ht="11.25" customHeight="1" x14ac:dyDescent="0.25">
      <c r="AV368" s="187" t="s">
        <v>217</v>
      </c>
      <c r="AW368" s="188">
        <f>_xll.qlInterestRateIndexFixingDate(Currency&amp;"ibor"&amp;$G$1,AX368,Trigger)</f>
        <v>42654</v>
      </c>
      <c r="AX368" s="188">
        <f>_xll.qlCalendarAdvance(Calendar,AX367,AV368,"f",,Trigger)</f>
        <v>42656</v>
      </c>
      <c r="AY368" s="188">
        <f>_xll.qlInterestRateIndexMaturity(Currency&amp;"ibor"&amp;$G$1,AX368,Trigger)</f>
        <v>42838</v>
      </c>
      <c r="AZ368" s="361">
        <f>_xll.qlIndexFixing($Z$5,AW368,,_xll.ohTrigger(Trigger,Quote!$AE$2))</f>
        <v>2.0041018238088886E-3</v>
      </c>
      <c r="BA368" s="361">
        <f>_xll.qlIndexFixing($BB$1,AX368,,_xll.ohTrigger(Trigger,Quote!$AE$2))</f>
        <v>1.6158619508531175E-3</v>
      </c>
    </row>
    <row r="369" spans="48:53" ht="11.25" customHeight="1" x14ac:dyDescent="0.25">
      <c r="AV369" s="187" t="s">
        <v>217</v>
      </c>
      <c r="AW369" s="188">
        <f>_xll.qlInterestRateIndexFixingDate(Currency&amp;"ibor"&amp;$G$1,AX369,Trigger)</f>
        <v>42655</v>
      </c>
      <c r="AX369" s="188">
        <f>_xll.qlCalendarAdvance(Calendar,AX368,AV369,"f",,Trigger)</f>
        <v>42657</v>
      </c>
      <c r="AY369" s="188">
        <f>_xll.qlInterestRateIndexMaturity(Currency&amp;"ibor"&amp;$G$1,AX369,Trigger)</f>
        <v>42843</v>
      </c>
      <c r="AZ369" s="361">
        <f>_xll.qlIndexFixing($Z$5,AW369,,_xll.ohTrigger(Trigger,Quote!$AE$2))</f>
        <v>2.0138911167989814E-3</v>
      </c>
      <c r="BA369" s="361">
        <f>_xll.qlIndexFixing($BB$1,AX369,,_xll.ohTrigger(Trigger,Quote!$AE$2))</f>
        <v>1.6179770826391532E-3</v>
      </c>
    </row>
    <row r="370" spans="48:53" ht="11.25" customHeight="1" x14ac:dyDescent="0.25">
      <c r="AV370" s="187" t="s">
        <v>217</v>
      </c>
      <c r="AW370" s="188">
        <f>_xll.qlInterestRateIndexFixingDate(Currency&amp;"ibor"&amp;$G$1,AX370,Trigger)</f>
        <v>42656</v>
      </c>
      <c r="AX370" s="188">
        <f>_xll.qlCalendarAdvance(Calendar,AX369,AV370,"f",,Trigger)</f>
        <v>42660</v>
      </c>
      <c r="AY370" s="188">
        <f>_xll.qlInterestRateIndexMaturity(Currency&amp;"ibor"&amp;$G$1,AX370,Trigger)</f>
        <v>42843</v>
      </c>
      <c r="AZ370" s="361">
        <f>_xll.qlIndexFixing($Z$5,AW370,,_xll.ohTrigger(Trigger,Quote!$AE$2))</f>
        <v>2.0187576536572142E-3</v>
      </c>
      <c r="BA370" s="361">
        <f>_xll.qlIndexFixing($BB$1,AX370,,_xll.ohTrigger(Trigger,Quote!$AE$2))</f>
        <v>1.6231073867824196E-3</v>
      </c>
    </row>
    <row r="371" spans="48:53" ht="11.25" customHeight="1" x14ac:dyDescent="0.25">
      <c r="AV371" s="187" t="s">
        <v>217</v>
      </c>
      <c r="AW371" s="188">
        <f>_xll.qlInterestRateIndexFixingDate(Currency&amp;"ibor"&amp;$G$1,AX371,Trigger)</f>
        <v>42657</v>
      </c>
      <c r="AX371" s="188">
        <f>_xll.qlCalendarAdvance(Calendar,AX370,AV371,"f",,Trigger)</f>
        <v>42661</v>
      </c>
      <c r="AY371" s="188">
        <f>_xll.qlInterestRateIndexMaturity(Currency&amp;"ibor"&amp;$G$1,AX371,Trigger)</f>
        <v>42843</v>
      </c>
      <c r="AZ371" s="361">
        <f>_xll.qlIndexFixing($Z$5,AW371,,_xll.ohTrigger(Trigger,Quote!$AE$2))</f>
        <v>2.0203797988782948E-3</v>
      </c>
      <c r="BA371" s="361">
        <f>_xll.qlIndexFixing($BB$1,AX371,,_xll.ohTrigger(Trigger,Quote!$AE$2))</f>
        <v>1.6282089064783331E-3</v>
      </c>
    </row>
    <row r="372" spans="48:53" ht="11.25" customHeight="1" x14ac:dyDescent="0.25">
      <c r="AV372" s="187" t="s">
        <v>217</v>
      </c>
      <c r="AW372" s="188">
        <f>_xll.qlInterestRateIndexFixingDate(Currency&amp;"ibor"&amp;$G$1,AX372,Trigger)</f>
        <v>42660</v>
      </c>
      <c r="AX372" s="188">
        <f>_xll.qlCalendarAdvance(Calendar,AX371,AV372,"f",,Trigger)</f>
        <v>42662</v>
      </c>
      <c r="AY372" s="188">
        <f>_xll.qlInterestRateIndexMaturity(Currency&amp;"ibor"&amp;$G$1,AX372,Trigger)</f>
        <v>42844</v>
      </c>
      <c r="AZ372" s="361">
        <f>_xll.qlIndexFixing($Z$5,AW372,,_xll.ohTrigger(Trigger,Quote!$AE$2))</f>
        <v>2.0236354099508907E-3</v>
      </c>
      <c r="BA372" s="361">
        <f>_xll.qlIndexFixing($BB$1,AX372,,_xll.ohTrigger(Trigger,Quote!$AE$2))</f>
        <v>1.633282870354203E-3</v>
      </c>
    </row>
    <row r="373" spans="48:53" ht="11.25" customHeight="1" x14ac:dyDescent="0.25">
      <c r="AV373" s="187" t="s">
        <v>217</v>
      </c>
      <c r="AW373" s="188">
        <f>_xll.qlInterestRateIndexFixingDate(Currency&amp;"ibor"&amp;$G$1,AX373,Trigger)</f>
        <v>42661</v>
      </c>
      <c r="AX373" s="188">
        <f>_xll.qlCalendarAdvance(Calendar,AX372,AV373,"f",,Trigger)</f>
        <v>42663</v>
      </c>
      <c r="AY373" s="188">
        <f>_xll.qlInterestRateIndexMaturity(Currency&amp;"ibor"&amp;$G$1,AX373,Trigger)</f>
        <v>42845</v>
      </c>
      <c r="AZ373" s="361">
        <f>_xll.qlIndexFixing($Z$5,AW373,,_xll.ohTrigger(Trigger,Quote!$AE$2))</f>
        <v>2.026891026376567E-3</v>
      </c>
      <c r="BA373" s="361">
        <f>_xll.qlIndexFixing($BB$1,AX373,,_xll.ohTrigger(Trigger,Quote!$AE$2))</f>
        <v>1.648351725578922E-3</v>
      </c>
    </row>
    <row r="374" spans="48:53" ht="11.25" customHeight="1" x14ac:dyDescent="0.25">
      <c r="AV374" s="187" t="s">
        <v>217</v>
      </c>
      <c r="AW374" s="188">
        <f>_xll.qlInterestRateIndexFixingDate(Currency&amp;"ibor"&amp;$G$1,AX374,Trigger)</f>
        <v>42662</v>
      </c>
      <c r="AX374" s="188">
        <f>_xll.qlCalendarAdvance(Calendar,AX373,AV374,"f",,Trigger)</f>
        <v>42664</v>
      </c>
      <c r="AY374" s="188">
        <f>_xll.qlInterestRateIndexMaturity(Currency&amp;"ibor"&amp;$G$1,AX374,Trigger)</f>
        <v>42846</v>
      </c>
      <c r="AZ374" s="361">
        <f>_xll.qlIndexFixing($Z$5,AW374,,_xll.ohTrigger(Trigger,Quote!$AE$2))</f>
        <v>2.0301466481548853E-3</v>
      </c>
      <c r="BA374" s="361">
        <f>_xll.qlIndexFixing($BB$1,AX374,,_xll.ohTrigger(Trigger,Quote!$AE$2))</f>
        <v>1.6533277687687269E-3</v>
      </c>
    </row>
    <row r="375" spans="48:53" ht="11.25" customHeight="1" x14ac:dyDescent="0.25">
      <c r="AV375" s="187" t="s">
        <v>217</v>
      </c>
      <c r="AW375" s="188">
        <f>_xll.qlInterestRateIndexFixingDate(Currency&amp;"ibor"&amp;$G$1,AX375,Trigger)</f>
        <v>42663</v>
      </c>
      <c r="AX375" s="188">
        <f>_xll.qlCalendarAdvance(Calendar,AX374,AV375,"f",,Trigger)</f>
        <v>42667</v>
      </c>
      <c r="AY375" s="188">
        <f>_xll.qlInterestRateIndexMaturity(Currency&amp;"ibor"&amp;$G$1,AX375,Trigger)</f>
        <v>42849</v>
      </c>
      <c r="AZ375" s="361">
        <f>_xll.qlIndexFixing($Z$5,AW375,,_xll.ohTrigger(Trigger,Quote!$AE$2))</f>
        <v>2.0399135456078839E-3</v>
      </c>
      <c r="BA375" s="361">
        <f>_xll.qlIndexFixing($BB$1,AX375,,_xll.ohTrigger(Trigger,Quote!$AE$2))</f>
        <v>1.6582824115144775E-3</v>
      </c>
    </row>
    <row r="376" spans="48:53" ht="11.25" customHeight="1" x14ac:dyDescent="0.25">
      <c r="AV376" s="187" t="s">
        <v>217</v>
      </c>
      <c r="AW376" s="188">
        <f>_xll.qlInterestRateIndexFixingDate(Currency&amp;"ibor"&amp;$G$1,AX376,Trigger)</f>
        <v>42664</v>
      </c>
      <c r="AX376" s="188">
        <f>_xll.qlCalendarAdvance(Calendar,AX375,AV376,"f",,Trigger)</f>
        <v>42668</v>
      </c>
      <c r="AY376" s="188">
        <f>_xll.qlInterestRateIndexMaturity(Currency&amp;"ibor"&amp;$G$1,AX376,Trigger)</f>
        <v>42850</v>
      </c>
      <c r="AZ376" s="361">
        <f>_xll.qlIndexFixing($Z$5,AW376,,_xll.ohTrigger(Trigger,Quote!$AE$2))</f>
        <v>2.0431691887980849E-3</v>
      </c>
      <c r="BA376" s="361">
        <f>_xll.qlIndexFixing($BB$1,AX376,,_xll.ohTrigger(Trigger,Quote!$AE$2))</f>
        <v>1.6632168873362732E-3</v>
      </c>
    </row>
    <row r="377" spans="48:53" ht="11.25" customHeight="1" x14ac:dyDescent="0.25">
      <c r="AV377" s="187" t="s">
        <v>217</v>
      </c>
      <c r="AW377" s="188">
        <f>_xll.qlInterestRateIndexFixingDate(Currency&amp;"ibor"&amp;$G$1,AX377,Trigger)</f>
        <v>42667</v>
      </c>
      <c r="AX377" s="188">
        <f>_xll.qlCalendarAdvance(Calendar,AX376,AV377,"f",,Trigger)</f>
        <v>42669</v>
      </c>
      <c r="AY377" s="188">
        <f>_xll.qlInterestRateIndexMaturity(Currency&amp;"ibor"&amp;$G$1,AX377,Trigger)</f>
        <v>42851</v>
      </c>
      <c r="AZ377" s="361">
        <f>_xll.qlIndexFixing($Z$5,AW377,,_xll.ohTrigger(Trigger,Quote!$AE$2))</f>
        <v>2.0464248373413671E-3</v>
      </c>
      <c r="BA377" s="361">
        <f>_xll.qlIndexFixing($BB$1,AX377,,_xll.ohTrigger(Trigger,Quote!$AE$2))</f>
        <v>1.6681324305720204E-3</v>
      </c>
    </row>
    <row r="378" spans="48:53" ht="11.25" customHeight="1" x14ac:dyDescent="0.25">
      <c r="AV378" s="187" t="s">
        <v>217</v>
      </c>
      <c r="AW378" s="188">
        <f>_xll.qlInterestRateIndexFixingDate(Currency&amp;"ibor"&amp;$G$1,AX378,Trigger)</f>
        <v>42668</v>
      </c>
      <c r="AX378" s="188">
        <f>_xll.qlCalendarAdvance(Calendar,AX377,AV378,"f",,Trigger)</f>
        <v>42670</v>
      </c>
      <c r="AY378" s="188">
        <f>_xll.qlInterestRateIndexMaturity(Currency&amp;"ibor"&amp;$G$1,AX378,Trigger)</f>
        <v>42852</v>
      </c>
      <c r="AZ378" s="361">
        <f>_xll.qlIndexFixing($Z$5,AW378,,_xll.ohTrigger(Trigger,Quote!$AE$2))</f>
        <v>2.0496804912372903E-3</v>
      </c>
      <c r="BA378" s="361">
        <f>_xll.qlIndexFixing($BB$1,AX378,,_xll.ohTrigger(Trigger,Quote!$AE$2))</f>
        <v>1.6768293727777077E-3</v>
      </c>
    </row>
    <row r="379" spans="48:53" ht="11.25" customHeight="1" x14ac:dyDescent="0.25">
      <c r="AV379" s="187" t="s">
        <v>217</v>
      </c>
      <c r="AW379" s="188">
        <f>_xll.qlInterestRateIndexFixingDate(Currency&amp;"ibor"&amp;$G$1,AX379,Trigger)</f>
        <v>42669</v>
      </c>
      <c r="AX379" s="188">
        <f>_xll.qlCalendarAdvance(Calendar,AX378,AV379,"f",,Trigger)</f>
        <v>42671</v>
      </c>
      <c r="AY379" s="188">
        <f>_xll.qlInterestRateIndexMaturity(Currency&amp;"ibor"&amp;$G$1,AX379,Trigger)</f>
        <v>42853</v>
      </c>
      <c r="AZ379" s="361">
        <f>_xll.qlIndexFixing($Z$5,AW379,,_xll.ohTrigger(Trigger,Quote!$AE$2))</f>
        <v>2.052936150486294E-3</v>
      </c>
      <c r="BA379" s="361">
        <f>_xll.qlIndexFixing($BB$1,AX379,,_xll.ohTrigger(Trigger,Quote!$AE$2))</f>
        <v>1.6876299929063493E-3</v>
      </c>
    </row>
    <row r="380" spans="48:53" ht="11.25" customHeight="1" x14ac:dyDescent="0.25">
      <c r="AV380" s="187" t="s">
        <v>217</v>
      </c>
      <c r="AW380" s="188">
        <f>_xll.qlInterestRateIndexFixingDate(Currency&amp;"ibor"&amp;$G$1,AX380,Trigger)</f>
        <v>42670</v>
      </c>
      <c r="AX380" s="188">
        <f>_xll.qlCalendarAdvance(Calendar,AX379,AV380,"f",,Trigger)</f>
        <v>42674</v>
      </c>
      <c r="AY380" s="188">
        <f>_xll.qlInterestRateIndexMaturity(Currency&amp;"ibor"&amp;$G$1,AX380,Trigger)</f>
        <v>42853</v>
      </c>
      <c r="AZ380" s="361">
        <f>_xll.qlIndexFixing($Z$5,AW380,,_xll.ohTrigger(Trigger,Quote!$AE$2))</f>
        <v>2.0578020113562233E-3</v>
      </c>
      <c r="BA380" s="361">
        <f>_xll.qlIndexFixing($BB$1,AX380,,_xll.ohTrigger(Trigger,Quote!$AE$2))</f>
        <v>1.690647376601042E-3</v>
      </c>
    </row>
    <row r="381" spans="48:53" ht="11.25" customHeight="1" x14ac:dyDescent="0.25">
      <c r="AV381" s="187" t="s">
        <v>217</v>
      </c>
      <c r="AW381" s="188">
        <f>_xll.qlInterestRateIndexFixingDate(Currency&amp;"ibor"&amp;$G$1,AX381,Trigger)</f>
        <v>42671</v>
      </c>
      <c r="AX381" s="188">
        <f>_xll.qlCalendarAdvance(Calendar,AX380,AV381,"f",,Trigger)</f>
        <v>42675</v>
      </c>
      <c r="AY381" s="188">
        <f>_xll.qlInterestRateIndexMaturity(Currency&amp;"ibor"&amp;$G$1,AX381,Trigger)</f>
        <v>42857</v>
      </c>
      <c r="AZ381" s="361">
        <f>_xll.qlIndexFixing($Z$5,AW381,,_xll.ohTrigger(Trigger,Quote!$AE$2))</f>
        <v>2.065958841013116E-3</v>
      </c>
      <c r="BA381" s="361">
        <f>_xll.qlIndexFixing($BB$1,AX381,,_xll.ohTrigger(Trigger,Quote!$AE$2))</f>
        <v>1.6955208058695769E-3</v>
      </c>
    </row>
    <row r="382" spans="48:53" ht="11.25" customHeight="1" x14ac:dyDescent="0.25">
      <c r="AV382" s="187" t="s">
        <v>217</v>
      </c>
      <c r="AW382" s="188">
        <f>_xll.qlInterestRateIndexFixingDate(Currency&amp;"ibor"&amp;$G$1,AX382,Trigger)</f>
        <v>42674</v>
      </c>
      <c r="AX382" s="188">
        <f>_xll.qlCalendarAdvance(Calendar,AX381,AV382,"f",,Trigger)</f>
        <v>42676</v>
      </c>
      <c r="AY382" s="188">
        <f>_xll.qlInterestRateIndexMaturity(Currency&amp;"ibor"&amp;$G$1,AX382,Trigger)</f>
        <v>42857</v>
      </c>
      <c r="AZ382" s="361">
        <f>_xll.qlIndexFixing($Z$5,AW382,,_xll.ohTrigger(Trigger,Quote!$AE$2))</f>
        <v>2.067580748048593E-3</v>
      </c>
      <c r="BA382" s="361">
        <f>_xll.qlIndexFixing($BB$1,AX382,,_xll.ohTrigger(Trigger,Quote!$AE$2))</f>
        <v>1.7003793092062399E-3</v>
      </c>
    </row>
    <row r="383" spans="48:53" ht="11.25" customHeight="1" x14ac:dyDescent="0.25">
      <c r="AV383" s="187" t="s">
        <v>217</v>
      </c>
      <c r="AW383" s="188">
        <f>_xll.qlInterestRateIndexFixingDate(Currency&amp;"ibor"&amp;$G$1,AX383,Trigger)</f>
        <v>42675</v>
      </c>
      <c r="AX383" s="188">
        <f>_xll.qlCalendarAdvance(Calendar,AX382,AV383,"f",,Trigger)</f>
        <v>42677</v>
      </c>
      <c r="AY383" s="188">
        <f>_xll.qlInterestRateIndexMaturity(Currency&amp;"ibor"&amp;$G$1,AX383,Trigger)</f>
        <v>42858</v>
      </c>
      <c r="AZ383" s="361">
        <f>_xll.qlIndexFixing($Z$5,AW383,,_xll.ohTrigger(Trigger,Quote!$AE$2))</f>
        <v>2.0708364180358958E-3</v>
      </c>
      <c r="BA383" s="361">
        <f>_xll.qlIndexFixing($BB$1,AX383,,_xll.ohTrigger(Trigger,Quote!$AE$2))</f>
        <v>1.7165187074099984E-3</v>
      </c>
    </row>
    <row r="384" spans="48:53" ht="11.25" customHeight="1" x14ac:dyDescent="0.25">
      <c r="AV384" s="187" t="s">
        <v>217</v>
      </c>
      <c r="AW384" s="188">
        <f>_xll.qlInterestRateIndexFixingDate(Currency&amp;"ibor"&amp;$G$1,AX384,Trigger)</f>
        <v>42676</v>
      </c>
      <c r="AX384" s="188">
        <f>_xll.qlCalendarAdvance(Calendar,AX383,AV384,"f",,Trigger)</f>
        <v>42678</v>
      </c>
      <c r="AY384" s="188">
        <f>_xll.qlInterestRateIndexMaturity(Currency&amp;"ibor"&amp;$G$1,AX384,Trigger)</f>
        <v>42859</v>
      </c>
      <c r="AZ384" s="361">
        <f>_xll.qlIndexFixing($Z$5,AW384,,_xll.ohTrigger(Trigger,Quote!$AE$2))</f>
        <v>2.0740920933471165E-3</v>
      </c>
      <c r="BA384" s="361">
        <f>_xll.qlIndexFixing($BB$1,AX384,,_xll.ohTrigger(Trigger,Quote!$AE$2))</f>
        <v>1.7196885029427753E-3</v>
      </c>
    </row>
    <row r="385" spans="48:53" ht="11.25" customHeight="1" x14ac:dyDescent="0.25">
      <c r="AV385" s="187" t="s">
        <v>217</v>
      </c>
      <c r="AW385" s="188">
        <f>_xll.qlInterestRateIndexFixingDate(Currency&amp;"ibor"&amp;$G$1,AX385,Trigger)</f>
        <v>42677</v>
      </c>
      <c r="AX385" s="188">
        <f>_xll.qlCalendarAdvance(Calendar,AX384,AV385,"f",,Trigger)</f>
        <v>42681</v>
      </c>
      <c r="AY385" s="188">
        <f>_xll.qlInterestRateIndexMaturity(Currency&amp;"ibor"&amp;$G$1,AX385,Trigger)</f>
        <v>42863</v>
      </c>
      <c r="AZ385" s="361">
        <f>_xll.qlIndexFixing($Z$5,AW385,,_xll.ohTrigger(Trigger,Quote!$AE$2))</f>
        <v>2.0854930373940105E-3</v>
      </c>
      <c r="BA385" s="361">
        <f>_xll.qlIndexFixing($BB$1,AX385,,_xll.ohTrigger(Trigger,Quote!$AE$2))</f>
        <v>1.7244907135644187E-3</v>
      </c>
    </row>
    <row r="386" spans="48:53" ht="11.25" customHeight="1" x14ac:dyDescent="0.25">
      <c r="AV386" s="187" t="s">
        <v>217</v>
      </c>
      <c r="AW386" s="188">
        <f>_xll.qlInterestRateIndexFixingDate(Currency&amp;"ibor"&amp;$G$1,AX386,Trigger)</f>
        <v>42678</v>
      </c>
      <c r="AX386" s="188">
        <f>_xll.qlCalendarAdvance(Calendar,AX385,AV386,"f",,Trigger)</f>
        <v>42682</v>
      </c>
      <c r="AY386" s="188">
        <f>_xll.qlInterestRateIndexMaturity(Currency&amp;"ibor"&amp;$G$1,AX386,Trigger)</f>
        <v>42863</v>
      </c>
      <c r="AZ386" s="361">
        <f>_xll.qlIndexFixing($Z$5,AW386,,_xll.ohTrigger(Trigger,Quote!$AE$2))</f>
        <v>2.0871148478272057E-3</v>
      </c>
      <c r="BA386" s="361">
        <f>_xll.qlIndexFixing($BB$1,AX386,,_xll.ohTrigger(Trigger,Quote!$AE$2))</f>
        <v>1.7292853387625021E-3</v>
      </c>
    </row>
    <row r="387" spans="48:53" ht="11.25" customHeight="1" x14ac:dyDescent="0.25">
      <c r="AV387" s="187" t="s">
        <v>217</v>
      </c>
      <c r="AW387" s="188">
        <f>_xll.qlInterestRateIndexFixingDate(Currency&amp;"ibor"&amp;$G$1,AX387,Trigger)</f>
        <v>42681</v>
      </c>
      <c r="AX387" s="188">
        <f>_xll.qlCalendarAdvance(Calendar,AX386,AV387,"f",,Trigger)</f>
        <v>42683</v>
      </c>
      <c r="AY387" s="188">
        <f>_xll.qlInterestRateIndexMaturity(Currency&amp;"ibor"&amp;$G$1,AX387,Trigger)</f>
        <v>42864</v>
      </c>
      <c r="AZ387" s="361">
        <f>_xll.qlIndexFixing($Z$5,AW387,,_xll.ohTrigger(Trigger,Quote!$AE$2))</f>
        <v>2.0903705497566922E-3</v>
      </c>
      <c r="BA387" s="361">
        <f>_xll.qlIndexFixing($BB$1,AX387,,_xll.ohTrigger(Trigger,Quote!$AE$2))</f>
        <v>1.7340736048206305E-3</v>
      </c>
    </row>
    <row r="388" spans="48:53" ht="11.25" customHeight="1" x14ac:dyDescent="0.25">
      <c r="AV388" s="187" t="s">
        <v>217</v>
      </c>
      <c r="AW388" s="188">
        <f>_xll.qlInterestRateIndexFixingDate(Currency&amp;"ibor"&amp;$G$1,AX388,Trigger)</f>
        <v>42682</v>
      </c>
      <c r="AX388" s="188">
        <f>_xll.qlCalendarAdvance(Calendar,AX387,AV388,"f",,Trigger)</f>
        <v>42684</v>
      </c>
      <c r="AY388" s="188">
        <f>_xll.qlInterestRateIndexMaturity(Currency&amp;"ibor"&amp;$G$1,AX388,Trigger)</f>
        <v>42865</v>
      </c>
      <c r="AZ388" s="361">
        <f>_xll.qlIndexFixing($Z$5,AW388,,_xll.ohTrigger(Trigger,Quote!$AE$2))</f>
        <v>2.0936262570096548E-3</v>
      </c>
      <c r="BA388" s="361">
        <f>_xll.qlIndexFixing($BB$1,AX388,,_xll.ohTrigger(Trigger,Quote!$AE$2))</f>
        <v>1.7499999999378972E-3</v>
      </c>
    </row>
    <row r="389" spans="48:53" ht="11.25" customHeight="1" x14ac:dyDescent="0.25">
      <c r="AV389" s="187" t="s">
        <v>217</v>
      </c>
      <c r="AW389" s="188">
        <f>_xll.qlInterestRateIndexFixingDate(Currency&amp;"ibor"&amp;$G$1,AX389,Trigger)</f>
        <v>42683</v>
      </c>
      <c r="AX389" s="188">
        <f>_xll.qlCalendarAdvance(Calendar,AX388,AV389,"f",,Trigger)</f>
        <v>42685</v>
      </c>
      <c r="AY389" s="188">
        <f>_xll.qlInterestRateIndexMaturity(Currency&amp;"ibor"&amp;$G$1,AX389,Trigger)</f>
        <v>42866</v>
      </c>
      <c r="AZ389" s="361">
        <f>_xll.qlIndexFixing($Z$5,AW389,,_xll.ohTrigger(Trigger,Quote!$AE$2))</f>
        <v>2.0968819695860942E-3</v>
      </c>
      <c r="BA389" s="361">
        <f>_xll.qlIndexFixing($BB$1,AX389,,_xll.ohTrigger(Trigger,Quote!$AE$2))</f>
        <v>1.753187631973719E-3</v>
      </c>
    </row>
    <row r="390" spans="48:53" ht="11.25" customHeight="1" x14ac:dyDescent="0.25">
      <c r="AV390" s="187" t="s">
        <v>217</v>
      </c>
      <c r="AW390" s="188">
        <f>_xll.qlInterestRateIndexFixingDate(Currency&amp;"ibor"&amp;$G$1,AX390,Trigger)</f>
        <v>42684</v>
      </c>
      <c r="AX390" s="188">
        <f>_xll.qlCalendarAdvance(Calendar,AX389,AV390,"f",,Trigger)</f>
        <v>42688</v>
      </c>
      <c r="AY390" s="188">
        <f>_xll.qlInterestRateIndexMaturity(Currency&amp;"ibor"&amp;$G$1,AX390,Trigger)</f>
        <v>42870</v>
      </c>
      <c r="AZ390" s="361">
        <f>_xll.qlIndexFixing($Z$5,AW390,,_xll.ohTrigger(Trigger,Quote!$AE$2))</f>
        <v>2.1082831767376205E-3</v>
      </c>
      <c r="BA390" s="361">
        <f>_xll.qlIndexFixing($BB$1,AX390,,_xll.ohTrigger(Trigger,Quote!$AE$2))</f>
        <v>1.7579617135263436E-3</v>
      </c>
    </row>
    <row r="391" spans="48:53" ht="11.25" customHeight="1" x14ac:dyDescent="0.25">
      <c r="AV391" s="187" t="s">
        <v>217</v>
      </c>
      <c r="AW391" s="188">
        <f>_xll.qlInterestRateIndexFixingDate(Currency&amp;"ibor"&amp;$G$1,AX391,Trigger)</f>
        <v>42685</v>
      </c>
      <c r="AX391" s="188">
        <f>_xll.qlCalendarAdvance(Calendar,AX390,AV391,"f",,Trigger)</f>
        <v>42689</v>
      </c>
      <c r="AY391" s="188">
        <f>_xll.qlInterestRateIndexMaturity(Currency&amp;"ibor"&amp;$G$1,AX391,Trigger)</f>
        <v>42870</v>
      </c>
      <c r="AZ391" s="361">
        <f>_xll.qlIndexFixing($Z$5,AW391,,_xll.ohTrigger(Trigger,Quote!$AE$2))</f>
        <v>2.1099048731288241E-3</v>
      </c>
      <c r="BA391" s="361">
        <f>_xll.qlIndexFixing($BB$1,AX391,,_xll.ohTrigger(Trigger,Quote!$AE$2))</f>
        <v>1.7627327595813691E-3</v>
      </c>
    </row>
    <row r="392" spans="48:53" ht="11.25" customHeight="1" x14ac:dyDescent="0.25">
      <c r="AV392" s="187" t="s">
        <v>217</v>
      </c>
      <c r="AW392" s="188">
        <f>_xll.qlInterestRateIndexFixingDate(Currency&amp;"ibor"&amp;$G$1,AX392,Trigger)</f>
        <v>42688</v>
      </c>
      <c r="AX392" s="188">
        <f>_xll.qlCalendarAdvance(Calendar,AX391,AV392,"f",,Trigger)</f>
        <v>42690</v>
      </c>
      <c r="AY392" s="188">
        <f>_xll.qlInterestRateIndexMaturity(Currency&amp;"ibor"&amp;$G$1,AX392,Trigger)</f>
        <v>42871</v>
      </c>
      <c r="AZ392" s="361">
        <f>_xll.qlIndexFixing($Z$5,AW392,,_xll.ohTrigger(Trigger,Quote!$AE$2))</f>
        <v>2.1131606123239708E-3</v>
      </c>
      <c r="BA392" s="361">
        <f>_xll.qlIndexFixing($BB$1,AX392,,_xll.ohTrigger(Trigger,Quote!$AE$2))</f>
        <v>1.7675012499962751E-3</v>
      </c>
    </row>
    <row r="393" spans="48:53" ht="11.25" customHeight="1" x14ac:dyDescent="0.25">
      <c r="AV393" s="187" t="s">
        <v>217</v>
      </c>
      <c r="AW393" s="188">
        <f>_xll.qlInterestRateIndexFixingDate(Currency&amp;"ibor"&amp;$G$1,AX393,Trigger)</f>
        <v>42689</v>
      </c>
      <c r="AX393" s="188">
        <f>_xll.qlCalendarAdvance(Calendar,AX392,AV393,"f",,Trigger)</f>
        <v>42691</v>
      </c>
      <c r="AY393" s="188">
        <f>_xll.qlInterestRateIndexMaturity(Currency&amp;"ibor"&amp;$G$1,AX393,Trigger)</f>
        <v>42872</v>
      </c>
      <c r="AZ393" s="361">
        <f>_xll.qlIndexFixing($Z$5,AW393,,_xll.ohTrigger(Trigger,Quote!$AE$2))</f>
        <v>2.1164163568425935E-3</v>
      </c>
      <c r="BA393" s="361">
        <f>_xll.qlIndexFixing($BB$1,AX393,,_xll.ohTrigger(Trigger,Quote!$AE$2))</f>
        <v>1.783473770897812E-3</v>
      </c>
    </row>
    <row r="394" spans="48:53" ht="11.25" customHeight="1" x14ac:dyDescent="0.25">
      <c r="AV394" s="187" t="s">
        <v>217</v>
      </c>
      <c r="AW394" s="188">
        <f>_xll.qlInterestRateIndexFixingDate(Currency&amp;"ibor"&amp;$G$1,AX394,Trigger)</f>
        <v>42690</v>
      </c>
      <c r="AX394" s="188">
        <f>_xll.qlCalendarAdvance(Calendar,AX393,AV394,"f",,Trigger)</f>
        <v>42692</v>
      </c>
      <c r="AY394" s="188">
        <f>_xll.qlInterestRateIndexMaturity(Currency&amp;"ibor"&amp;$G$1,AX394,Trigger)</f>
        <v>42873</v>
      </c>
      <c r="AZ394" s="361">
        <f>_xll.qlIndexFixing($Z$5,AW394,,_xll.ohTrigger(Trigger,Quote!$AE$2))</f>
        <v>2.1196721066851346E-3</v>
      </c>
      <c r="BA394" s="361">
        <f>_xll.qlIndexFixing($BB$1,AX394,,_xll.ohTrigger(Trigger,Quote!$AE$2))</f>
        <v>1.7865761059579902E-3</v>
      </c>
    </row>
    <row r="395" spans="48:53" ht="11.25" customHeight="1" x14ac:dyDescent="0.25">
      <c r="AV395" s="187" t="s">
        <v>217</v>
      </c>
      <c r="AW395" s="188">
        <f>_xll.qlInterestRateIndexFixingDate(Currency&amp;"ibor"&amp;$G$1,AX395,Trigger)</f>
        <v>42691</v>
      </c>
      <c r="AX395" s="188">
        <f>_xll.qlCalendarAdvance(Calendar,AX394,AV395,"f",,Trigger)</f>
        <v>42695</v>
      </c>
      <c r="AY395" s="188">
        <f>_xll.qlInterestRateIndexMaturity(Currency&amp;"ibor"&amp;$G$1,AX395,Trigger)</f>
        <v>42877</v>
      </c>
      <c r="AZ395" s="361">
        <f>_xll.qlIndexFixing($Z$5,AW395,,_xll.ohTrigger(Trigger,Quote!$AE$2))</f>
        <v>2.1310735783852553E-3</v>
      </c>
      <c r="BA395" s="361">
        <f>_xll.qlIndexFixing($BB$1,AX395,,_xll.ohTrigger(Trigger,Quote!$AE$2))</f>
        <v>1.7913517452060239E-3</v>
      </c>
    </row>
    <row r="396" spans="48:53" ht="11.25" customHeight="1" x14ac:dyDescent="0.25">
      <c r="AV396" s="187" t="s">
        <v>217</v>
      </c>
      <c r="AW396" s="188">
        <f>_xll.qlInterestRateIndexFixingDate(Currency&amp;"ibor"&amp;$G$1,AX396,Trigger)</f>
        <v>42692</v>
      </c>
      <c r="AX396" s="188">
        <f>_xll.qlCalendarAdvance(Calendar,AX395,AV396,"f",,Trigger)</f>
        <v>42696</v>
      </c>
      <c r="AY396" s="188">
        <f>_xll.qlInterestRateIndexMaturity(Currency&amp;"ibor"&amp;$G$1,AX396,Trigger)</f>
        <v>42877</v>
      </c>
      <c r="AZ396" s="361">
        <f>_xll.qlIndexFixing($Z$5,AW396,,_xll.ohTrigger(Trigger,Quote!$AE$2))</f>
        <v>2.1326951592922716E-3</v>
      </c>
      <c r="BA396" s="361">
        <f>_xll.qlIndexFixing($BB$1,AX396,,_xll.ohTrigger(Trigger,Quote!$AE$2))</f>
        <v>1.7961328708327019E-3</v>
      </c>
    </row>
    <row r="397" spans="48:53" ht="11.25" customHeight="1" x14ac:dyDescent="0.25">
      <c r="AV397" s="187" t="s">
        <v>217</v>
      </c>
      <c r="AW397" s="188">
        <f>_xll.qlInterestRateIndexFixingDate(Currency&amp;"ibor"&amp;$G$1,AX397,Trigger)</f>
        <v>42695</v>
      </c>
      <c r="AX397" s="188">
        <f>_xll.qlCalendarAdvance(Calendar,AX396,AV397,"f",,Trigger)</f>
        <v>42697</v>
      </c>
      <c r="AY397" s="188">
        <f>_xll.qlInterestRateIndexMaturity(Currency&amp;"ibor"&amp;$G$1,AX397,Trigger)</f>
        <v>42878</v>
      </c>
      <c r="AZ397" s="361">
        <f>_xll.qlIndexFixing($Z$5,AW397,,_xll.ohTrigger(Trigger,Quote!$AE$2))</f>
        <v>2.13595093575352E-3</v>
      </c>
      <c r="BA397" s="361">
        <f>_xll.qlIndexFixing($BB$1,AX397,,_xll.ohTrigger(Trigger,Quote!$AE$2))</f>
        <v>1.8009208587769449E-3</v>
      </c>
    </row>
    <row r="398" spans="48:53" ht="11.25" customHeight="1" x14ac:dyDescent="0.25">
      <c r="AV398" s="187" t="s">
        <v>217</v>
      </c>
      <c r="AW398" s="188">
        <f>_xll.qlInterestRateIndexFixingDate(Currency&amp;"ibor"&amp;$G$1,AX398,Trigger)</f>
        <v>42696</v>
      </c>
      <c r="AX398" s="188">
        <f>_xll.qlCalendarAdvance(Calendar,AX397,AV398,"f",,Trigger)</f>
        <v>42698</v>
      </c>
      <c r="AY398" s="188">
        <f>_xll.qlInterestRateIndexMaturity(Currency&amp;"ibor"&amp;$G$1,AX398,Trigger)</f>
        <v>42879</v>
      </c>
      <c r="AZ398" s="361">
        <f>_xll.qlIndexFixing($Z$5,AW398,,_xll.ohTrigger(Trigger,Quote!$AE$2))</f>
        <v>2.1392067175382448E-3</v>
      </c>
      <c r="BA398" s="361">
        <f>_xll.qlIndexFixing($BB$1,AX398,,_xll.ohTrigger(Trigger,Quote!$AE$2))</f>
        <v>1.8170926346552838E-3</v>
      </c>
    </row>
    <row r="399" spans="48:53" ht="11.25" customHeight="1" x14ac:dyDescent="0.25">
      <c r="AV399" s="187" t="s">
        <v>217</v>
      </c>
      <c r="AW399" s="188">
        <f>_xll.qlInterestRateIndexFixingDate(Currency&amp;"ibor"&amp;$G$1,AX399,Trigger)</f>
        <v>42697</v>
      </c>
      <c r="AX399" s="188">
        <f>_xll.qlCalendarAdvance(Calendar,AX398,AV399,"f",,Trigger)</f>
        <v>42699</v>
      </c>
      <c r="AY399" s="188">
        <f>_xll.qlInterestRateIndexMaturity(Currency&amp;"ibor"&amp;$G$1,AX399,Trigger)</f>
        <v>42880</v>
      </c>
      <c r="AZ399" s="361">
        <f>_xll.qlIndexFixing($Z$5,AW399,,_xll.ohTrigger(Trigger,Quote!$AE$2))</f>
        <v>2.142462504646888E-3</v>
      </c>
      <c r="BA399" s="361">
        <f>_xll.qlIndexFixing($BB$1,AX399,,_xll.ohTrigger(Trigger,Quote!$AE$2))</f>
        <v>1.8201693085630579E-3</v>
      </c>
    </row>
    <row r="400" spans="48:53" ht="11.25" customHeight="1" x14ac:dyDescent="0.25">
      <c r="AV400" s="187" t="s">
        <v>217</v>
      </c>
      <c r="AW400" s="188">
        <f>_xll.qlInterestRateIndexFixingDate(Currency&amp;"ibor"&amp;$G$1,AX400,Trigger)</f>
        <v>42698</v>
      </c>
      <c r="AX400" s="188">
        <f>_xll.qlCalendarAdvance(Calendar,AX399,AV400,"f",,Trigger)</f>
        <v>42702</v>
      </c>
      <c r="AY400" s="188">
        <f>_xll.qlInterestRateIndexMaturity(Currency&amp;"ibor"&amp;$G$1,AX400,Trigger)</f>
        <v>42884</v>
      </c>
      <c r="AZ400" s="361">
        <f>_xll.qlIndexFixing($Z$5,AW400,,_xll.ohTrigger(Trigger,Quote!$AE$2))</f>
        <v>2.1538642423399893E-3</v>
      </c>
      <c r="BA400" s="361">
        <f>_xll.qlIndexFixing($BB$1,AX400,,_xll.ohTrigger(Trigger,Quote!$AE$2))</f>
        <v>1.8267890187680606E-3</v>
      </c>
    </row>
    <row r="401" spans="48:53" ht="11.25" customHeight="1" x14ac:dyDescent="0.25">
      <c r="AV401" s="187" t="s">
        <v>217</v>
      </c>
      <c r="AW401" s="188">
        <f>_xll.qlInterestRateIndexFixingDate(Currency&amp;"ibor"&amp;$G$1,AX401,Trigger)</f>
        <v>42699</v>
      </c>
      <c r="AX401" s="188">
        <f>_xll.qlCalendarAdvance(Calendar,AX400,AV401,"f",,Trigger)</f>
        <v>42703</v>
      </c>
      <c r="AY401" s="188">
        <f>_xll.qlInterestRateIndexMaturity(Currency&amp;"ibor"&amp;$G$1,AX401,Trigger)</f>
        <v>42884</v>
      </c>
      <c r="AZ401" s="361">
        <f>_xll.qlIndexFixing($Z$5,AW401,,_xll.ohTrigger(Trigger,Quote!$AE$2))</f>
        <v>2.155485706319757E-3</v>
      </c>
      <c r="BA401" s="361">
        <f>_xll.qlIndexFixing($BB$1,AX401,,_xll.ohTrigger(Trigger,Quote!$AE$2))</f>
        <v>1.8316594194723369E-3</v>
      </c>
    </row>
    <row r="402" spans="48:53" ht="11.25" customHeight="1" x14ac:dyDescent="0.25">
      <c r="AV402" s="187" t="s">
        <v>217</v>
      </c>
      <c r="AW402" s="188">
        <f>_xll.qlInterestRateIndexFixingDate(Currency&amp;"ibor"&amp;$G$1,AX402,Trigger)</f>
        <v>42702</v>
      </c>
      <c r="AX402" s="188">
        <f>_xll.qlCalendarAdvance(Calendar,AX401,AV402,"f",,Trigger)</f>
        <v>42704</v>
      </c>
      <c r="AY402" s="188">
        <f>_xll.qlInterestRateIndexMaturity(Currency&amp;"ibor"&amp;$G$1,AX402,Trigger)</f>
        <v>42886</v>
      </c>
      <c r="AZ402" s="361">
        <f>_xll.qlIndexFixing($Z$5,AW402,,_xll.ohTrigger(Trigger,Quote!$AE$2))</f>
        <v>2.1603759087921899E-3</v>
      </c>
      <c r="BA402" s="361">
        <f>_xll.qlIndexFixing($BB$1,AX402,,_xll.ohTrigger(Trigger,Quote!$AE$2))</f>
        <v>1.8365465411493513E-3</v>
      </c>
    </row>
    <row r="403" spans="48:53" ht="11.25" customHeight="1" x14ac:dyDescent="0.25">
      <c r="AV403" s="187" t="s">
        <v>217</v>
      </c>
      <c r="AW403" s="188">
        <f>_xll.qlInterestRateIndexFixingDate(Currency&amp;"ibor"&amp;$G$1,AX403,Trigger)</f>
        <v>42703</v>
      </c>
      <c r="AX403" s="188">
        <f>_xll.qlCalendarAdvance(Calendar,AX402,AV403,"f",,Trigger)</f>
        <v>42705</v>
      </c>
      <c r="AY403" s="188">
        <f>_xll.qlInterestRateIndexMaturity(Currency&amp;"ibor"&amp;$G$1,AX403,Trigger)</f>
        <v>42887</v>
      </c>
      <c r="AZ403" s="361">
        <f>_xll.qlIndexFixing($Z$5,AW403,,_xll.ohTrigger(Trigger,Quote!$AE$2))</f>
        <v>2.1636317500481309E-3</v>
      </c>
      <c r="BA403" s="361">
        <f>_xll.qlIndexFixing($BB$1,AX403,,_xll.ohTrigger(Trigger,Quote!$AE$2))</f>
        <v>1.8513227731293141E-3</v>
      </c>
    </row>
    <row r="404" spans="48:53" ht="11.25" customHeight="1" x14ac:dyDescent="0.25">
      <c r="AV404" s="187" t="s">
        <v>217</v>
      </c>
      <c r="AW404" s="188">
        <f>_xll.qlInterestRateIndexFixingDate(Currency&amp;"ibor"&amp;$G$1,AX404,Trigger)</f>
        <v>42704</v>
      </c>
      <c r="AX404" s="188">
        <f>_xll.qlCalendarAdvance(Calendar,AX403,AV404,"f",,Trigger)</f>
        <v>42706</v>
      </c>
      <c r="AY404" s="188">
        <f>_xll.qlInterestRateIndexMaturity(Currency&amp;"ibor"&amp;$G$1,AX404,Trigger)</f>
        <v>42888</v>
      </c>
      <c r="AZ404" s="361">
        <f>_xll.qlIndexFixing($Z$5,AW404,,_xll.ohTrigger(Trigger,Quote!$AE$2))</f>
        <v>2.1668875966571527E-3</v>
      </c>
      <c r="BA404" s="361">
        <f>_xll.qlIndexFixing($BB$1,AX404,,_xll.ohTrigger(Trigger,Quote!$AE$2))</f>
        <v>1.856291370406661E-3</v>
      </c>
    </row>
    <row r="405" spans="48:53" ht="11.25" customHeight="1" x14ac:dyDescent="0.25">
      <c r="AV405" s="187" t="s">
        <v>217</v>
      </c>
      <c r="AW405" s="188">
        <f>_xll.qlInterestRateIndexFixingDate(Currency&amp;"ibor"&amp;$G$1,AX405,Trigger)</f>
        <v>42705</v>
      </c>
      <c r="AX405" s="188">
        <f>_xll.qlCalendarAdvance(Calendar,AX404,AV405,"f",,Trigger)</f>
        <v>42709</v>
      </c>
      <c r="AY405" s="188">
        <f>_xll.qlInterestRateIndexMaturity(Currency&amp;"ibor"&amp;$G$1,AX405,Trigger)</f>
        <v>42891</v>
      </c>
      <c r="AZ405" s="361">
        <f>_xll.qlIndexFixing($Z$5,AW405,,_xll.ohTrigger(Trigger,Quote!$AE$2))</f>
        <v>2.176655168604897E-3</v>
      </c>
      <c r="BA405" s="361">
        <f>_xll.qlIndexFixing($BB$1,AX405,,_xll.ohTrigger(Trigger,Quote!$AE$2))</f>
        <v>1.8612840351076663E-3</v>
      </c>
    </row>
    <row r="406" spans="48:53" ht="11.25" customHeight="1" x14ac:dyDescent="0.25">
      <c r="AV406" s="187" t="s">
        <v>217</v>
      </c>
      <c r="AW406" s="188">
        <f>_xll.qlInterestRateIndexFixingDate(Currency&amp;"ibor"&amp;$G$1,AX406,Trigger)</f>
        <v>42706</v>
      </c>
      <c r="AX406" s="188">
        <f>_xll.qlCalendarAdvance(Calendar,AX405,AV406,"f",,Trigger)</f>
        <v>42710</v>
      </c>
      <c r="AY406" s="188">
        <f>_xll.qlInterestRateIndexMaturity(Currency&amp;"ibor"&amp;$G$1,AX406,Trigger)</f>
        <v>42892</v>
      </c>
      <c r="AZ406" s="361">
        <f>_xll.qlIndexFixing($Z$5,AW406,,_xll.ohTrigger(Trigger,Quote!$AE$2))</f>
        <v>2.1799110366275583E-3</v>
      </c>
      <c r="BA406" s="361">
        <f>_xll.qlIndexFixing($BB$1,AX406,,_xll.ohTrigger(Trigger,Quote!$AE$2))</f>
        <v>1.8663022668802083E-3</v>
      </c>
    </row>
    <row r="407" spans="48:53" ht="11.25" customHeight="1" x14ac:dyDescent="0.25">
      <c r="AV407" s="187" t="s">
        <v>217</v>
      </c>
      <c r="AW407" s="188">
        <f>_xll.qlInterestRateIndexFixingDate(Currency&amp;"ibor"&amp;$G$1,AX407,Trigger)</f>
        <v>42709</v>
      </c>
      <c r="AX407" s="188">
        <f>_xll.qlCalendarAdvance(Calendar,AX406,AV407,"f",,Trigger)</f>
        <v>42711</v>
      </c>
      <c r="AY407" s="188">
        <f>_xll.qlInterestRateIndexMaturity(Currency&amp;"ibor"&amp;$G$1,AX407,Trigger)</f>
        <v>42893</v>
      </c>
      <c r="AZ407" s="361">
        <f>_xll.qlIndexFixing($Z$5,AW407,,_xll.ohTrigger(Trigger,Quote!$AE$2))</f>
        <v>2.1831669100033009E-3</v>
      </c>
      <c r="BA407" s="361">
        <f>_xll.qlIndexFixing($BB$1,AX407,,_xll.ohTrigger(Trigger,Quote!$AE$2))</f>
        <v>1.8713475754933001E-3</v>
      </c>
    </row>
    <row r="408" spans="48:53" ht="11.25" customHeight="1" x14ac:dyDescent="0.25">
      <c r="AV408" s="187" t="s">
        <v>217</v>
      </c>
      <c r="AW408" s="188">
        <f>_xll.qlInterestRateIndexFixingDate(Currency&amp;"ibor"&amp;$G$1,AX408,Trigger)</f>
        <v>42710</v>
      </c>
      <c r="AX408" s="188">
        <f>_xll.qlCalendarAdvance(Calendar,AX407,AV408,"f",,Trigger)</f>
        <v>42712</v>
      </c>
      <c r="AY408" s="188">
        <f>_xll.qlInterestRateIndexMaturity(Currency&amp;"ibor"&amp;$G$1,AX408,Trigger)</f>
        <v>42894</v>
      </c>
      <c r="AZ408" s="361">
        <f>_xll.qlIndexFixing($Z$5,AW408,,_xll.ohTrigger(Trigger,Quote!$AE$2))</f>
        <v>2.1864227887325627E-3</v>
      </c>
      <c r="BA408" s="361">
        <f>_xll.qlIndexFixing($BB$1,AX408,,_xll.ohTrigger(Trigger,Quote!$AE$2))</f>
        <v>1.8866612118672156E-3</v>
      </c>
    </row>
    <row r="409" spans="48:53" ht="11.25" customHeight="1" x14ac:dyDescent="0.25">
      <c r="AV409" s="187" t="s">
        <v>217</v>
      </c>
      <c r="AW409" s="188">
        <f>_xll.qlInterestRateIndexFixingDate(Currency&amp;"ibor"&amp;$G$1,AX409,Trigger)</f>
        <v>42711</v>
      </c>
      <c r="AX409" s="188">
        <f>_xll.qlCalendarAdvance(Calendar,AX408,AV409,"f",,Trigger)</f>
        <v>42713</v>
      </c>
      <c r="AY409" s="188">
        <f>_xll.qlInterestRateIndexMaturity(Currency&amp;"ibor"&amp;$G$1,AX409,Trigger)</f>
        <v>42895</v>
      </c>
      <c r="AZ409" s="361">
        <f>_xll.qlIndexFixing($Z$5,AW409,,_xll.ohTrigger(Trigger,Quote!$AE$2))</f>
        <v>2.1896786728149054E-3</v>
      </c>
      <c r="BA409" s="361">
        <f>_xll.qlIndexFixing($BB$1,AX409,,_xll.ohTrigger(Trigger,Quote!$AE$2))</f>
        <v>1.8918301279395209E-3</v>
      </c>
    </row>
    <row r="410" spans="48:53" ht="11.25" customHeight="1" x14ac:dyDescent="0.25">
      <c r="AV410" s="187" t="s">
        <v>217</v>
      </c>
      <c r="AW410" s="188">
        <f>_xll.qlInterestRateIndexFixingDate(Currency&amp;"ibor"&amp;$G$1,AX410,Trigger)</f>
        <v>42712</v>
      </c>
      <c r="AX410" s="188">
        <f>_xll.qlCalendarAdvance(Calendar,AX409,AV410,"f",,Trigger)</f>
        <v>42716</v>
      </c>
      <c r="AY410" s="188">
        <f>_xll.qlInterestRateIndexMaturity(Currency&amp;"ibor"&amp;$G$1,AX410,Trigger)</f>
        <v>42898</v>
      </c>
      <c r="AZ410" s="361">
        <f>_xll.qlIndexFixing($Z$5,AW410,,_xll.ohTrigger(Trigger,Quote!$AE$2))</f>
        <v>2.1994463571830525E-3</v>
      </c>
      <c r="BA410" s="361">
        <f>_xll.qlIndexFixing($BB$1,AX410,,_xll.ohTrigger(Trigger,Quote!$AE$2))</f>
        <v>1.8970338215074346E-3</v>
      </c>
    </row>
    <row r="411" spans="48:53" ht="11.25" customHeight="1" x14ac:dyDescent="0.25">
      <c r="AV411" s="187" t="s">
        <v>217</v>
      </c>
      <c r="AW411" s="188">
        <f>_xll.qlInterestRateIndexFixingDate(Currency&amp;"ibor"&amp;$G$1,AX411,Trigger)</f>
        <v>42713</v>
      </c>
      <c r="AX411" s="188">
        <f>_xll.qlCalendarAdvance(Calendar,AX410,AV411,"f",,Trigger)</f>
        <v>42717</v>
      </c>
      <c r="AY411" s="188">
        <f>_xll.qlInterestRateIndexMaturity(Currency&amp;"ibor"&amp;$G$1,AX411,Trigger)</f>
        <v>42899</v>
      </c>
      <c r="AZ411" s="361">
        <f>_xll.qlIndexFixing($Z$5,AW411,,_xll.ohTrigger(Trigger,Quote!$AE$2))</f>
        <v>2.2027022626790352E-3</v>
      </c>
      <c r="BA411" s="361">
        <f>_xll.qlIndexFixing($BB$1,AX411,,_xll.ohTrigger(Trigger,Quote!$AE$2))</f>
        <v>1.9022733613665583E-3</v>
      </c>
    </row>
    <row r="412" spans="48:53" ht="11.25" customHeight="1" x14ac:dyDescent="0.25">
      <c r="AV412" s="187" t="s">
        <v>217</v>
      </c>
      <c r="AW412" s="188">
        <f>_xll.qlInterestRateIndexFixingDate(Currency&amp;"ibor"&amp;$G$1,AX412,Trigger)</f>
        <v>42716</v>
      </c>
      <c r="AX412" s="188">
        <f>_xll.qlCalendarAdvance(Calendar,AX411,AV412,"f",,Trigger)</f>
        <v>42718</v>
      </c>
      <c r="AY412" s="188">
        <f>_xll.qlInterestRateIndexMaturity(Currency&amp;"ibor"&amp;$G$1,AX412,Trigger)</f>
        <v>42900</v>
      </c>
      <c r="AZ412" s="361">
        <f>_xll.qlIndexFixing($Z$5,AW412,,_xll.ohTrigger(Trigger,Quote!$AE$2))</f>
        <v>2.2059581735285375E-3</v>
      </c>
      <c r="BA412" s="361">
        <f>_xll.qlIndexFixing($BB$1,AX412,,_xll.ohTrigger(Trigger,Quote!$AE$2))</f>
        <v>1.9075478127130096E-3</v>
      </c>
    </row>
    <row r="413" spans="48:53" ht="11.25" customHeight="1" x14ac:dyDescent="0.25">
      <c r="AV413" s="187" t="s">
        <v>217</v>
      </c>
      <c r="AW413" s="188">
        <f>_xll.qlInterestRateIndexFixingDate(Currency&amp;"ibor"&amp;$G$1,AX413,Trigger)</f>
        <v>42717</v>
      </c>
      <c r="AX413" s="188">
        <f>_xll.qlCalendarAdvance(Calendar,AX412,AV413,"f",,Trigger)</f>
        <v>42719</v>
      </c>
      <c r="AY413" s="188">
        <f>_xll.qlInterestRateIndexMaturity(Currency&amp;"ibor"&amp;$G$1,AX413,Trigger)</f>
        <v>42901</v>
      </c>
      <c r="AZ413" s="361">
        <f>_xll.qlIndexFixing($Z$5,AW413,,_xll.ohTrigger(Trigger,Quote!$AE$2))</f>
        <v>2.20921408973156E-3</v>
      </c>
      <c r="BA413" s="361">
        <f>_xll.qlIndexFixing($BB$1,AX413,,_xll.ohTrigger(Trigger,Quote!$AE$2))</f>
        <v>1.923566128418515E-3</v>
      </c>
    </row>
    <row r="414" spans="48:53" ht="11.25" customHeight="1" x14ac:dyDescent="0.25">
      <c r="AV414" s="187" t="s">
        <v>217</v>
      </c>
      <c r="AW414" s="188">
        <f>_xll.qlInterestRateIndexFixingDate(Currency&amp;"ibor"&amp;$G$1,AX414,Trigger)</f>
        <v>42718</v>
      </c>
      <c r="AX414" s="188">
        <f>_xll.qlCalendarAdvance(Calendar,AX413,AV414,"f",,Trigger)</f>
        <v>42720</v>
      </c>
      <c r="AY414" s="188">
        <f>_xll.qlInterestRateIndexMaturity(Currency&amp;"ibor"&amp;$G$1,AX414,Trigger)</f>
        <v>42902</v>
      </c>
      <c r="AZ414" s="361">
        <f>_xll.qlIndexFixing($Z$5,AW414,,_xll.ohTrigger(Trigger,Quote!$AE$2))</f>
        <v>2.2124700112876633E-3</v>
      </c>
      <c r="BA414" s="361">
        <f>_xll.qlIndexFixing($BB$1,AX414,,_xll.ohTrigger(Trigger,Quote!$AE$2))</f>
        <v>1.9289656652849302E-3</v>
      </c>
    </row>
    <row r="415" spans="48:53" ht="11.25" customHeight="1" x14ac:dyDescent="0.25">
      <c r="AV415" s="187" t="s">
        <v>217</v>
      </c>
      <c r="AW415" s="188">
        <f>_xll.qlInterestRateIndexFixingDate(Currency&amp;"ibor"&amp;$G$1,AX415,Trigger)</f>
        <v>42719</v>
      </c>
      <c r="AX415" s="188">
        <f>_xll.qlCalendarAdvance(Calendar,AX414,AV415,"f",,Trigger)</f>
        <v>42723</v>
      </c>
      <c r="AY415" s="188">
        <f>_xll.qlInterestRateIndexMaturity(Currency&amp;"ibor"&amp;$G$1,AX415,Trigger)</f>
        <v>42905</v>
      </c>
      <c r="AZ415" s="361">
        <f>_xll.qlIndexFixing($Z$5,AW415,,_xll.ohTrigger(Trigger,Quote!$AE$2))</f>
        <v>2.2222378080775304E-3</v>
      </c>
      <c r="BA415" s="361">
        <f>_xll.qlIndexFixing($BB$1,AX415,,_xll.ohTrigger(Trigger,Quote!$AE$2))</f>
        <v>1.9343927802511491E-3</v>
      </c>
    </row>
    <row r="416" spans="48:53" ht="11.25" customHeight="1" x14ac:dyDescent="0.25">
      <c r="AV416" s="187" t="s">
        <v>217</v>
      </c>
      <c r="AW416" s="188">
        <f>_xll.qlInterestRateIndexFixingDate(Currency&amp;"ibor"&amp;$G$1,AX416,Trigger)</f>
        <v>42720</v>
      </c>
      <c r="AX416" s="188">
        <f>_xll.qlCalendarAdvance(Calendar,AX415,AV416,"f",,Trigger)</f>
        <v>42724</v>
      </c>
      <c r="AY416" s="188">
        <f>_xll.qlInterestRateIndexMaturity(Currency&amp;"ibor"&amp;$G$1,AX416,Trigger)</f>
        <v>42906</v>
      </c>
      <c r="AZ416" s="361">
        <f>_xll.qlIndexFixing($Z$5,AW416,,_xll.ohTrigger(Trigger,Quote!$AE$2))</f>
        <v>2.2254937510477126E-3</v>
      </c>
      <c r="BA416" s="361">
        <f>_xll.qlIndexFixing($BB$1,AX416,,_xll.ohTrigger(Trigger,Quote!$AE$2))</f>
        <v>1.9398459747334972E-3</v>
      </c>
    </row>
    <row r="417" spans="48:53" ht="11.25" customHeight="1" x14ac:dyDescent="0.25">
      <c r="AV417" s="187" t="s">
        <v>217</v>
      </c>
      <c r="AW417" s="188">
        <f>_xll.qlInterestRateIndexFixingDate(Currency&amp;"ibor"&amp;$G$1,AX417,Trigger)</f>
        <v>42723</v>
      </c>
      <c r="AX417" s="188">
        <f>_xll.qlCalendarAdvance(Calendar,AX416,AV417,"f",,Trigger)</f>
        <v>42725</v>
      </c>
      <c r="AY417" s="188">
        <f>_xll.qlInterestRateIndexMaturity(Currency&amp;"ibor"&amp;$G$1,AX417,Trigger)</f>
        <v>42907</v>
      </c>
      <c r="AZ417" s="361">
        <f>_xll.qlIndexFixing($Z$5,AW417,,_xll.ohTrigger(Trigger,Quote!$AE$2))</f>
        <v>2.2287496993709755E-3</v>
      </c>
      <c r="BA417" s="361">
        <f>_xll.qlIndexFixing($BB$1,AX417,,_xll.ohTrigger(Trigger,Quote!$AE$2))</f>
        <v>1.9453237395137294E-3</v>
      </c>
    </row>
    <row r="418" spans="48:53" ht="11.25" customHeight="1" x14ac:dyDescent="0.25">
      <c r="AV418" s="187" t="s">
        <v>217</v>
      </c>
      <c r="AW418" s="188">
        <f>_xll.qlInterestRateIndexFixingDate(Currency&amp;"ibor"&amp;$G$1,AX418,Trigger)</f>
        <v>42724</v>
      </c>
      <c r="AX418" s="188">
        <f>_xll.qlCalendarAdvance(Calendar,AX417,AV418,"f",,Trigger)</f>
        <v>42726</v>
      </c>
      <c r="AY418" s="188">
        <f>_xll.qlInterestRateIndexMaturity(Currency&amp;"ibor"&amp;$G$1,AX418,Trigger)</f>
        <v>42908</v>
      </c>
      <c r="AZ418" s="361">
        <f>_xll.qlIndexFixing($Z$5,AW418,,_xll.ohTrigger(Trigger,Quote!$AE$2))</f>
        <v>2.2320056530486369E-3</v>
      </c>
      <c r="BA418" s="361">
        <f>_xll.qlIndexFixing($BB$1,AX418,,_xll.ohTrigger(Trigger,Quote!$AE$2))</f>
        <v>1.9674499449674953E-3</v>
      </c>
    </row>
    <row r="419" spans="48:53" ht="11.25" customHeight="1" x14ac:dyDescent="0.25">
      <c r="AV419" s="187" t="s">
        <v>217</v>
      </c>
      <c r="AW419" s="188">
        <f>_xll.qlInterestRateIndexFixingDate(Currency&amp;"ibor"&amp;$G$1,AX419,Trigger)</f>
        <v>42725</v>
      </c>
      <c r="AX419" s="188">
        <f>_xll.qlCalendarAdvance(Calendar,AX418,AV419,"f",,Trigger)</f>
        <v>42727</v>
      </c>
      <c r="AY419" s="188">
        <f>_xll.qlInterestRateIndexMaturity(Currency&amp;"ibor"&amp;$G$1,AX419,Trigger)</f>
        <v>42909</v>
      </c>
      <c r="AZ419" s="361">
        <f>_xll.qlIndexFixing($Z$5,AW419,,_xll.ohTrigger(Trigger,Quote!$AE$2))</f>
        <v>2.2352616120785004E-3</v>
      </c>
      <c r="BA419" s="361">
        <f>_xll.qlIndexFixing($BB$1,AX419,,_xll.ohTrigger(Trigger,Quote!$AE$2))</f>
        <v>1.9730275506779759E-3</v>
      </c>
    </row>
    <row r="420" spans="48:53" ht="11.25" customHeight="1" x14ac:dyDescent="0.25">
      <c r="AV420" s="187" t="s">
        <v>217</v>
      </c>
      <c r="AW420" s="188">
        <f>_xll.qlInterestRateIndexFixingDate(Currency&amp;"ibor"&amp;$G$1,AX420,Trigger)</f>
        <v>42726</v>
      </c>
      <c r="AX420" s="188">
        <f>_xll.qlCalendarAdvance(Calendar,AX419,AV420,"f",,Trigger)</f>
        <v>42731</v>
      </c>
      <c r="AY420" s="188">
        <f>_xll.qlInterestRateIndexMaturity(Currency&amp;"ibor"&amp;$G$1,AX420,Trigger)</f>
        <v>42913</v>
      </c>
      <c r="AZ420" s="361">
        <f>_xll.qlIndexFixing($Z$5,AW420,,_xll.ohTrigger(Trigger,Quote!$AE$2))</f>
        <v>2.2482855017357875E-3</v>
      </c>
      <c r="BA420" s="361">
        <f>_xll.qlIndexFixing($BB$1,AX420,,_xll.ohTrigger(Trigger,Quote!$AE$2))</f>
        <v>1.9786204480021462E-3</v>
      </c>
    </row>
    <row r="421" spans="48:53" ht="11.25" customHeight="1" x14ac:dyDescent="0.25">
      <c r="AV421" s="187" t="s">
        <v>217</v>
      </c>
      <c r="AW421" s="188">
        <f>_xll.qlInterestRateIndexFixingDate(Currency&amp;"ibor"&amp;$G$1,AX421,Trigger)</f>
        <v>42727</v>
      </c>
      <c r="AX421" s="188">
        <f>_xll.qlCalendarAdvance(Calendar,AX420,AV421,"f",,Trigger)</f>
        <v>42732</v>
      </c>
      <c r="AY421" s="188">
        <f>_xll.qlInterestRateIndexMaturity(Currency&amp;"ibor"&amp;$G$1,AX421,Trigger)</f>
        <v>42914</v>
      </c>
      <c r="AZ421" s="361">
        <f>_xll.qlIndexFixing($Z$5,AW421,,_xll.ohTrigger(Trigger,Quote!$AE$2))</f>
        <v>2.2515414875341282E-3</v>
      </c>
      <c r="BA421" s="361">
        <f>_xll.qlIndexFixing($BB$1,AX421,,_xll.ohTrigger(Trigger,Quote!$AE$2))</f>
        <v>1.9842270532613236E-3</v>
      </c>
    </row>
    <row r="422" spans="48:53" ht="11.25" customHeight="1" x14ac:dyDescent="0.25">
      <c r="AV422" s="187" t="s">
        <v>217</v>
      </c>
      <c r="AW422" s="188">
        <f>_xll.qlInterestRateIndexFixingDate(Currency&amp;"ibor"&amp;$G$1,AX422,Trigger)</f>
        <v>42731</v>
      </c>
      <c r="AX422" s="188">
        <f>_xll.qlCalendarAdvance(Calendar,AX421,AV422,"f",,Trigger)</f>
        <v>42733</v>
      </c>
      <c r="AY422" s="188">
        <f>_xll.qlInterestRateIndexMaturity(Currency&amp;"ibor"&amp;$G$1,AX422,Trigger)</f>
        <v>42915</v>
      </c>
      <c r="AZ422" s="361">
        <f>_xll.qlIndexFixing($Z$5,AW422,,_xll.ohTrigger(Trigger,Quote!$AE$2))</f>
        <v>2.2547974786855498E-3</v>
      </c>
      <c r="BA422" s="361">
        <f>_xll.qlIndexFixing($BB$1,AX422,,_xll.ohTrigger(Trigger,Quote!$AE$2))</f>
        <v>1.9339903374893963E-3</v>
      </c>
    </row>
    <row r="423" spans="48:53" ht="11.25" customHeight="1" x14ac:dyDescent="0.25">
      <c r="AV423" s="187" t="s">
        <v>217</v>
      </c>
      <c r="AW423" s="188">
        <f>_xll.qlInterestRateIndexFixingDate(Currency&amp;"ibor"&amp;$G$1,AX423,Trigger)</f>
        <v>42732</v>
      </c>
      <c r="AX423" s="188">
        <f>_xll.qlCalendarAdvance(Calendar,AX422,AV423,"f",,Trigger)</f>
        <v>42734</v>
      </c>
      <c r="AY423" s="188">
        <f>_xll.qlInterestRateIndexMaturity(Currency&amp;"ibor"&amp;$G$1,AX423,Trigger)</f>
        <v>42916</v>
      </c>
      <c r="AZ423" s="361">
        <f>_xll.qlIndexFixing($Z$5,AW423,,_xll.ohTrigger(Trigger,Quote!$AE$2))</f>
        <v>2.2580534751904914E-3</v>
      </c>
      <c r="BA423" s="361">
        <f>_xll.qlIndexFixing($BB$1,AX423,,_xll.ohTrigger(Trigger,Quote!$AE$2))</f>
        <v>1.937150014970889E-3</v>
      </c>
    </row>
    <row r="424" spans="48:53" ht="11.25" customHeight="1" x14ac:dyDescent="0.25">
      <c r="AV424" s="187" t="s">
        <v>217</v>
      </c>
      <c r="AW424" s="188">
        <f>_xll.qlInterestRateIndexFixingDate(Currency&amp;"ibor"&amp;$G$1,AX424,Trigger)</f>
        <v>42733</v>
      </c>
      <c r="AX424" s="188">
        <f>_xll.qlCalendarAdvance(Calendar,AX423,AV424,"f",,Trigger)</f>
        <v>42737</v>
      </c>
      <c r="AY424" s="188">
        <f>_xll.qlInterestRateIndexMaturity(Currency&amp;"ibor"&amp;$G$1,AX424,Trigger)</f>
        <v>42919</v>
      </c>
      <c r="AZ424" s="361">
        <f>_xll.qlIndexFixing($Z$5,AW424,,_xll.ohTrigger(Trigger,Quote!$AE$2))</f>
        <v>2.2678214968273125E-3</v>
      </c>
      <c r="BA424" s="361">
        <f>_xll.qlIndexFixing($BB$1,AX424,,_xll.ohTrigger(Trigger,Quote!$AE$2))</f>
        <v>1.9427923560315617E-3</v>
      </c>
    </row>
    <row r="425" spans="48:53" ht="11.25" customHeight="1" x14ac:dyDescent="0.25">
      <c r="AV425" s="187" t="s">
        <v>217</v>
      </c>
      <c r="AW425" s="188">
        <f>_xll.qlInterestRateIndexFixingDate(Currency&amp;"ibor"&amp;$G$1,AX425,Trigger)</f>
        <v>42734</v>
      </c>
      <c r="AX425" s="188">
        <f>_xll.qlCalendarAdvance(Calendar,AX424,AV425,"f",,Trigger)</f>
        <v>42738</v>
      </c>
      <c r="AY425" s="188">
        <f>_xll.qlInterestRateIndexMaturity(Currency&amp;"ibor"&amp;$G$1,AX425,Trigger)</f>
        <v>42919</v>
      </c>
      <c r="AZ425" s="361">
        <f>_xll.qlIndexFixing($Z$5,AW425,,_xll.ohTrigger(Trigger,Quote!$AE$2))</f>
        <v>2.2694423545321306E-3</v>
      </c>
      <c r="BA425" s="361">
        <f>_xll.qlIndexFixing($BB$1,AX425,,_xll.ohTrigger(Trigger,Quote!$AE$2))</f>
        <v>1.9484386762659098E-3</v>
      </c>
    </row>
    <row r="426" spans="48:53" ht="11.25" customHeight="1" x14ac:dyDescent="0.25">
      <c r="AV426" s="187" t="s">
        <v>217</v>
      </c>
      <c r="AW426" s="188">
        <f>_xll.qlInterestRateIndexFixingDate(Currency&amp;"ibor"&amp;$G$1,AX426,Trigger)</f>
        <v>42737</v>
      </c>
      <c r="AX426" s="188">
        <f>_xll.qlCalendarAdvance(Calendar,AX425,AV426,"f",,Trigger)</f>
        <v>42739</v>
      </c>
      <c r="AY426" s="188">
        <f>_xll.qlInterestRateIndexMaturity(Currency&amp;"ibor"&amp;$G$1,AX426,Trigger)</f>
        <v>42920</v>
      </c>
      <c r="AZ426" s="361">
        <f>_xll.qlIndexFixing($Z$5,AW426,,_xll.ohTrigger(Trigger,Quote!$AE$2))</f>
        <v>2.2726983545997056E-3</v>
      </c>
      <c r="BA426" s="361">
        <f>_xll.qlIndexFixing($BB$1,AX426,,_xll.ohTrigger(Trigger,Quote!$AE$2))</f>
        <v>1.9540873087041674E-3</v>
      </c>
    </row>
    <row r="427" spans="48:53" ht="11.25" customHeight="1" x14ac:dyDescent="0.25">
      <c r="AV427" s="187" t="s">
        <v>217</v>
      </c>
      <c r="AW427" s="188">
        <f>_xll.qlInterestRateIndexFixingDate(Currency&amp;"ibor"&amp;$G$1,AX427,Trigger)</f>
        <v>42738</v>
      </c>
      <c r="AX427" s="188">
        <f>_xll.qlCalendarAdvance(Calendar,AX426,AV427,"f",,Trigger)</f>
        <v>42740</v>
      </c>
      <c r="AY427" s="188">
        <f>_xll.qlInterestRateIndexMaturity(Currency&amp;"ibor"&amp;$G$1,AX427,Trigger)</f>
        <v>42921</v>
      </c>
      <c r="AZ427" s="361">
        <f>_xll.qlIndexFixing($Z$5,AW427,,_xll.ohTrigger(Trigger,Quote!$AE$2))</f>
        <v>2.2759543599907574E-3</v>
      </c>
      <c r="BA427" s="361">
        <f>_xll.qlIndexFixing($BB$1,AX427,,_xll.ohTrigger(Trigger,Quote!$AE$2))</f>
        <v>1.9735669016849094E-3</v>
      </c>
    </row>
    <row r="428" spans="48:53" ht="11.25" customHeight="1" x14ac:dyDescent="0.25">
      <c r="AV428" s="187" t="s">
        <v>217</v>
      </c>
      <c r="AW428" s="188">
        <f>_xll.qlInterestRateIndexFixingDate(Currency&amp;"ibor"&amp;$G$1,AX428,Trigger)</f>
        <v>42739</v>
      </c>
      <c r="AX428" s="188">
        <f>_xll.qlCalendarAdvance(Calendar,AX427,AV428,"f",,Trigger)</f>
        <v>42741</v>
      </c>
      <c r="AY428" s="188">
        <f>_xll.qlInterestRateIndexMaturity(Currency&amp;"ibor"&amp;$G$1,AX428,Trigger)</f>
        <v>42922</v>
      </c>
      <c r="AZ428" s="361">
        <f>_xll.qlIndexFixing($Z$5,AW428,,_xll.ohTrigger(Trigger,Quote!$AE$2))</f>
        <v>2.2792103707066102E-3</v>
      </c>
      <c r="BA428" s="361">
        <f>_xll.qlIndexFixing($BB$1,AX428,,_xll.ohTrigger(Trigger,Quote!$AE$2))</f>
        <v>1.9766712466976828E-3</v>
      </c>
    </row>
    <row r="429" spans="48:53" ht="11.25" customHeight="1" x14ac:dyDescent="0.25">
      <c r="AV429" s="187" t="s">
        <v>217</v>
      </c>
      <c r="AW429" s="188">
        <f>_xll.qlInterestRateIndexFixingDate(Currency&amp;"ibor"&amp;$G$1,AX429,Trigger)</f>
        <v>42740</v>
      </c>
      <c r="AX429" s="188">
        <f>_xll.qlCalendarAdvance(Calendar,AX428,AV429,"f",,Trigger)</f>
        <v>42744</v>
      </c>
      <c r="AY429" s="188">
        <f>_xll.qlInterestRateIndexMaturity(Currency&amp;"ibor"&amp;$G$1,AX429,Trigger)</f>
        <v>42926</v>
      </c>
      <c r="AZ429" s="361">
        <f>_xll.qlIndexFixing($Z$5,AW429,,_xll.ohTrigger(Trigger,Quote!$AE$2))</f>
        <v>2.2906137346883266E-3</v>
      </c>
      <c r="BA429" s="361">
        <f>_xll.qlIndexFixing($BB$1,AX429,,_xll.ohTrigger(Trigger,Quote!$AE$2))</f>
        <v>1.9823060611937906E-3</v>
      </c>
    </row>
    <row r="430" spans="48:53" ht="11.25" customHeight="1" x14ac:dyDescent="0.25">
      <c r="AV430" s="187" t="s">
        <v>217</v>
      </c>
      <c r="AW430" s="188">
        <f>_xll.qlInterestRateIndexFixingDate(Currency&amp;"ibor"&amp;$G$1,AX430,Trigger)</f>
        <v>42741</v>
      </c>
      <c r="AX430" s="188">
        <f>_xll.qlCalendarAdvance(Calendar,AX429,AV430,"f",,Trigger)</f>
        <v>42745</v>
      </c>
      <c r="AY430" s="188">
        <f>_xll.qlInterestRateIndexMaturity(Currency&amp;"ibor"&amp;$G$1,AX430,Trigger)</f>
        <v>42926</v>
      </c>
      <c r="AZ430" s="361">
        <f>_xll.qlIndexFixing($Z$5,AW430,,_xll.ohTrigger(Trigger,Quote!$AE$2))</f>
        <v>2.2922344668100864E-3</v>
      </c>
      <c r="BA430" s="361">
        <f>_xll.qlIndexFixing($BB$1,AX430,,_xll.ohTrigger(Trigger,Quote!$AE$2))</f>
        <v>1.9879329614191123E-3</v>
      </c>
    </row>
    <row r="431" spans="48:53" ht="11.25" customHeight="1" x14ac:dyDescent="0.25">
      <c r="AV431" s="187" t="s">
        <v>217</v>
      </c>
      <c r="AW431" s="188">
        <f>_xll.qlInterestRateIndexFixingDate(Currency&amp;"ibor"&amp;$G$1,AX431,Trigger)</f>
        <v>42744</v>
      </c>
      <c r="AX431" s="188">
        <f>_xll.qlCalendarAdvance(Calendar,AX430,AV431,"f",,Trigger)</f>
        <v>42746</v>
      </c>
      <c r="AY431" s="188">
        <f>_xll.qlInterestRateIndexMaturity(Currency&amp;"ibor"&amp;$G$1,AX431,Trigger)</f>
        <v>42927</v>
      </c>
      <c r="AZ431" s="361">
        <f>_xll.qlIndexFixing($Z$5,AW431,,_xll.ohTrigger(Trigger,Quote!$AE$2))</f>
        <v>2.2954905041468548E-3</v>
      </c>
      <c r="BA431" s="361">
        <f>_xll.qlIndexFixing($BB$1,AX431,,_xll.ohTrigger(Trigger,Quote!$AE$2))</f>
        <v>1.9935502055148367E-3</v>
      </c>
    </row>
    <row r="432" spans="48:53" ht="11.25" customHeight="1" x14ac:dyDescent="0.25">
      <c r="AV432" s="187" t="s">
        <v>217</v>
      </c>
      <c r="AW432" s="188">
        <f>_xll.qlInterestRateIndexFixingDate(Currency&amp;"ibor"&amp;$G$1,AX432,Trigger)</f>
        <v>42745</v>
      </c>
      <c r="AX432" s="188">
        <f>_xll.qlCalendarAdvance(Calendar,AX431,AV432,"f",,Trigger)</f>
        <v>42747</v>
      </c>
      <c r="AY432" s="188">
        <f>_xll.qlInterestRateIndexMaturity(Currency&amp;"ibor"&amp;$G$1,AX432,Trigger)</f>
        <v>42928</v>
      </c>
      <c r="AZ432" s="361">
        <f>_xll.qlIndexFixing($Z$5,AW432,,_xll.ohTrigger(Trigger,Quote!$AE$2))</f>
        <v>2.2987465468070995E-3</v>
      </c>
      <c r="BA432" s="361">
        <f>_xll.qlIndexFixing($BB$1,AX432,,_xll.ohTrigger(Trigger,Quote!$AE$2))</f>
        <v>2.0129250667842514E-3</v>
      </c>
    </row>
    <row r="433" spans="48:53" ht="11.25" customHeight="1" x14ac:dyDescent="0.25">
      <c r="AV433" s="187" t="s">
        <v>217</v>
      </c>
      <c r="AW433" s="188">
        <f>_xll.qlInterestRateIndexFixingDate(Currency&amp;"ibor"&amp;$G$1,AX433,Trigger)</f>
        <v>42746</v>
      </c>
      <c r="AX433" s="188">
        <f>_xll.qlCalendarAdvance(Calendar,AX432,AV433,"f",,Trigger)</f>
        <v>42748</v>
      </c>
      <c r="AY433" s="188">
        <f>_xll.qlInterestRateIndexMaturity(Currency&amp;"ibor"&amp;$G$1,AX433,Trigger)</f>
        <v>42929</v>
      </c>
      <c r="AZ433" s="361">
        <f>_xll.qlIndexFixing($Z$5,AW433,,_xll.ohTrigger(Trigger,Quote!$AE$2))</f>
        <v>2.3020025947921461E-3</v>
      </c>
      <c r="BA433" s="361">
        <f>_xll.qlIndexFixing($BB$1,AX433,,_xll.ohTrigger(Trigger,Quote!$AE$2))</f>
        <v>2.0158880601420714E-3</v>
      </c>
    </row>
    <row r="434" spans="48:53" ht="11.25" customHeight="1" x14ac:dyDescent="0.25">
      <c r="AV434" s="187" t="s">
        <v>217</v>
      </c>
      <c r="AW434" s="188">
        <f>_xll.qlInterestRateIndexFixingDate(Currency&amp;"ibor"&amp;$G$1,AX434,Trigger)</f>
        <v>42747</v>
      </c>
      <c r="AX434" s="188">
        <f>_xll.qlCalendarAdvance(Calendar,AX433,AV434,"f",,Trigger)</f>
        <v>42751</v>
      </c>
      <c r="AY434" s="188">
        <f>_xll.qlInterestRateIndexMaturity(Currency&amp;"ibor"&amp;$G$1,AX434,Trigger)</f>
        <v>42933</v>
      </c>
      <c r="AZ434" s="361">
        <f>_xll.qlIndexFixing($Z$5,AW434,,_xll.ohTrigger(Trigger,Quote!$AE$2))</f>
        <v>2.3134062348784002E-3</v>
      </c>
      <c r="BA434" s="361">
        <f>_xll.qlIndexFixing($BB$1,AX434,,_xll.ohTrigger(Trigger,Quote!$AE$2))</f>
        <v>2.0214350878084396E-3</v>
      </c>
    </row>
    <row r="435" spans="48:53" ht="11.25" customHeight="1" x14ac:dyDescent="0.25">
      <c r="AV435" s="187" t="s">
        <v>217</v>
      </c>
      <c r="AW435" s="188">
        <f>_xll.qlInterestRateIndexFixingDate(Currency&amp;"ibor"&amp;$G$1,AX435,Trigger)</f>
        <v>42748</v>
      </c>
      <c r="AX435" s="188">
        <f>_xll.qlCalendarAdvance(Calendar,AX434,AV435,"f",,Trigger)</f>
        <v>42752</v>
      </c>
      <c r="AY435" s="188">
        <f>_xll.qlInterestRateIndexMaturity(Currency&amp;"ibor"&amp;$G$1,AX435,Trigger)</f>
        <v>42933</v>
      </c>
      <c r="AZ435" s="361">
        <f>_xll.qlIndexFixing($Z$5,AW435,,_xll.ohTrigger(Trigger,Quote!$AE$2))</f>
        <v>2.3150268399737199E-3</v>
      </c>
      <c r="BA435" s="361">
        <f>_xll.qlIndexFixing($BB$1,AX435,,_xll.ohTrigger(Trigger,Quote!$AE$2))</f>
        <v>2.0269696376840739E-3</v>
      </c>
    </row>
    <row r="436" spans="48:53" ht="11.25" customHeight="1" x14ac:dyDescent="0.25">
      <c r="AV436" s="187" t="s">
        <v>217</v>
      </c>
      <c r="AW436" s="188">
        <f>_xll.qlInterestRateIndexFixingDate(Currency&amp;"ibor"&amp;$G$1,AX436,Trigger)</f>
        <v>42751</v>
      </c>
      <c r="AX436" s="188">
        <f>_xll.qlCalendarAdvance(Calendar,AX435,AV436,"f",,Trigger)</f>
        <v>42753</v>
      </c>
      <c r="AY436" s="188">
        <f>_xll.qlInterestRateIndexMaturity(Currency&amp;"ibor"&amp;$G$1,AX436,Trigger)</f>
        <v>42934</v>
      </c>
      <c r="AZ436" s="361">
        <f>_xll.qlIndexFixing($Z$5,AW436,,_xll.ohTrigger(Trigger,Quote!$AE$2))</f>
        <v>2.3182829145801235E-3</v>
      </c>
      <c r="BA436" s="361">
        <f>_xll.qlIndexFixing($BB$1,AX436,,_xll.ohTrigger(Trigger,Quote!$AE$2))</f>
        <v>2.0324938572798719E-3</v>
      </c>
    </row>
    <row r="437" spans="48:53" ht="11.25" customHeight="1" x14ac:dyDescent="0.25">
      <c r="AV437" s="187" t="s">
        <v>217</v>
      </c>
      <c r="AW437" s="188">
        <f>_xll.qlInterestRateIndexFixingDate(Currency&amp;"ibor"&amp;$G$1,AX437,Trigger)</f>
        <v>42752</v>
      </c>
      <c r="AX437" s="188">
        <f>_xll.qlCalendarAdvance(Calendar,AX436,AV437,"f",,Trigger)</f>
        <v>42754</v>
      </c>
      <c r="AY437" s="188">
        <f>_xll.qlInterestRateIndexMaturity(Currency&amp;"ibor"&amp;$G$1,AX437,Trigger)</f>
        <v>42935</v>
      </c>
      <c r="AZ437" s="361">
        <f>_xll.qlIndexFixing($Z$5,AW437,,_xll.ohTrigger(Trigger,Quote!$AE$2))</f>
        <v>2.3215389945100032E-3</v>
      </c>
      <c r="BA437" s="361">
        <f>_xll.qlIndexFixing($BB$1,AX437,,_xll.ohTrigger(Trigger,Quote!$AE$2))</f>
        <v>2.0516912026263276E-3</v>
      </c>
    </row>
    <row r="438" spans="48:53" ht="11.25" customHeight="1" x14ac:dyDescent="0.25">
      <c r="AV438" s="187" t="s">
        <v>217</v>
      </c>
      <c r="AW438" s="188">
        <f>_xll.qlInterestRateIndexFixingDate(Currency&amp;"ibor"&amp;$G$1,AX438,Trigger)</f>
        <v>42753</v>
      </c>
      <c r="AX438" s="188">
        <f>_xll.qlCalendarAdvance(Calendar,AX437,AV438,"f",,Trigger)</f>
        <v>42755</v>
      </c>
      <c r="AY438" s="188">
        <f>_xll.qlInterestRateIndexMaturity(Currency&amp;"ibor"&amp;$G$1,AX438,Trigger)</f>
        <v>42936</v>
      </c>
      <c r="AZ438" s="361">
        <f>_xll.qlIndexFixing($Z$5,AW438,,_xll.ohTrigger(Trigger,Quote!$AE$2))</f>
        <v>2.3247950797646842E-3</v>
      </c>
      <c r="BA438" s="361">
        <f>_xll.qlIndexFixing($BB$1,AX438,,_xll.ohTrigger(Trigger,Quote!$AE$2))</f>
        <v>2.0545309010003149E-3</v>
      </c>
    </row>
    <row r="439" spans="48:53" ht="11.25" customHeight="1" x14ac:dyDescent="0.25">
      <c r="AV439" s="187" t="s">
        <v>217</v>
      </c>
      <c r="AW439" s="188">
        <f>_xll.qlInterestRateIndexFixingDate(Currency&amp;"ibor"&amp;$G$1,AX439,Trigger)</f>
        <v>42754</v>
      </c>
      <c r="AX439" s="188">
        <f>_xll.qlCalendarAdvance(Calendar,AX438,AV439,"f",,Trigger)</f>
        <v>42758</v>
      </c>
      <c r="AY439" s="188">
        <f>_xll.qlInterestRateIndexMaturity(Currency&amp;"ibor"&amp;$G$1,AX439,Trigger)</f>
        <v>42940</v>
      </c>
      <c r="AZ439" s="361">
        <f>_xll.qlIndexFixing($Z$5,AW439,,_xll.ohTrigger(Trigger,Quote!$AE$2))</f>
        <v>2.3361989973992902E-3</v>
      </c>
      <c r="BA439" s="361">
        <f>_xll.qlIndexFixing($BB$1,AX439,,_xll.ohTrigger(Trigger,Quote!$AE$2))</f>
        <v>2.0600361997714272E-3</v>
      </c>
    </row>
    <row r="440" spans="48:53" ht="11.25" customHeight="1" x14ac:dyDescent="0.25">
      <c r="AV440" s="187" t="s">
        <v>217</v>
      </c>
      <c r="AW440" s="188">
        <f>_xll.qlInterestRateIndexFixingDate(Currency&amp;"ibor"&amp;$G$1,AX440,Trigger)</f>
        <v>42755</v>
      </c>
      <c r="AX440" s="188">
        <f>_xll.qlCalendarAdvance(Calendar,AX439,AV440,"f",,Trigger)</f>
        <v>42759</v>
      </c>
      <c r="AY440" s="188">
        <f>_xll.qlInterestRateIndexMaturity(Currency&amp;"ibor"&amp;$G$1,AX440,Trigger)</f>
        <v>42940</v>
      </c>
      <c r="AZ440" s="361">
        <f>_xll.qlIndexFixing($Z$5,AW440,,_xll.ohTrigger(Trigger,Quote!$AE$2))</f>
        <v>2.3378194740261227E-3</v>
      </c>
      <c r="BA440" s="361">
        <f>_xll.qlIndexFixing($BB$1,AX440,,_xll.ohTrigger(Trigger,Quote!$AE$2))</f>
        <v>2.0655443640735559E-3</v>
      </c>
    </row>
    <row r="441" spans="48:53" ht="11.25" customHeight="1" x14ac:dyDescent="0.25">
      <c r="AV441" s="187" t="s">
        <v>217</v>
      </c>
      <c r="AW441" s="188">
        <f>_xll.qlInterestRateIndexFixingDate(Currency&amp;"ibor"&amp;$G$1,AX441,Trigger)</f>
        <v>42758</v>
      </c>
      <c r="AX441" s="188">
        <f>_xll.qlCalendarAdvance(Calendar,AX440,AV441,"f",,Trigger)</f>
        <v>42760</v>
      </c>
      <c r="AY441" s="188">
        <f>_xll.qlInterestRateIndexMaturity(Currency&amp;"ibor"&amp;$G$1,AX441,Trigger)</f>
        <v>42941</v>
      </c>
      <c r="AZ441" s="361">
        <f>_xll.qlIndexFixing($Z$5,AW441,,_xll.ohTrigger(Trigger,Quote!$AE$2))</f>
        <v>2.3410755859021612E-3</v>
      </c>
      <c r="BA441" s="361">
        <f>_xll.qlIndexFixing($BB$1,AX441,,_xll.ohTrigger(Trigger,Quote!$AE$2))</f>
        <v>2.0710576449983905E-3</v>
      </c>
    </row>
    <row r="442" spans="48:53" ht="11.25" customHeight="1" x14ac:dyDescent="0.25">
      <c r="AV442" s="187" t="s">
        <v>217</v>
      </c>
      <c r="AW442" s="188">
        <f>_xll.qlInterestRateIndexFixingDate(Currency&amp;"ibor"&amp;$G$1,AX442,Trigger)</f>
        <v>42759</v>
      </c>
      <c r="AX442" s="188">
        <f>_xll.qlCalendarAdvance(Calendar,AX441,AV442,"f",,Trigger)</f>
        <v>42761</v>
      </c>
      <c r="AY442" s="188">
        <f>_xll.qlInterestRateIndexMaturity(Currency&amp;"ibor"&amp;$G$1,AX442,Trigger)</f>
        <v>42942</v>
      </c>
      <c r="AZ442" s="361">
        <f>_xll.qlIndexFixing($Z$5,AW442,,_xll.ohTrigger(Trigger,Quote!$AE$2))</f>
        <v>2.3443317031025591E-3</v>
      </c>
      <c r="BA442" s="361">
        <f>_xll.qlIndexFixing($BB$1,AX442,,_xll.ohTrigger(Trigger,Quote!$AE$2))</f>
        <v>2.0903835969047786E-3</v>
      </c>
    </row>
    <row r="443" spans="48:53" ht="11.25" customHeight="1" x14ac:dyDescent="0.25">
      <c r="AV443" s="187" t="s">
        <v>217</v>
      </c>
      <c r="AW443" s="188">
        <f>_xll.qlInterestRateIndexFixingDate(Currency&amp;"ibor"&amp;$G$1,AX443,Trigger)</f>
        <v>42760</v>
      </c>
      <c r="AX443" s="188">
        <f>_xll.qlCalendarAdvance(Calendar,AX442,AV443,"f",,Trigger)</f>
        <v>42762</v>
      </c>
      <c r="AY443" s="188">
        <f>_xll.qlInterestRateIndexMaturity(Currency&amp;"ibor"&amp;$G$1,AX443,Trigger)</f>
        <v>42943</v>
      </c>
      <c r="AZ443" s="361">
        <f>_xll.qlIndexFixing($Z$5,AW443,,_xll.ohTrigger(Trigger,Quote!$AE$2))</f>
        <v>2.3475878256273169E-3</v>
      </c>
      <c r="BA443" s="361">
        <f>_xll.qlIndexFixing($BB$1,AX443,,_xll.ohTrigger(Trigger,Quote!$AE$2))</f>
        <v>2.0932074747190416E-3</v>
      </c>
    </row>
    <row r="444" spans="48:53" ht="11.25" customHeight="1" x14ac:dyDescent="0.25">
      <c r="AV444" s="187" t="s">
        <v>217</v>
      </c>
      <c r="AW444" s="188">
        <f>_xll.qlInterestRateIndexFixingDate(Currency&amp;"ibor"&amp;$G$1,AX444,Trigger)</f>
        <v>42761</v>
      </c>
      <c r="AX444" s="188">
        <f>_xll.qlCalendarAdvance(Calendar,AX443,AV444,"f",,Trigger)</f>
        <v>42765</v>
      </c>
      <c r="AY444" s="188">
        <f>_xll.qlInterestRateIndexMaturity(Currency&amp;"ibor"&amp;$G$1,AX444,Trigger)</f>
        <v>42947</v>
      </c>
      <c r="AZ444" s="361">
        <f>_xll.qlIndexFixing($Z$5,AW444,,_xll.ohTrigger(Trigger,Quote!$AE$2))</f>
        <v>2.3589920222545102E-3</v>
      </c>
      <c r="BA444" s="361">
        <f>_xll.qlIndexFixing($BB$1,AX444,,_xll.ohTrigger(Trigger,Quote!$AE$2))</f>
        <v>2.0987806230914501E-3</v>
      </c>
    </row>
    <row r="445" spans="48:53" ht="11.25" customHeight="1" x14ac:dyDescent="0.25">
      <c r="AV445" s="187" t="s">
        <v>217</v>
      </c>
      <c r="AW445" s="188">
        <f>_xll.qlInterestRateIndexFixingDate(Currency&amp;"ibor"&amp;$G$1,AX445,Trigger)</f>
        <v>42762</v>
      </c>
      <c r="AX445" s="188">
        <f>_xll.qlCalendarAdvance(Calendar,AX444,AV445,"f",,Trigger)</f>
        <v>42766</v>
      </c>
      <c r="AY445" s="188">
        <f>_xll.qlInterestRateIndexMaturity(Currency&amp;"ibor"&amp;$G$1,AX445,Trigger)</f>
        <v>42947</v>
      </c>
      <c r="AZ445" s="361">
        <f>_xll.qlIndexFixing($Z$5,AW445,,_xll.ohTrigger(Trigger,Quote!$AE$2))</f>
        <v>2.3606123689695032E-3</v>
      </c>
      <c r="BA445" s="361">
        <f>_xll.qlIndexFixing($BB$1,AX445,,_xll.ohTrigger(Trigger,Quote!$AE$2))</f>
        <v>2.1043727054135155E-3</v>
      </c>
    </row>
    <row r="446" spans="48:53" ht="11.25" customHeight="1" x14ac:dyDescent="0.25">
      <c r="AV446" s="187" t="s">
        <v>217</v>
      </c>
      <c r="AW446" s="188">
        <f>_xll.qlInterestRateIndexFixingDate(Currency&amp;"ibor"&amp;$G$1,AX446,Trigger)</f>
        <v>42765</v>
      </c>
      <c r="AX446" s="188">
        <f>_xll.qlCalendarAdvance(Calendar,AX445,AV446,"f",,Trigger)</f>
        <v>42767</v>
      </c>
      <c r="AY446" s="188">
        <f>_xll.qlInterestRateIndexMaturity(Currency&amp;"ibor"&amp;$G$1,AX446,Trigger)</f>
        <v>42948</v>
      </c>
      <c r="AZ446" s="361">
        <f>_xll.qlIndexFixing($Z$5,AW446,,_xll.ohTrigger(Trigger,Quote!$AE$2))</f>
        <v>2.3638685181160595E-3</v>
      </c>
      <c r="BA446" s="361">
        <f>_xll.qlIndexFixing($BB$1,AX446,,_xll.ohTrigger(Trigger,Quote!$AE$2))</f>
        <v>2.1099860763700825E-3</v>
      </c>
    </row>
    <row r="447" spans="48:53" ht="11.25" customHeight="1" x14ac:dyDescent="0.25">
      <c r="AV447" s="187" t="s">
        <v>217</v>
      </c>
      <c r="AW447" s="188">
        <f>_xll.qlInterestRateIndexFixingDate(Currency&amp;"ibor"&amp;$G$1,AX447,Trigger)</f>
        <v>42766</v>
      </c>
      <c r="AX447" s="188">
        <f>_xll.qlCalendarAdvance(Calendar,AX446,AV447,"f",,Trigger)</f>
        <v>42768</v>
      </c>
      <c r="AY447" s="188">
        <f>_xll.qlInterestRateIndexMaturity(Currency&amp;"ibor"&amp;$G$1,AX447,Trigger)</f>
        <v>42949</v>
      </c>
      <c r="AZ447" s="361">
        <f>_xll.qlIndexFixing($Z$5,AW447,,_xll.ohTrigger(Trigger,Quote!$AE$2))</f>
        <v>2.3671246725869757E-3</v>
      </c>
      <c r="BA447" s="361">
        <f>_xll.qlIndexFixing($BB$1,AX447,,_xll.ohTrigger(Trigger,Quote!$AE$2))</f>
        <v>2.1297750913710795E-3</v>
      </c>
    </row>
    <row r="448" spans="48:53" ht="11.25" customHeight="1" x14ac:dyDescent="0.25">
      <c r="AV448" s="187" t="s">
        <v>217</v>
      </c>
      <c r="AW448" s="188">
        <f>_xll.qlInterestRateIndexFixingDate(Currency&amp;"ibor"&amp;$G$1,AX448,Trigger)</f>
        <v>42767</v>
      </c>
      <c r="AX448" s="188">
        <f>_xll.qlCalendarAdvance(Calendar,AX447,AV448,"f",,Trigger)</f>
        <v>42769</v>
      </c>
      <c r="AY448" s="188">
        <f>_xll.qlInterestRateIndexMaturity(Currency&amp;"ibor"&amp;$G$1,AX448,Trigger)</f>
        <v>42950</v>
      </c>
      <c r="AZ448" s="361">
        <f>_xll.qlIndexFixing($Z$5,AW448,,_xll.ohTrigger(Trigger,Quote!$AE$2))</f>
        <v>2.3703808323826928E-3</v>
      </c>
      <c r="BA448" s="361">
        <f>_xll.qlIndexFixing($BB$1,AX448,,_xll.ohTrigger(Trigger,Quote!$AE$2))</f>
        <v>2.1327000582932556E-3</v>
      </c>
    </row>
    <row r="449" spans="48:53" ht="11.25" customHeight="1" x14ac:dyDescent="0.25">
      <c r="AV449" s="187" t="s">
        <v>217</v>
      </c>
      <c r="AW449" s="188">
        <f>_xll.qlInterestRateIndexFixingDate(Currency&amp;"ibor"&amp;$G$1,AX449,Trigger)</f>
        <v>42768</v>
      </c>
      <c r="AX449" s="188">
        <f>_xll.qlCalendarAdvance(Calendar,AX448,AV449,"f",,Trigger)</f>
        <v>42772</v>
      </c>
      <c r="AY449" s="188">
        <f>_xll.qlInterestRateIndexMaturity(Currency&amp;"ibor"&amp;$G$1,AX449,Trigger)</f>
        <v>42954</v>
      </c>
      <c r="AZ449" s="361">
        <f>_xll.qlIndexFixing($Z$5,AW449,,_xll.ohTrigger(Trigger,Quote!$AE$2))</f>
        <v>2.3817853094475739E-3</v>
      </c>
      <c r="BA449" s="361">
        <f>_xll.qlIndexFixing($BB$1,AX449,,_xll.ohTrigger(Trigger,Quote!$AE$2))</f>
        <v>2.1384557107495539E-3</v>
      </c>
    </row>
    <row r="450" spans="48:53" ht="11.25" customHeight="1" x14ac:dyDescent="0.25">
      <c r="AV450" s="187" t="s">
        <v>217</v>
      </c>
      <c r="AW450" s="188">
        <f>_xll.qlInterestRateIndexFixingDate(Currency&amp;"ibor"&amp;$G$1,AX450,Trigger)</f>
        <v>42769</v>
      </c>
      <c r="AX450" s="188">
        <f>_xll.qlCalendarAdvance(Calendar,AX449,AV450,"f",,Trigger)</f>
        <v>42773</v>
      </c>
      <c r="AY450" s="188">
        <f>_xll.qlInterestRateIndexMaturity(Currency&amp;"ibor"&amp;$G$1,AX450,Trigger)</f>
        <v>42954</v>
      </c>
      <c r="AZ450" s="361">
        <f>_xll.qlIndexFixing($Z$5,AW450,,_xll.ohTrigger(Trigger,Quote!$AE$2))</f>
        <v>2.3834055248078351E-3</v>
      </c>
      <c r="BA450" s="361">
        <f>_xll.qlIndexFixing($BB$1,AX450,,_xll.ohTrigger(Trigger,Quote!$AE$2))</f>
        <v>2.144247090785421E-3</v>
      </c>
    </row>
    <row r="451" spans="48:53" ht="11.25" customHeight="1" x14ac:dyDescent="0.25">
      <c r="AV451" s="187" t="s">
        <v>217</v>
      </c>
      <c r="AW451" s="188">
        <f>_xll.qlInterestRateIndexFixingDate(Currency&amp;"ibor"&amp;$G$1,AX451,Trigger)</f>
        <v>42772</v>
      </c>
      <c r="AX451" s="188">
        <f>_xll.qlCalendarAdvance(Calendar,AX450,AV451,"f",,Trigger)</f>
        <v>42774</v>
      </c>
      <c r="AY451" s="188">
        <f>_xll.qlInterestRateIndexMaturity(Currency&amp;"ibor"&amp;$G$1,AX451,Trigger)</f>
        <v>42955</v>
      </c>
      <c r="AZ451" s="361">
        <f>_xll.qlIndexFixing($Z$5,AW451,,_xll.ohTrigger(Trigger,Quote!$AE$2))</f>
        <v>2.3866617112249097E-3</v>
      </c>
      <c r="BA451" s="361">
        <f>_xll.qlIndexFixing($BB$1,AX451,,_xll.ohTrigger(Trigger,Quote!$AE$2))</f>
        <v>2.1500766567022645E-3</v>
      </c>
    </row>
    <row r="452" spans="48:53" ht="11.25" customHeight="1" x14ac:dyDescent="0.25">
      <c r="AV452" s="187" t="s">
        <v>217</v>
      </c>
      <c r="AW452" s="188">
        <f>_xll.qlInterestRateIndexFixingDate(Currency&amp;"ibor"&amp;$G$1,AX452,Trigger)</f>
        <v>42773</v>
      </c>
      <c r="AX452" s="188">
        <f>_xll.qlCalendarAdvance(Calendar,AX451,AV452,"f",,Trigger)</f>
        <v>42775</v>
      </c>
      <c r="AY452" s="188">
        <f>_xll.qlInterestRateIndexMaturity(Currency&amp;"ibor"&amp;$G$1,AX452,Trigger)</f>
        <v>42956</v>
      </c>
      <c r="AZ452" s="361">
        <f>_xll.qlIndexFixing($Z$5,AW452,,_xll.ohTrigger(Trigger,Quote!$AE$2))</f>
        <v>2.3899179029667856E-3</v>
      </c>
      <c r="BA452" s="361">
        <f>_xll.qlIndexFixing($BB$1,AX452,,_xll.ohTrigger(Trigger,Quote!$AE$2))</f>
        <v>2.1706738669443407E-3</v>
      </c>
    </row>
    <row r="453" spans="48:53" ht="11.25" customHeight="1" x14ac:dyDescent="0.25">
      <c r="AV453" s="187" t="s">
        <v>217</v>
      </c>
      <c r="AW453" s="188">
        <f>_xll.qlInterestRateIndexFixingDate(Currency&amp;"ibor"&amp;$G$1,AX453,Trigger)</f>
        <v>42774</v>
      </c>
      <c r="AX453" s="188">
        <f>_xll.qlCalendarAdvance(Calendar,AX452,AV453,"f",,Trigger)</f>
        <v>42776</v>
      </c>
      <c r="AY453" s="188">
        <f>_xll.qlInterestRateIndexMaturity(Currency&amp;"ibor"&amp;$G$1,AX453,Trigger)</f>
        <v>42957</v>
      </c>
      <c r="AZ453" s="361">
        <f>_xll.qlIndexFixing($Z$5,AW453,,_xll.ohTrigger(Trigger,Quote!$AE$2))</f>
        <v>2.3931741000334629E-3</v>
      </c>
      <c r="BA453" s="361">
        <f>_xll.qlIndexFixing($BB$1,AX453,,_xll.ohTrigger(Trigger,Quote!$AE$2))</f>
        <v>2.1738264633685439E-3</v>
      </c>
    </row>
    <row r="454" spans="48:53" ht="11.25" customHeight="1" x14ac:dyDescent="0.25">
      <c r="AV454" s="187" t="s">
        <v>217</v>
      </c>
      <c r="AW454" s="188">
        <f>_xll.qlInterestRateIndexFixingDate(Currency&amp;"ibor"&amp;$G$1,AX454,Trigger)</f>
        <v>42775</v>
      </c>
      <c r="AX454" s="188">
        <f>_xll.qlCalendarAdvance(Calendar,AX453,AV454,"f",,Trigger)</f>
        <v>42779</v>
      </c>
      <c r="AY454" s="188">
        <f>_xll.qlInterestRateIndexMaturity(Currency&amp;"ibor"&amp;$G$1,AX454,Trigger)</f>
        <v>42961</v>
      </c>
      <c r="AZ454" s="361">
        <f>_xll.qlIndexFixing($Z$5,AW454,,_xll.ohTrigger(Trigger,Quote!$AE$2))</f>
        <v>2.4045788589802386E-3</v>
      </c>
      <c r="BA454" s="361">
        <f>_xll.qlIndexFixing($BB$1,AX454,,_xll.ohTrigger(Trigger,Quote!$AE$2))</f>
        <v>2.1798843513873858E-3</v>
      </c>
    </row>
    <row r="455" spans="48:53" ht="11.25" customHeight="1" x14ac:dyDescent="0.25">
      <c r="AV455" s="187" t="s">
        <v>217</v>
      </c>
      <c r="AW455" s="188">
        <f>_xll.qlInterestRateIndexFixingDate(Currency&amp;"ibor"&amp;$G$1,AX455,Trigger)</f>
        <v>42776</v>
      </c>
      <c r="AX455" s="188">
        <f>_xll.qlCalendarAdvance(Calendar,AX454,AV455,"f",,Trigger)</f>
        <v>42780</v>
      </c>
      <c r="AY455" s="188">
        <f>_xll.qlInterestRateIndexMaturity(Currency&amp;"ibor"&amp;$G$1,AX455,Trigger)</f>
        <v>42961</v>
      </c>
      <c r="AZ455" s="361">
        <f>_xll.qlIndexFixing($Z$5,AW455,,_xll.ohTrigger(Trigger,Quote!$AE$2))</f>
        <v>2.4061989415428862E-3</v>
      </c>
      <c r="BA455" s="361">
        <f>_xll.qlIndexFixing($BB$1,AX455,,_xll.ohTrigger(Trigger,Quote!$AE$2))</f>
        <v>2.1859941265611319E-3</v>
      </c>
    </row>
    <row r="456" spans="48:53" ht="11.25" customHeight="1" x14ac:dyDescent="0.25">
      <c r="AV456" s="187" t="s">
        <v>217</v>
      </c>
      <c r="AW456" s="188">
        <f>_xll.qlInterestRateIndexFixingDate(Currency&amp;"ibor"&amp;$G$1,AX456,Trigger)</f>
        <v>42779</v>
      </c>
      <c r="AX456" s="188">
        <f>_xll.qlCalendarAdvance(Calendar,AX455,AV456,"f",,Trigger)</f>
        <v>42781</v>
      </c>
      <c r="AY456" s="188">
        <f>_xll.qlInterestRateIndexMaturity(Currency&amp;"ibor"&amp;$G$1,AX456,Trigger)</f>
        <v>42962</v>
      </c>
      <c r="AZ456" s="361">
        <f>_xll.qlIndexFixing($Z$5,AW456,,_xll.ohTrigger(Trigger,Quote!$AE$2))</f>
        <v>2.4094551652318035E-3</v>
      </c>
      <c r="BA456" s="361">
        <f>_xll.qlIndexFixing($BB$1,AX456,,_xll.ohTrigger(Trigger,Quote!$AE$2))</f>
        <v>2.1921515366545336E-3</v>
      </c>
    </row>
    <row r="457" spans="48:53" ht="11.25" customHeight="1" x14ac:dyDescent="0.25">
      <c r="AV457" s="187" t="s">
        <v>217</v>
      </c>
      <c r="AW457" s="188">
        <f>_xll.qlInterestRateIndexFixingDate(Currency&amp;"ibor"&amp;$G$1,AX457,Trigger)</f>
        <v>42780</v>
      </c>
      <c r="AX457" s="188">
        <f>_xll.qlCalendarAdvance(Calendar,AX456,AV457,"f",,Trigger)</f>
        <v>42782</v>
      </c>
      <c r="AY457" s="188">
        <f>_xll.qlInterestRateIndexMaturity(Currency&amp;"ibor"&amp;$G$1,AX457,Trigger)</f>
        <v>42963</v>
      </c>
      <c r="AZ457" s="361">
        <f>_xll.qlIndexFixing($Z$5,AW457,,_xll.ohTrigger(Trigger,Quote!$AE$2))</f>
        <v>2.4127113942455226E-3</v>
      </c>
      <c r="BA457" s="361">
        <f>_xll.qlIndexFixing($BB$1,AX457,,_xll.ohTrigger(Trigger,Quote!$AE$2))</f>
        <v>2.2137534007917836E-3</v>
      </c>
    </row>
    <row r="458" spans="48:53" ht="11.25" customHeight="1" x14ac:dyDescent="0.25">
      <c r="AV458" s="187" t="s">
        <v>217</v>
      </c>
      <c r="AW458" s="188">
        <f>_xll.qlInterestRateIndexFixingDate(Currency&amp;"ibor"&amp;$G$1,AX458,Trigger)</f>
        <v>42781</v>
      </c>
      <c r="AX458" s="188">
        <f>_xll.qlCalendarAdvance(Calendar,AX457,AV458,"f",,Trigger)</f>
        <v>42783</v>
      </c>
      <c r="AY458" s="188">
        <f>_xll.qlInterestRateIndexMaturity(Currency&amp;"ibor"&amp;$G$1,AX458,Trigger)</f>
        <v>42964</v>
      </c>
      <c r="AZ458" s="361">
        <f>_xll.qlIndexFixing($Z$5,AW458,,_xll.ohTrigger(Trigger,Quote!$AE$2))</f>
        <v>2.4159676285831597E-3</v>
      </c>
      <c r="BA458" s="361">
        <f>_xll.qlIndexFixing($BB$1,AX458,,_xll.ohTrigger(Trigger,Quote!$AE$2))</f>
        <v>2.2171441185891432E-3</v>
      </c>
    </row>
    <row r="459" spans="48:53" ht="11.25" customHeight="1" x14ac:dyDescent="0.25">
      <c r="AV459" s="187" t="s">
        <v>217</v>
      </c>
      <c r="AW459" s="188">
        <f>_xll.qlInterestRateIndexFixingDate(Currency&amp;"ibor"&amp;$G$1,AX459,Trigger)</f>
        <v>42782</v>
      </c>
      <c r="AX459" s="188">
        <f>_xll.qlCalendarAdvance(Calendar,AX458,AV459,"f",,Trigger)</f>
        <v>42786</v>
      </c>
      <c r="AY459" s="188">
        <f>_xll.qlInterestRateIndexMaturity(Currency&amp;"ibor"&amp;$G$1,AX459,Trigger)</f>
        <v>42968</v>
      </c>
      <c r="AZ459" s="361">
        <f>_xll.qlIndexFixing($Z$5,AW459,,_xll.ohTrigger(Trigger,Quote!$AE$2))</f>
        <v>2.4273726708573347E-3</v>
      </c>
      <c r="BA459" s="361">
        <f>_xll.qlIndexFixing($BB$1,AX459,,_xll.ohTrigger(Trigger,Quote!$AE$2))</f>
        <v>2.2234543329176658E-3</v>
      </c>
    </row>
    <row r="460" spans="48:53" ht="11.25" customHeight="1" x14ac:dyDescent="0.25">
      <c r="AV460" s="187" t="s">
        <v>217</v>
      </c>
      <c r="AW460" s="188">
        <f>_xll.qlInterestRateIndexFixingDate(Currency&amp;"ibor"&amp;$G$1,AX460,Trigger)</f>
        <v>42783</v>
      </c>
      <c r="AX460" s="188">
        <f>_xll.qlCalendarAdvance(Calendar,AX459,AV460,"f",,Trigger)</f>
        <v>42787</v>
      </c>
      <c r="AY460" s="188">
        <f>_xll.qlInterestRateIndexMaturity(Currency&amp;"ibor"&amp;$G$1,AX460,Trigger)</f>
        <v>42968</v>
      </c>
      <c r="AZ460" s="361">
        <f>_xll.qlIndexFixing($Z$5,AW460,,_xll.ohTrigger(Trigger,Quote!$AE$2))</f>
        <v>2.4289926191790718E-3</v>
      </c>
      <c r="BA460" s="361">
        <f>_xll.qlIndexFixing($BB$1,AX460,,_xll.ohTrigger(Trigger,Quote!$AE$2))</f>
        <v>2.2297777823043212E-3</v>
      </c>
    </row>
    <row r="461" spans="48:53" ht="11.25" customHeight="1" x14ac:dyDescent="0.25">
      <c r="AV461" s="187" t="s">
        <v>217</v>
      </c>
      <c r="AW461" s="188">
        <f>_xll.qlInterestRateIndexFixingDate(Currency&amp;"ibor"&amp;$G$1,AX461,Trigger)</f>
        <v>42786</v>
      </c>
      <c r="AX461" s="188">
        <f>_xll.qlCalendarAdvance(Calendar,AX460,AV461,"f",,Trigger)</f>
        <v>42788</v>
      </c>
      <c r="AY461" s="188">
        <f>_xll.qlInterestRateIndexMaturity(Currency&amp;"ibor"&amp;$G$1,AX461,Trigger)</f>
        <v>42969</v>
      </c>
      <c r="AZ461" s="361">
        <f>_xll.qlIndexFixing($Z$5,AW461,,_xll.ohTrigger(Trigger,Quote!$AE$2))</f>
        <v>2.4322488801398322E-3</v>
      </c>
      <c r="BA461" s="361">
        <f>_xll.qlIndexFixing($BB$1,AX461,,_xll.ohTrigger(Trigger,Quote!$AE$2))</f>
        <v>2.2361086075725393E-3</v>
      </c>
    </row>
    <row r="462" spans="48:53" ht="11.25" customHeight="1" x14ac:dyDescent="0.25">
      <c r="AV462" s="187" t="s">
        <v>217</v>
      </c>
      <c r="AW462" s="188">
        <f>_xll.qlInterestRateIndexFixingDate(Currency&amp;"ibor"&amp;$G$1,AX462,Trigger)</f>
        <v>42787</v>
      </c>
      <c r="AX462" s="188">
        <f>_xll.qlCalendarAdvance(Calendar,AX461,AV462,"f",,Trigger)</f>
        <v>42789</v>
      </c>
      <c r="AY462" s="188">
        <f>_xll.qlInterestRateIndexMaturity(Currency&amp;"ibor"&amp;$G$1,AX462,Trigger)</f>
        <v>42970</v>
      </c>
      <c r="AZ462" s="361">
        <f>_xll.qlIndexFixing($Z$5,AW462,,_xll.ohTrigger(Trigger,Quote!$AE$2))</f>
        <v>2.4355051464245111E-3</v>
      </c>
      <c r="BA462" s="361">
        <f>_xll.qlIndexFixing($BB$1,AX462,,_xll.ohTrigger(Trigger,Quote!$AE$2))</f>
        <v>2.2580264994752032E-3</v>
      </c>
    </row>
    <row r="463" spans="48:53" ht="11.25" customHeight="1" x14ac:dyDescent="0.25">
      <c r="AV463" s="187" t="s">
        <v>217</v>
      </c>
      <c r="AW463" s="188">
        <f>_xll.qlInterestRateIndexFixingDate(Currency&amp;"ibor"&amp;$G$1,AX463,Trigger)</f>
        <v>42788</v>
      </c>
      <c r="AX463" s="188">
        <f>_xll.qlCalendarAdvance(Calendar,AX462,AV463,"f",,Trigger)</f>
        <v>42790</v>
      </c>
      <c r="AY463" s="188">
        <f>_xll.qlInterestRateIndexMaturity(Currency&amp;"ibor"&amp;$G$1,AX463,Trigger)</f>
        <v>42971</v>
      </c>
      <c r="AZ463" s="361">
        <f>_xll.qlIndexFixing($Z$5,AW463,,_xll.ohTrigger(Trigger,Quote!$AE$2))</f>
        <v>2.4387614180344328E-3</v>
      </c>
      <c r="BA463" s="361">
        <f>_xll.qlIndexFixing($BB$1,AX463,,_xll.ohTrigger(Trigger,Quote!$AE$2))</f>
        <v>2.2702498344292451E-3</v>
      </c>
    </row>
    <row r="464" spans="48:53" ht="11.25" customHeight="1" x14ac:dyDescent="0.25">
      <c r="AV464" s="187" t="s">
        <v>217</v>
      </c>
      <c r="AW464" s="188">
        <f>_xll.qlInterestRateIndexFixingDate(Currency&amp;"ibor"&amp;$G$1,AX464,Trigger)</f>
        <v>42789</v>
      </c>
      <c r="AX464" s="188">
        <f>_xll.qlCalendarAdvance(Calendar,AX463,AV464,"f",,Trigger)</f>
        <v>42793</v>
      </c>
      <c r="AY464" s="188">
        <f>_xll.qlInterestRateIndexMaturity(Currency&amp;"ibor"&amp;$G$1,AX464,Trigger)</f>
        <v>42975</v>
      </c>
      <c r="AZ464" s="361">
        <f>_xll.qlIndexFixing($Z$5,AW464,,_xll.ohTrigger(Trigger,Quote!$AE$2))</f>
        <v>2.4501667450797411E-3</v>
      </c>
      <c r="BA464" s="361">
        <f>_xll.qlIndexFixing($BB$1,AX464,,_xll.ohTrigger(Trigger,Quote!$AE$2))</f>
        <v>2.2765461314347545E-3</v>
      </c>
    </row>
    <row r="465" spans="48:53" ht="11.25" customHeight="1" x14ac:dyDescent="0.25">
      <c r="AV465" s="187" t="s">
        <v>217</v>
      </c>
      <c r="AW465" s="188">
        <f>_xll.qlInterestRateIndexFixingDate(Currency&amp;"ibor"&amp;$G$1,AX465,Trigger)</f>
        <v>42790</v>
      </c>
      <c r="AX465" s="188">
        <f>_xll.qlCalendarAdvance(Calendar,AX464,AV465,"f",,Trigger)</f>
        <v>42794</v>
      </c>
      <c r="AY465" s="188">
        <f>_xll.qlInterestRateIndexMaturity(Currency&amp;"ibor"&amp;$G$1,AX465,Trigger)</f>
        <v>42978</v>
      </c>
      <c r="AZ465" s="361">
        <f>_xll.qlIndexFixing($Z$5,AW465,,_xll.ohTrigger(Trigger,Quote!$AE$2))</f>
        <v>2.4566961436903786E-3</v>
      </c>
      <c r="BA465" s="361">
        <f>_xll.qlIndexFixing($BB$1,AX465,,_xll.ohTrigger(Trigger,Quote!$AE$2))</f>
        <v>2.2887857978288522E-3</v>
      </c>
    </row>
    <row r="466" spans="48:53" ht="11.25" customHeight="1" x14ac:dyDescent="0.25">
      <c r="AV466" s="187" t="s">
        <v>217</v>
      </c>
      <c r="AW466" s="188">
        <f>_xll.qlInterestRateIndexFixingDate(Currency&amp;"ibor"&amp;$G$1,AX466,Trigger)</f>
        <v>42793</v>
      </c>
      <c r="AX466" s="188">
        <f>_xll.qlCalendarAdvance(Calendar,AX465,AV466,"f",,Trigger)</f>
        <v>42795</v>
      </c>
      <c r="AY466" s="188">
        <f>_xll.qlInterestRateIndexMaturity(Currency&amp;"ibor"&amp;$G$1,AX466,Trigger)</f>
        <v>42979</v>
      </c>
      <c r="AZ466" s="361">
        <f>_xll.qlIndexFixing($Z$5,AW466,,_xll.ohTrigger(Trigger,Quote!$AE$2))</f>
        <v>2.4599525165778045E-3</v>
      </c>
      <c r="BA466" s="361">
        <f>_xll.qlIndexFixing($BB$1,AX466,,_xll.ohTrigger(Trigger,Quote!$AE$2))</f>
        <v>2.2920366239218199E-3</v>
      </c>
    </row>
    <row r="467" spans="48:53" ht="11.25" customHeight="1" x14ac:dyDescent="0.25">
      <c r="AV467" s="187" t="s">
        <v>217</v>
      </c>
      <c r="AW467" s="188">
        <f>_xll.qlInterestRateIndexFixingDate(Currency&amp;"ibor"&amp;$G$1,AX467,Trigger)</f>
        <v>42794</v>
      </c>
      <c r="AX467" s="188">
        <f>_xll.qlCalendarAdvance(Calendar,AX466,AV467,"f",,Trigger)</f>
        <v>42796</v>
      </c>
      <c r="AY467" s="188">
        <f>_xll.qlInterestRateIndexMaturity(Currency&amp;"ibor"&amp;$G$1,AX467,Trigger)</f>
        <v>42982</v>
      </c>
      <c r="AZ467" s="361">
        <f>_xll.qlIndexFixing($Z$5,AW467,,_xll.ohTrigger(Trigger,Quote!$AE$2))</f>
        <v>2.4664821700463632E-3</v>
      </c>
      <c r="BA467" s="361">
        <f>_xll.qlIndexFixing($BB$1,AX467,,_xll.ohTrigger(Trigger,Quote!$AE$2))</f>
        <v>2.3074862053294189E-3</v>
      </c>
    </row>
    <row r="468" spans="48:53" ht="11.25" customHeight="1" x14ac:dyDescent="0.25">
      <c r="AV468" s="187" t="s">
        <v>217</v>
      </c>
      <c r="AW468" s="188">
        <f>_xll.qlInterestRateIndexFixingDate(Currency&amp;"ibor"&amp;$G$1,AX468,Trigger)</f>
        <v>42795</v>
      </c>
      <c r="AX468" s="188">
        <f>_xll.qlCalendarAdvance(Calendar,AX467,AV468,"f",,Trigger)</f>
        <v>42797</v>
      </c>
      <c r="AY468" s="188">
        <f>_xll.qlInterestRateIndexMaturity(Currency&amp;"ibor"&amp;$G$1,AX468,Trigger)</f>
        <v>42982</v>
      </c>
      <c r="AZ468" s="361">
        <f>_xll.qlIndexFixing($Z$5,AW468,,_xll.ohTrigger(Trigger,Quote!$AE$2))</f>
        <v>2.4681019293379299E-3</v>
      </c>
      <c r="BA468" s="361">
        <f>_xll.qlIndexFixing($BB$1,AX468,,_xll.ohTrigger(Trigger,Quote!$AE$2))</f>
        <v>2.3135233566951986E-3</v>
      </c>
    </row>
    <row r="469" spans="48:53" ht="11.25" customHeight="1" x14ac:dyDescent="0.25">
      <c r="AV469" s="187" t="s">
        <v>217</v>
      </c>
      <c r="AW469" s="188">
        <f>_xll.qlInterestRateIndexFixingDate(Currency&amp;"ibor"&amp;$G$1,AX469,Trigger)</f>
        <v>42796</v>
      </c>
      <c r="AX469" s="188">
        <f>_xll.qlCalendarAdvance(Calendar,AX468,AV469,"f",,Trigger)</f>
        <v>42800</v>
      </c>
      <c r="AY469" s="188">
        <f>_xll.qlInterestRateIndexMaturity(Currency&amp;"ibor"&amp;$G$1,AX469,Trigger)</f>
        <v>42984</v>
      </c>
      <c r="AZ469" s="361">
        <f>_xll.qlIndexFixing($Z$5,AW469,,_xll.ohTrigger(Trigger,Quote!$AE$2))</f>
        <v>2.4762344622086818E-3</v>
      </c>
      <c r="BA469" s="361">
        <f>_xll.qlIndexFixing($BB$1,AX469,,_xll.ohTrigger(Trigger,Quote!$AE$2))</f>
        <v>2.3194958614238042E-3</v>
      </c>
    </row>
    <row r="470" spans="48:53" ht="11.25" customHeight="1" x14ac:dyDescent="0.25">
      <c r="AV470" s="187" t="s">
        <v>217</v>
      </c>
      <c r="AW470" s="188">
        <f>_xll.qlInterestRateIndexFixingDate(Currency&amp;"ibor"&amp;$G$1,AX470,Trigger)</f>
        <v>42797</v>
      </c>
      <c r="AX470" s="188">
        <f>_xll.qlCalendarAdvance(Calendar,AX469,AV470,"f",,Trigger)</f>
        <v>42801</v>
      </c>
      <c r="AY470" s="188">
        <f>_xll.qlInterestRateIndexMaturity(Currency&amp;"ibor"&amp;$G$1,AX470,Trigger)</f>
        <v>42985</v>
      </c>
      <c r="AZ470" s="361">
        <f>_xll.qlIndexFixing($Z$5,AW470,,_xll.ohTrigger(Trigger,Quote!$AE$2))</f>
        <v>2.4794908675740412E-3</v>
      </c>
      <c r="BA470" s="361">
        <f>_xll.qlIndexFixing($BB$1,AX470,,_xll.ohTrigger(Trigger,Quote!$AE$2))</f>
        <v>2.3314663419802331E-3</v>
      </c>
    </row>
    <row r="471" spans="48:53" ht="11.25" customHeight="1" x14ac:dyDescent="0.25">
      <c r="AV471" s="187" t="s">
        <v>217</v>
      </c>
      <c r="AW471" s="188">
        <f>_xll.qlInterestRateIndexFixingDate(Currency&amp;"ibor"&amp;$G$1,AX471,Trigger)</f>
        <v>42800</v>
      </c>
      <c r="AX471" s="188">
        <f>_xll.qlCalendarAdvance(Calendar,AX470,AV471,"f",,Trigger)</f>
        <v>42802</v>
      </c>
      <c r="AY471" s="188">
        <f>_xll.qlInterestRateIndexMaturity(Currency&amp;"ibor"&amp;$G$1,AX471,Trigger)</f>
        <v>42986</v>
      </c>
      <c r="AZ471" s="361">
        <f>_xll.qlIndexFixing($Z$5,AW471,,_xll.ohTrigger(Trigger,Quote!$AE$2))</f>
        <v>2.4827472783528967E-3</v>
      </c>
      <c r="BA471" s="361">
        <f>_xll.qlIndexFixing($BB$1,AX471,,_xll.ohTrigger(Trigger,Quote!$AE$2))</f>
        <v>2.33426125098497E-3</v>
      </c>
    </row>
    <row r="472" spans="48:53" ht="11.25" customHeight="1" x14ac:dyDescent="0.25">
      <c r="AV472" s="187" t="s">
        <v>217</v>
      </c>
      <c r="AW472" s="188">
        <f>_xll.qlInterestRateIndexFixingDate(Currency&amp;"ibor"&amp;$G$1,AX472,Trigger)</f>
        <v>42801</v>
      </c>
      <c r="AX472" s="188">
        <f>_xll.qlCalendarAdvance(Calendar,AX471,AV472,"f",,Trigger)</f>
        <v>42803</v>
      </c>
      <c r="AY472" s="188">
        <f>_xll.qlInterestRateIndexMaturity(Currency&amp;"ibor"&amp;$G$1,AX472,Trigger)</f>
        <v>42989</v>
      </c>
      <c r="AZ472" s="361">
        <f>_xll.qlIndexFixing($Z$5,AW472,,_xll.ohTrigger(Trigger,Quote!$AE$2))</f>
        <v>2.4892773211992653E-3</v>
      </c>
      <c r="BA472" s="361">
        <f>_xll.qlIndexFixing($BB$1,AX472,,_xll.ohTrigger(Trigger,Quote!$AE$2))</f>
        <v>2.3481695885173718E-3</v>
      </c>
    </row>
    <row r="473" spans="48:53" ht="11.25" customHeight="1" x14ac:dyDescent="0.25">
      <c r="AV473" s="187" t="s">
        <v>217</v>
      </c>
      <c r="AW473" s="188">
        <f>_xll.qlInterestRateIndexFixingDate(Currency&amp;"ibor"&amp;$G$1,AX473,Trigger)</f>
        <v>42802</v>
      </c>
      <c r="AX473" s="188">
        <f>_xll.qlCalendarAdvance(Calendar,AX472,AV473,"f",,Trigger)</f>
        <v>42804</v>
      </c>
      <c r="AY473" s="188">
        <f>_xll.qlInterestRateIndexMaturity(Currency&amp;"ibor"&amp;$G$1,AX473,Trigger)</f>
        <v>42989</v>
      </c>
      <c r="AZ473" s="361">
        <f>_xll.qlIndexFixing($Z$5,AW473,,_xll.ohTrigger(Trigger,Quote!$AE$2))</f>
        <v>2.4908969427417027E-3</v>
      </c>
      <c r="BA473" s="361">
        <f>_xll.qlIndexFixing($BB$1,AX473,,_xll.ohTrigger(Trigger,Quote!$AE$2))</f>
        <v>2.3536222600251608E-3</v>
      </c>
    </row>
    <row r="474" spans="48:53" ht="11.25" customHeight="1" x14ac:dyDescent="0.25">
      <c r="AV474" s="187" t="s">
        <v>217</v>
      </c>
      <c r="AW474" s="188">
        <f>_xll.qlInterestRateIndexFixingDate(Currency&amp;"ibor"&amp;$G$1,AX474,Trigger)</f>
        <v>42803</v>
      </c>
      <c r="AX474" s="188">
        <f>_xll.qlCalendarAdvance(Calendar,AX473,AV474,"f",,Trigger)</f>
        <v>42807</v>
      </c>
      <c r="AY474" s="188">
        <f>_xll.qlInterestRateIndexMaturity(Currency&amp;"ibor"&amp;$G$1,AX474,Trigger)</f>
        <v>42991</v>
      </c>
      <c r="AZ474" s="361">
        <f>_xll.qlIndexFixing($Z$5,AW474,,_xll.ohTrigger(Trigger,Quote!$AE$2))</f>
        <v>2.4990294134413543E-3</v>
      </c>
      <c r="BA474" s="361">
        <f>_xll.qlIndexFixing($BB$1,AX474,,_xll.ohTrigger(Trigger,Quote!$AE$2))</f>
        <v>2.3589680426260935E-3</v>
      </c>
    </row>
    <row r="475" spans="48:53" ht="11.25" customHeight="1" x14ac:dyDescent="0.25">
      <c r="AV475" s="187" t="s">
        <v>217</v>
      </c>
      <c r="AW475" s="188">
        <f>_xll.qlInterestRateIndexFixingDate(Currency&amp;"ibor"&amp;$G$1,AX475,Trigger)</f>
        <v>42804</v>
      </c>
      <c r="AX475" s="188">
        <f>_xll.qlCalendarAdvance(Calendar,AX474,AV475,"f",,Trigger)</f>
        <v>42808</v>
      </c>
      <c r="AY475" s="188">
        <f>_xll.qlInterestRateIndexMaturity(Currency&amp;"ibor"&amp;$G$1,AX475,Trigger)</f>
        <v>42992</v>
      </c>
      <c r="AZ475" s="361">
        <f>_xll.qlIndexFixing($Z$5,AW475,,_xll.ohTrigger(Trigger,Quote!$AE$2))</f>
        <v>2.5022858566981429E-3</v>
      </c>
      <c r="BA475" s="361">
        <f>_xll.qlIndexFixing($BB$1,AX475,,_xll.ohTrigger(Trigger,Quote!$AE$2))</f>
        <v>2.3704182178976583E-3</v>
      </c>
    </row>
    <row r="476" spans="48:53" ht="11.25" customHeight="1" x14ac:dyDescent="0.25">
      <c r="AV476" s="187" t="s">
        <v>217</v>
      </c>
      <c r="AW476" s="188">
        <f>_xll.qlInterestRateIndexFixingDate(Currency&amp;"ibor"&amp;$G$1,AX476,Trigger)</f>
        <v>42807</v>
      </c>
      <c r="AX476" s="188">
        <f>_xll.qlCalendarAdvance(Calendar,AX475,AV476,"f",,Trigger)</f>
        <v>42809</v>
      </c>
      <c r="AY476" s="188">
        <f>_xll.qlInterestRateIndexMaturity(Currency&amp;"ibor"&amp;$G$1,AX476,Trigger)</f>
        <v>42993</v>
      </c>
      <c r="AZ476" s="361">
        <f>_xll.qlIndexFixing($Z$5,AW476,,_xll.ohTrigger(Trigger,Quote!$AE$2))</f>
        <v>2.5055423053684271E-3</v>
      </c>
      <c r="BA476" s="361">
        <f>_xll.qlIndexFixing($BB$1,AX476,,_xll.ohTrigger(Trigger,Quote!$AE$2))</f>
        <v>2.3724692705872166E-3</v>
      </c>
    </row>
    <row r="477" spans="48:53" ht="11.25" customHeight="1" x14ac:dyDescent="0.25">
      <c r="AV477" s="187" t="s">
        <v>217</v>
      </c>
      <c r="AW477" s="188">
        <f>_xll.qlInterestRateIndexFixingDate(Currency&amp;"ibor"&amp;$G$1,AX477,Trigger)</f>
        <v>42808</v>
      </c>
      <c r="AX477" s="188">
        <f>_xll.qlCalendarAdvance(Calendar,AX476,AV477,"f",,Trigger)</f>
        <v>42810</v>
      </c>
      <c r="AY477" s="188">
        <f>_xll.qlInterestRateIndexMaturity(Currency&amp;"ibor"&amp;$G$1,AX477,Trigger)</f>
        <v>42996</v>
      </c>
      <c r="AZ477" s="361">
        <f>_xll.qlIndexFixing($Z$5,AW477,,_xll.ohTrigger(Trigger,Quote!$AE$2))</f>
        <v>2.5120727404804827E-3</v>
      </c>
      <c r="BA477" s="361">
        <f>_xll.qlIndexFixing($BB$1,AX477,,_xll.ohTrigger(Trigger,Quote!$AE$2))</f>
        <v>2.3842733025084117E-3</v>
      </c>
    </row>
    <row r="478" spans="48:53" ht="11.25" customHeight="1" x14ac:dyDescent="0.25">
      <c r="AV478" s="187" t="s">
        <v>217</v>
      </c>
      <c r="AW478" s="188">
        <f>_xll.qlInterestRateIndexFixingDate(Currency&amp;"ibor"&amp;$G$1,AX478,Trigger)</f>
        <v>42809</v>
      </c>
      <c r="AX478" s="188">
        <f>_xll.qlCalendarAdvance(Calendar,AX477,AV478,"f",,Trigger)</f>
        <v>42811</v>
      </c>
      <c r="AY478" s="188">
        <f>_xll.qlInterestRateIndexMaturity(Currency&amp;"ibor"&amp;$G$1,AX478,Trigger)</f>
        <v>42996</v>
      </c>
      <c r="AZ478" s="361">
        <f>_xll.qlIndexFixing($Z$5,AW478,,_xll.ohTrigger(Trigger,Quote!$AE$2))</f>
        <v>2.5136922228298792E-3</v>
      </c>
      <c r="BA478" s="361">
        <f>_xll.qlIndexFixing($BB$1,AX478,,_xll.ohTrigger(Trigger,Quote!$AE$2))</f>
        <v>2.3890923028041765E-3</v>
      </c>
    </row>
    <row r="479" spans="48:53" ht="11.25" customHeight="1" x14ac:dyDescent="0.25">
      <c r="AV479" s="187" t="s">
        <v>217</v>
      </c>
      <c r="AW479" s="188">
        <f>_xll.qlInterestRateIndexFixingDate(Currency&amp;"ibor"&amp;$G$1,AX479,Trigger)</f>
        <v>42810</v>
      </c>
      <c r="AX479" s="188">
        <f>_xll.qlCalendarAdvance(Calendar,AX478,AV479,"f",,Trigger)</f>
        <v>42814</v>
      </c>
      <c r="AY479" s="188">
        <f>_xll.qlInterestRateIndexMaturity(Currency&amp;"ibor"&amp;$G$1,AX479,Trigger)</f>
        <v>42998</v>
      </c>
      <c r="AZ479" s="361">
        <f>_xll.qlIndexFixing($Z$5,AW479,,_xll.ohTrigger(Trigger,Quote!$AE$2))</f>
        <v>2.5218246299157682E-3</v>
      </c>
      <c r="BA479" s="361">
        <f>_xll.qlIndexFixing($BB$1,AX479,,_xll.ohTrigger(Trigger,Quote!$AE$2))</f>
        <v>2.3938450269940337E-3</v>
      </c>
    </row>
    <row r="480" spans="48:53" ht="11.25" customHeight="1" x14ac:dyDescent="0.25">
      <c r="AV480" s="187" t="s">
        <v>217</v>
      </c>
      <c r="AW480" s="188">
        <f>_xll.qlInterestRateIndexFixingDate(Currency&amp;"ibor"&amp;$G$1,AX480,Trigger)</f>
        <v>42811</v>
      </c>
      <c r="AX480" s="188">
        <f>_xll.qlCalendarAdvance(Calendar,AX479,AV480,"f",,Trigger)</f>
        <v>42815</v>
      </c>
      <c r="AY480" s="188">
        <f>_xll.qlInterestRateIndexMaturity(Currency&amp;"ibor"&amp;$G$1,AX480,Trigger)</f>
        <v>42999</v>
      </c>
      <c r="AZ480" s="361">
        <f>_xll.qlIndexFixing($Z$5,AW480,,_xll.ohTrigger(Trigger,Quote!$AE$2))</f>
        <v>2.5250811110648546E-3</v>
      </c>
      <c r="BA480" s="361">
        <f>_xll.qlIndexFixing($BB$1,AX480,,_xll.ohTrigger(Trigger,Quote!$AE$2))</f>
        <v>2.4049322068930485E-3</v>
      </c>
    </row>
    <row r="481" spans="48:53" ht="11.25" customHeight="1" x14ac:dyDescent="0.25">
      <c r="AV481" s="187" t="s">
        <v>217</v>
      </c>
      <c r="AW481" s="188">
        <f>_xll.qlInterestRateIndexFixingDate(Currency&amp;"ibor"&amp;$G$1,AX481,Trigger)</f>
        <v>42814</v>
      </c>
      <c r="AX481" s="188">
        <f>_xll.qlCalendarAdvance(Calendar,AX480,AV481,"f",,Trigger)</f>
        <v>42816</v>
      </c>
      <c r="AY481" s="188">
        <f>_xll.qlInterestRateIndexMaturity(Currency&amp;"ibor"&amp;$G$1,AX481,Trigger)</f>
        <v>43000</v>
      </c>
      <c r="AZ481" s="361">
        <f>_xll.qlIndexFixing($Z$5,AW481,,_xll.ohTrigger(Trigger,Quote!$AE$2))</f>
        <v>2.5283375976270024E-3</v>
      </c>
      <c r="BA481" s="361">
        <f>_xll.qlIndexFixing($BB$1,AX481,,_xll.ohTrigger(Trigger,Quote!$AE$2))</f>
        <v>2.4063860710083862E-3</v>
      </c>
    </row>
    <row r="482" spans="48:53" ht="11.25" customHeight="1" x14ac:dyDescent="0.25">
      <c r="AV482" s="187" t="s">
        <v>217</v>
      </c>
      <c r="AW482" s="188">
        <f>_xll.qlInterestRateIndexFixingDate(Currency&amp;"ibor"&amp;$G$1,AX482,Trigger)</f>
        <v>42815</v>
      </c>
      <c r="AX482" s="188">
        <f>_xll.qlCalendarAdvance(Calendar,AX481,AV482,"f",,Trigger)</f>
        <v>42817</v>
      </c>
      <c r="AY482" s="188">
        <f>_xll.qlInterestRateIndexMaturity(Currency&amp;"ibor"&amp;$G$1,AX482,Trigger)</f>
        <v>43003</v>
      </c>
      <c r="AZ482" s="361">
        <f>_xll.qlIndexFixing($Z$5,AW482,,_xll.ohTrigger(Trigger,Quote!$AE$2))</f>
        <v>2.5348684278921644E-3</v>
      </c>
      <c r="BA482" s="361">
        <f>_xll.qlIndexFixing($BB$1,AX482,,_xll.ohTrigger(Trigger,Quote!$AE$2))</f>
        <v>2.416834705812501E-3</v>
      </c>
    </row>
    <row r="483" spans="48:53" ht="11.25" customHeight="1" x14ac:dyDescent="0.25">
      <c r="AV483" s="187" t="s">
        <v>217</v>
      </c>
      <c r="AW483" s="188">
        <f>_xll.qlInterestRateIndexFixingDate(Currency&amp;"ibor"&amp;$G$1,AX483,Trigger)</f>
        <v>42816</v>
      </c>
      <c r="AX483" s="188">
        <f>_xll.qlCalendarAdvance(Calendar,AX482,AV483,"f",,Trigger)</f>
        <v>42818</v>
      </c>
      <c r="AY483" s="188">
        <f>_xll.qlInterestRateIndexMaturity(Currency&amp;"ibor"&amp;$G$1,AX483,Trigger)</f>
        <v>43003</v>
      </c>
      <c r="AZ483" s="361">
        <f>_xll.qlIndexFixing($Z$5,AW483,,_xll.ohTrigger(Trigger,Quote!$AE$2))</f>
        <v>2.5364877696063492E-3</v>
      </c>
      <c r="BA483" s="361">
        <f>_xll.qlIndexFixing($BB$1,AX483,,_xll.ohTrigger(Trigger,Quote!$AE$2))</f>
        <v>2.4213224373432376E-3</v>
      </c>
    </row>
    <row r="484" spans="48:53" ht="11.25" customHeight="1" x14ac:dyDescent="0.25">
      <c r="AV484" s="187" t="s">
        <v>217</v>
      </c>
      <c r="AW484" s="188">
        <f>_xll.qlInterestRateIndexFixingDate(Currency&amp;"ibor"&amp;$G$1,AX484,Trigger)</f>
        <v>42817</v>
      </c>
      <c r="AX484" s="188">
        <f>_xll.qlCalendarAdvance(Calendar,AX483,AV484,"f",,Trigger)</f>
        <v>42821</v>
      </c>
      <c r="AY484" s="188">
        <f>_xll.qlInterestRateIndexMaturity(Currency&amp;"ibor"&amp;$G$1,AX484,Trigger)</f>
        <v>43005</v>
      </c>
      <c r="AZ484" s="361">
        <f>_xll.qlIndexFixing($Z$5,AW484,,_xll.ohTrigger(Trigger,Quote!$AE$2))</f>
        <v>2.544620111636268E-3</v>
      </c>
      <c r="BA484" s="361">
        <f>_xll.qlIndexFixing($BB$1,AX484,,_xll.ohTrigger(Trigger,Quote!$AE$2))</f>
        <v>2.4257884769526721E-3</v>
      </c>
    </row>
    <row r="485" spans="48:53" ht="11.25" customHeight="1" x14ac:dyDescent="0.25">
      <c r="AV485" s="187" t="s">
        <v>217</v>
      </c>
      <c r="AW485" s="188">
        <f>_xll.qlInterestRateIndexFixingDate(Currency&amp;"ibor"&amp;$G$1,AX485,Trigger)</f>
        <v>42818</v>
      </c>
      <c r="AX485" s="188">
        <f>_xll.qlCalendarAdvance(Calendar,AX484,AV485,"f",,Trigger)</f>
        <v>42822</v>
      </c>
      <c r="AY485" s="188">
        <f>_xll.qlInterestRateIndexMaturity(Currency&amp;"ibor"&amp;$G$1,AX485,Trigger)</f>
        <v>43006</v>
      </c>
      <c r="AZ485" s="361">
        <f>_xll.qlIndexFixing($Z$5,AW485,,_xll.ohTrigger(Trigger,Quote!$AE$2))</f>
        <v>2.5478766306776526E-3</v>
      </c>
      <c r="BA485" s="361">
        <f>_xll.qlIndexFixing($BB$1,AX485,,_xll.ohTrigger(Trigger,Quote!$AE$2))</f>
        <v>2.4269409130008093E-3</v>
      </c>
    </row>
    <row r="486" spans="48:53" ht="11.25" customHeight="1" x14ac:dyDescent="0.25">
      <c r="AV486" s="187" t="s">
        <v>217</v>
      </c>
      <c r="AW486" s="188">
        <f>_xll.qlInterestRateIndexFixingDate(Currency&amp;"ibor"&amp;$G$1,AX486,Trigger)</f>
        <v>42821</v>
      </c>
      <c r="AX486" s="188">
        <f>_xll.qlCalendarAdvance(Calendar,AX485,AV486,"f",,Trigger)</f>
        <v>42823</v>
      </c>
      <c r="AY486" s="188">
        <f>_xll.qlInterestRateIndexMaturity(Currency&amp;"ibor"&amp;$G$1,AX486,Trigger)</f>
        <v>43007</v>
      </c>
      <c r="AZ486" s="361">
        <f>_xll.qlIndexFixing($Z$5,AW486,,_xll.ohTrigger(Trigger,Quote!$AE$2))</f>
        <v>2.5511331551325328E-3</v>
      </c>
      <c r="BA486" s="361">
        <f>_xll.qlIndexFixing($BB$1,AX486,,_xll.ohTrigger(Trigger,Quote!$AE$2))</f>
        <v>2.4280567989526077E-3</v>
      </c>
    </row>
    <row r="487" spans="48:53" ht="11.25" customHeight="1" x14ac:dyDescent="0.25">
      <c r="AV487" s="187" t="s">
        <v>217</v>
      </c>
      <c r="AW487" s="188">
        <f>_xll.qlInterestRateIndexFixingDate(Currency&amp;"ibor"&amp;$G$1,AX487,Trigger)</f>
        <v>42822</v>
      </c>
      <c r="AX487" s="188">
        <f>_xll.qlCalendarAdvance(Calendar,AX486,AV487,"f",,Trigger)</f>
        <v>42824</v>
      </c>
      <c r="AY487" s="188">
        <f>_xll.qlInterestRateIndexMaturity(Currency&amp;"ibor"&amp;$G$1,AX487,Trigger)</f>
        <v>43007</v>
      </c>
      <c r="AZ487" s="361">
        <f>_xll.qlIndexFixing($Z$5,AW487,,_xll.ohTrigger(Trigger,Quote!$AE$2))</f>
        <v>2.5527523725244281E-3</v>
      </c>
      <c r="BA487" s="361">
        <f>_xll.qlIndexFixing($BB$1,AX487,,_xll.ohTrigger(Trigger,Quote!$AE$2))</f>
        <v>2.4446601723288144E-3</v>
      </c>
    </row>
    <row r="488" spans="48:53" ht="11.25" customHeight="1" x14ac:dyDescent="0.25">
      <c r="AV488" s="187" t="s">
        <v>217</v>
      </c>
      <c r="AW488" s="188">
        <f>_xll.qlInterestRateIndexFixingDate(Currency&amp;"ibor"&amp;$G$1,AX488,Trigger)</f>
        <v>42823</v>
      </c>
      <c r="AX488" s="188">
        <f>_xll.qlCalendarAdvance(Calendar,AX487,AV488,"f",,Trigger)</f>
        <v>42825</v>
      </c>
      <c r="AY488" s="188">
        <f>_xll.qlInterestRateIndexMaturity(Currency&amp;"ibor"&amp;$G$1,AX488,Trigger)</f>
        <v>43007</v>
      </c>
      <c r="AZ488" s="361">
        <f>_xll.qlIndexFixing($Z$5,AW488,,_xll.ohTrigger(Trigger,Quote!$AE$2))</f>
        <v>2.5543715682280871E-3</v>
      </c>
      <c r="BA488" s="361">
        <f>_xll.qlIndexFixing($BB$1,AX488,,_xll.ohTrigger(Trigger,Quote!$AE$2))</f>
        <v>2.449118490731358E-3</v>
      </c>
    </row>
    <row r="489" spans="48:53" ht="11.25" customHeight="1" x14ac:dyDescent="0.25">
      <c r="AV489" s="187" t="s">
        <v>217</v>
      </c>
      <c r="AW489" s="188">
        <f>_xll.qlInterestRateIndexFixingDate(Currency&amp;"ibor"&amp;$G$1,AX489,Trigger)</f>
        <v>42824</v>
      </c>
      <c r="AX489" s="188">
        <f>_xll.qlCalendarAdvance(Calendar,AX488,AV489,"f",,Trigger)</f>
        <v>42828</v>
      </c>
      <c r="AY489" s="188">
        <f>_xll.qlInterestRateIndexMaturity(Currency&amp;"ibor"&amp;$G$1,AX489,Trigger)</f>
        <v>43011</v>
      </c>
      <c r="AZ489" s="361">
        <f>_xll.qlIndexFixing($Z$5,AW489,,_xll.ohTrigger(Trigger,Quote!$AE$2))</f>
        <v>2.5657784427595615E-3</v>
      </c>
      <c r="BA489" s="361">
        <f>_xll.qlIndexFixing($BB$1,AX489,,_xll.ohTrigger(Trigger,Quote!$AE$2))</f>
        <v>2.4536017420796639E-3</v>
      </c>
    </row>
    <row r="490" spans="48:53" ht="11.25" customHeight="1" x14ac:dyDescent="0.25">
      <c r="AV490" s="187" t="s">
        <v>217</v>
      </c>
      <c r="AW490" s="188">
        <f>_xll.qlInterestRateIndexFixingDate(Currency&amp;"ibor"&amp;$G$1,AX490,Trigger)</f>
        <v>42825</v>
      </c>
      <c r="AX490" s="188">
        <f>_xll.qlCalendarAdvance(Calendar,AX489,AV490,"f",,Trigger)</f>
        <v>42829</v>
      </c>
      <c r="AY490" s="188">
        <f>_xll.qlInterestRateIndexMaturity(Currency&amp;"ibor"&amp;$G$1,AX490,Trigger)</f>
        <v>43012</v>
      </c>
      <c r="AZ490" s="361">
        <f>_xll.qlIndexFixing($Z$5,AW490,,_xll.ohTrigger(Trigger,Quote!$AE$2))</f>
        <v>2.5690349737777425E-3</v>
      </c>
      <c r="BA490" s="361">
        <f>_xll.qlIndexFixing($BB$1,AX490,,_xll.ohTrigger(Trigger,Quote!$AE$2))</f>
        <v>2.4581167605406263E-3</v>
      </c>
    </row>
    <row r="491" spans="48:53" ht="11.25" customHeight="1" x14ac:dyDescent="0.25">
      <c r="AV491" s="187" t="s">
        <v>217</v>
      </c>
      <c r="AW491" s="188">
        <f>_xll.qlInterestRateIndexFixingDate(Currency&amp;"ibor"&amp;$G$1,AX491,Trigger)</f>
        <v>42828</v>
      </c>
      <c r="AX491" s="188">
        <f>_xll.qlCalendarAdvance(Calendar,AX490,AV491,"f",,Trigger)</f>
        <v>42830</v>
      </c>
      <c r="AY491" s="188">
        <f>_xll.qlInterestRateIndexMaturity(Currency&amp;"ibor"&amp;$G$1,AX491,Trigger)</f>
        <v>43013</v>
      </c>
      <c r="AZ491" s="361">
        <f>_xll.qlIndexFixing($Z$5,AW491,,_xll.ohTrigger(Trigger,Quote!$AE$2))</f>
        <v>2.5722915101800319E-3</v>
      </c>
      <c r="BA491" s="361">
        <f>_xll.qlIndexFixing($BB$1,AX491,,_xll.ohTrigger(Trigger,Quote!$AE$2))</f>
        <v>2.469524804762333E-3</v>
      </c>
    </row>
    <row r="492" spans="48:53" ht="11.25" customHeight="1" x14ac:dyDescent="0.25">
      <c r="AV492" s="187" t="s">
        <v>217</v>
      </c>
      <c r="AW492" s="188">
        <f>_xll.qlInterestRateIndexFixingDate(Currency&amp;"ibor"&amp;$G$1,AX492,Trigger)</f>
        <v>42829</v>
      </c>
      <c r="AX492" s="188">
        <f>_xll.qlCalendarAdvance(Calendar,AX491,AV492,"f",,Trigger)</f>
        <v>42831</v>
      </c>
      <c r="AY492" s="188">
        <f>_xll.qlInterestRateIndexMaturity(Currency&amp;"ibor"&amp;$G$1,AX492,Trigger)</f>
        <v>43014</v>
      </c>
      <c r="AZ492" s="361">
        <f>_xll.qlIndexFixing($Z$5,AW492,,_xll.ohTrigger(Trigger,Quote!$AE$2))</f>
        <v>2.5755480519659931E-3</v>
      </c>
      <c r="BA492" s="361">
        <f>_xll.qlIndexFixing($BB$1,AX492,,_xll.ohTrigger(Trigger,Quote!$AE$2))</f>
        <v>2.4766325570799029E-3</v>
      </c>
    </row>
    <row r="493" spans="48:53" ht="11.25" customHeight="1" x14ac:dyDescent="0.25">
      <c r="AV493" s="187" t="s">
        <v>217</v>
      </c>
      <c r="AW493" s="188">
        <f>_xll.qlInterestRateIndexFixingDate(Currency&amp;"ibor"&amp;$G$1,AX493,Trigger)</f>
        <v>42830</v>
      </c>
      <c r="AX493" s="188">
        <f>_xll.qlCalendarAdvance(Calendar,AX492,AV493,"f",,Trigger)</f>
        <v>42832</v>
      </c>
      <c r="AY493" s="188">
        <f>_xll.qlInterestRateIndexMaturity(Currency&amp;"ibor"&amp;$G$1,AX493,Trigger)</f>
        <v>43017</v>
      </c>
      <c r="AZ493" s="361">
        <f>_xll.qlIndexFixing($Z$5,AW493,,_xll.ohTrigger(Trigger,Quote!$AE$2))</f>
        <v>2.5820796632358345E-3</v>
      </c>
      <c r="BA493" s="361">
        <f>_xll.qlIndexFixing($BB$1,AX493,,_xll.ohTrigger(Trigger,Quote!$AE$2))</f>
        <v>2.4814102918704305E-3</v>
      </c>
    </row>
    <row r="494" spans="48:53" ht="11.25" customHeight="1" x14ac:dyDescent="0.25">
      <c r="AV494" s="187" t="s">
        <v>217</v>
      </c>
      <c r="AW494" s="188">
        <f>_xll.qlInterestRateIndexFixingDate(Currency&amp;"ibor"&amp;$G$1,AX494,Trigger)</f>
        <v>42831</v>
      </c>
      <c r="AX494" s="188">
        <f>_xll.qlCalendarAdvance(Calendar,AX493,AV494,"f",,Trigger)</f>
        <v>42835</v>
      </c>
      <c r="AY494" s="188">
        <f>_xll.qlInterestRateIndexMaturity(Currency&amp;"ibor"&amp;$G$1,AX494,Trigger)</f>
        <v>43018</v>
      </c>
      <c r="AZ494" s="361">
        <f>_xll.qlIndexFixing($Z$5,AW494,,_xll.ohTrigger(Trigger,Quote!$AE$2))</f>
        <v>2.5885742729487376E-3</v>
      </c>
      <c r="BA494" s="361">
        <f>_xll.qlIndexFixing($BB$1,AX494,,_xll.ohTrigger(Trigger,Quote!$AE$2))</f>
        <v>2.4862616197654647E-3</v>
      </c>
    </row>
    <row r="495" spans="48:53" ht="11.25" customHeight="1" x14ac:dyDescent="0.25">
      <c r="AV495" s="187" t="s">
        <v>217</v>
      </c>
      <c r="AW495" s="188">
        <f>_xll.qlInterestRateIndexFixingDate(Currency&amp;"ibor"&amp;$G$1,AX495,Trigger)</f>
        <v>42832</v>
      </c>
      <c r="AX495" s="188">
        <f>_xll.qlCalendarAdvance(Calendar,AX494,AV495,"f",,Trigger)</f>
        <v>42836</v>
      </c>
      <c r="AY495" s="188">
        <f>_xll.qlInterestRateIndexMaturity(Currency&amp;"ibor"&amp;$G$1,AX495,Trigger)</f>
        <v>43019</v>
      </c>
      <c r="AZ495" s="361">
        <f>_xll.qlIndexFixing($Z$5,AW495,,_xll.ohTrigger(Trigger,Quote!$AE$2))</f>
        <v>2.5918308416543676E-3</v>
      </c>
      <c r="BA495" s="361">
        <f>_xll.qlIndexFixing($BB$1,AX495,,_xll.ohTrigger(Trigger,Quote!$AE$2))</f>
        <v>2.4911936486167988E-3</v>
      </c>
    </row>
    <row r="496" spans="48:53" ht="11.25" customHeight="1" x14ac:dyDescent="0.25">
      <c r="AV496" s="187" t="s">
        <v>217</v>
      </c>
      <c r="AW496" s="188">
        <f>_xll.qlInterestRateIndexFixingDate(Currency&amp;"ibor"&amp;$G$1,AX496,Trigger)</f>
        <v>42835</v>
      </c>
      <c r="AX496" s="188">
        <f>_xll.qlCalendarAdvance(Calendar,AX495,AV496,"f",,Trigger)</f>
        <v>42837</v>
      </c>
      <c r="AY496" s="188">
        <f>_xll.qlInterestRateIndexMaturity(Currency&amp;"ibor"&amp;$G$1,AX496,Trigger)</f>
        <v>43020</v>
      </c>
      <c r="AZ496" s="361">
        <f>_xll.qlIndexFixing($Z$5,AW496,,_xll.ohTrigger(Trigger,Quote!$AE$2))</f>
        <v>2.5950874157436689E-3</v>
      </c>
      <c r="BA496" s="361">
        <f>_xll.qlIndexFixing($BB$1,AX496,,_xll.ohTrigger(Trigger,Quote!$AE$2))</f>
        <v>2.5173158199079896E-3</v>
      </c>
    </row>
    <row r="497" spans="48:53" ht="11.25" customHeight="1" x14ac:dyDescent="0.25">
      <c r="AV497" s="187" t="s">
        <v>217</v>
      </c>
      <c r="AW497" s="188">
        <f>_xll.qlInterestRateIndexFixingDate(Currency&amp;"ibor"&amp;$G$1,AX497,Trigger)</f>
        <v>42836</v>
      </c>
      <c r="AX497" s="188">
        <f>_xll.qlCalendarAdvance(Calendar,AX496,AV497,"f",,Trigger)</f>
        <v>42838</v>
      </c>
      <c r="AY497" s="188">
        <f>_xll.qlInterestRateIndexMaturity(Currency&amp;"ibor"&amp;$G$1,AX497,Trigger)</f>
        <v>43021</v>
      </c>
      <c r="AZ497" s="361">
        <f>_xll.qlIndexFixing($Z$5,AW497,,_xll.ohTrigger(Trigger,Quote!$AE$2))</f>
        <v>2.5983439952170784E-3</v>
      </c>
      <c r="BA497" s="361">
        <f>_xll.qlIndexFixing($BB$1,AX497,,_xll.ohTrigger(Trigger,Quote!$AE$2))</f>
        <v>2.522881588100984E-3</v>
      </c>
    </row>
    <row r="498" spans="48:53" ht="11.25" customHeight="1" x14ac:dyDescent="0.25">
      <c r="AV498" s="187" t="s">
        <v>217</v>
      </c>
      <c r="AW498" s="188">
        <f>_xll.qlInterestRateIndexFixingDate(Currency&amp;"ibor"&amp;$G$1,AX498,Trigger)</f>
        <v>42837</v>
      </c>
      <c r="AX498" s="188">
        <f>_xll.qlCalendarAdvance(Calendar,AX497,AV498,"f",,Trigger)</f>
        <v>42843</v>
      </c>
      <c r="AY498" s="188">
        <f>_xll.qlInterestRateIndexMaturity(Currency&amp;"ibor"&amp;$G$1,AX498,Trigger)</f>
        <v>43026</v>
      </c>
      <c r="AZ498" s="361">
        <f>_xll.qlIndexFixing($Z$5,AW498,,_xll.ohTrigger(Trigger,Quote!$AE$2))</f>
        <v>2.6146269733426969E-3</v>
      </c>
      <c r="BA498" s="361">
        <f>_xll.qlIndexFixing($BB$1,AX498,,_xll.ohTrigger(Trigger,Quote!$AE$2))</f>
        <v>2.5285673556211747E-3</v>
      </c>
    </row>
    <row r="499" spans="48:53" ht="11.25" customHeight="1" x14ac:dyDescent="0.25">
      <c r="AV499" s="187" t="s">
        <v>217</v>
      </c>
      <c r="AW499" s="188">
        <f>_xll.qlInterestRateIndexFixingDate(Currency&amp;"ibor"&amp;$G$1,AX499,Trigger)</f>
        <v>42838</v>
      </c>
      <c r="AX499" s="188">
        <f>_xll.qlCalendarAdvance(Calendar,AX498,AV499,"f",,Trigger)</f>
        <v>42844</v>
      </c>
      <c r="AY499" s="188">
        <f>_xll.qlInterestRateIndexMaturity(Currency&amp;"ibor"&amp;$G$1,AX499,Trigger)</f>
        <v>43027</v>
      </c>
      <c r="AZ499" s="361">
        <f>_xll.qlIndexFixing($Z$5,AW499,,_xll.ohTrigger(Trigger,Quote!$AE$2))</f>
        <v>2.6178835851194469E-3</v>
      </c>
      <c r="BA499" s="361">
        <f>_xll.qlIndexFixing($BB$1,AX499,,_xll.ohTrigger(Trigger,Quote!$AE$2))</f>
        <v>2.5415666648851785E-3</v>
      </c>
    </row>
    <row r="500" spans="48:53" ht="11.25" customHeight="1" x14ac:dyDescent="0.25">
      <c r="AV500" s="187" t="s">
        <v>217</v>
      </c>
      <c r="AW500" s="188">
        <f>_xll.qlInterestRateIndexFixingDate(Currency&amp;"ibor"&amp;$G$1,AX500,Trigger)</f>
        <v>42843</v>
      </c>
      <c r="AX500" s="188">
        <f>_xll.qlCalendarAdvance(Calendar,AX499,AV500,"f",,Trigger)</f>
        <v>42845</v>
      </c>
      <c r="AY500" s="188">
        <f>_xll.qlInterestRateIndexMaturity(Currency&amp;"ibor"&amp;$G$1,AX500,Trigger)</f>
        <v>43028</v>
      </c>
      <c r="AZ500" s="361">
        <f>_xll.qlIndexFixing($Z$5,AW500,,_xll.ohTrigger(Trigger,Quote!$AE$2))</f>
        <v>2.6211402022807422E-3</v>
      </c>
      <c r="BA500" s="361">
        <f>_xll.qlIndexFixing($BB$1,AX500,,_xll.ohTrigger(Trigger,Quote!$AE$2))</f>
        <v>2.5524262033186857E-3</v>
      </c>
    </row>
    <row r="501" spans="48:53" ht="11.25" customHeight="1" x14ac:dyDescent="0.25">
      <c r="AV501" s="187" t="s">
        <v>217</v>
      </c>
      <c r="AW501" s="188">
        <f>_xll.qlInterestRateIndexFixingDate(Currency&amp;"ibor"&amp;$G$1,AX501,Trigger)</f>
        <v>42844</v>
      </c>
      <c r="AX501" s="188">
        <f>_xll.qlCalendarAdvance(Calendar,AX500,AV501,"f",,Trigger)</f>
        <v>42846</v>
      </c>
      <c r="AY501" s="188">
        <f>_xll.qlInterestRateIndexMaturity(Currency&amp;"ibor"&amp;$G$1,AX501,Trigger)</f>
        <v>43031</v>
      </c>
      <c r="AZ501" s="361">
        <f>_xll.qlIndexFixing($Z$5,AW501,,_xll.ohTrigger(Trigger,Quote!$AE$2))</f>
        <v>2.6276726236547868E-3</v>
      </c>
      <c r="BA501" s="361">
        <f>_xll.qlIndexFixing($BB$1,AX501,,_xll.ohTrigger(Trigger,Quote!$AE$2))</f>
        <v>2.5586485753531416E-3</v>
      </c>
    </row>
    <row r="502" spans="48:53" ht="11.25" customHeight="1" x14ac:dyDescent="0.25">
      <c r="AV502" s="187" t="s">
        <v>217</v>
      </c>
      <c r="AW502" s="188">
        <f>_xll.qlInterestRateIndexFixingDate(Currency&amp;"ibor"&amp;$G$1,AX502,Trigger)</f>
        <v>42845</v>
      </c>
      <c r="AX502" s="188">
        <f>_xll.qlCalendarAdvance(Calendar,AX501,AV502,"f",,Trigger)</f>
        <v>42849</v>
      </c>
      <c r="AY502" s="188">
        <f>_xll.qlInterestRateIndexMaturity(Currency&amp;"ibor"&amp;$G$1,AX502,Trigger)</f>
        <v>43032</v>
      </c>
      <c r="AZ502" s="361">
        <f>_xll.qlIndexFixing($Z$5,AW502,,_xll.ohTrigger(Trigger,Quote!$AE$2))</f>
        <v>2.6341667247643877E-3</v>
      </c>
      <c r="BA502" s="361">
        <f>_xll.qlIndexFixing($BB$1,AX502,,_xll.ohTrigger(Trigger,Quote!$AE$2))</f>
        <v>2.5649654055460514E-3</v>
      </c>
    </row>
    <row r="503" spans="48:53" ht="11.25" customHeight="1" x14ac:dyDescent="0.25">
      <c r="AV503" s="187" t="s">
        <v>217</v>
      </c>
      <c r="AW503" s="188">
        <f>_xll.qlInterestRateIndexFixingDate(Currency&amp;"ibor"&amp;$G$1,AX503,Trigger)</f>
        <v>42846</v>
      </c>
      <c r="AX503" s="188">
        <f>_xll.qlCalendarAdvance(Calendar,AX502,AV503,"f",,Trigger)</f>
        <v>42850</v>
      </c>
      <c r="AY503" s="188">
        <f>_xll.qlInterestRateIndexMaturity(Currency&amp;"ibor"&amp;$G$1,AX503,Trigger)</f>
        <v>43033</v>
      </c>
      <c r="AZ503" s="361">
        <f>_xll.qlIndexFixing($Z$5,AW503,,_xll.ohTrigger(Trigger,Quote!$AE$2))</f>
        <v>2.6374233688457888E-3</v>
      </c>
      <c r="BA503" s="361">
        <f>_xll.qlIndexFixing($BB$1,AX503,,_xll.ohTrigger(Trigger,Quote!$AE$2))</f>
        <v>2.5713723448656787E-3</v>
      </c>
    </row>
    <row r="504" spans="48:53" ht="11.25" customHeight="1" x14ac:dyDescent="0.25">
      <c r="AV504" s="187" t="s">
        <v>217</v>
      </c>
      <c r="AW504" s="188">
        <f>_xll.qlInterestRateIndexFixingDate(Currency&amp;"ibor"&amp;$G$1,AX504,Trigger)</f>
        <v>42849</v>
      </c>
      <c r="AX504" s="188">
        <f>_xll.qlCalendarAdvance(Calendar,AX503,AV504,"f",,Trigger)</f>
        <v>42851</v>
      </c>
      <c r="AY504" s="188">
        <f>_xll.qlInterestRateIndexMaturity(Currency&amp;"ibor"&amp;$G$1,AX504,Trigger)</f>
        <v>43034</v>
      </c>
      <c r="AZ504" s="361">
        <f>_xll.qlIndexFixing($Z$5,AW504,,_xll.ohTrigger(Trigger,Quote!$AE$2))</f>
        <v>2.6406800183104242E-3</v>
      </c>
      <c r="BA504" s="361">
        <f>_xll.qlIndexFixing($BB$1,AX504,,_xll.ohTrigger(Trigger,Quote!$AE$2))</f>
        <v>2.5887952212391078E-3</v>
      </c>
    </row>
    <row r="505" spans="48:53" ht="11.25" customHeight="1" x14ac:dyDescent="0.25">
      <c r="AV505" s="187" t="s">
        <v>217</v>
      </c>
      <c r="AW505" s="188">
        <f>_xll.qlInterestRateIndexFixingDate(Currency&amp;"ibor"&amp;$G$1,AX505,Trigger)</f>
        <v>42850</v>
      </c>
      <c r="AX505" s="188">
        <f>_xll.qlCalendarAdvance(Calendar,AX504,AV505,"f",,Trigger)</f>
        <v>42852</v>
      </c>
      <c r="AY505" s="188">
        <f>_xll.qlInterestRateIndexMaturity(Currency&amp;"ibor"&amp;$G$1,AX505,Trigger)</f>
        <v>43035</v>
      </c>
      <c r="AZ505" s="361">
        <f>_xll.qlIndexFixing($Z$5,AW505,,_xll.ohTrigger(Trigger,Quote!$AE$2))</f>
        <v>2.6439366731596053E-3</v>
      </c>
      <c r="BA505" s="361">
        <f>_xll.qlIndexFixing($BB$1,AX505,,_xll.ohTrigger(Trigger,Quote!$AE$2))</f>
        <v>2.6082624726300862E-3</v>
      </c>
    </row>
    <row r="506" spans="48:53" ht="11.25" customHeight="1" x14ac:dyDescent="0.25">
      <c r="AV506" s="187" t="s">
        <v>217</v>
      </c>
      <c r="AW506" s="188">
        <f>_xll.qlInterestRateIndexFixingDate(Currency&amp;"ibor"&amp;$G$1,AX506,Trigger)</f>
        <v>42851</v>
      </c>
      <c r="AX506" s="188">
        <f>_xll.qlCalendarAdvance(Calendar,AX505,AV506,"f",,Trigger)</f>
        <v>42853</v>
      </c>
      <c r="AY506" s="188">
        <f>_xll.qlInterestRateIndexMaturity(Currency&amp;"ibor"&amp;$G$1,AX506,Trigger)</f>
        <v>43039</v>
      </c>
      <c r="AZ506" s="361">
        <f>_xll.qlIndexFixing($Z$5,AW506,,_xll.ohTrigger(Trigger,Quote!$AE$2))</f>
        <v>2.6521076272240989E-3</v>
      </c>
      <c r="BA506" s="361">
        <f>_xll.qlIndexFixing($BB$1,AX506,,_xll.ohTrigger(Trigger,Quote!$AE$2))</f>
        <v>2.615120084086168E-3</v>
      </c>
    </row>
    <row r="507" spans="48:53" ht="11.25" customHeight="1" x14ac:dyDescent="0.25">
      <c r="AV507" s="187" t="s">
        <v>217</v>
      </c>
      <c r="AW507" s="188">
        <f>_xll.qlInterestRateIndexFixingDate(Currency&amp;"ibor"&amp;$G$1,AX507,Trigger)</f>
        <v>42852</v>
      </c>
      <c r="AX507" s="188">
        <f>_xll.qlCalendarAdvance(Calendar,AX506,AV507,"f",,Trigger)</f>
        <v>42857</v>
      </c>
      <c r="AY507" s="188">
        <f>_xll.qlInterestRateIndexMaturity(Currency&amp;"ibor"&amp;$G$1,AX507,Trigger)</f>
        <v>43041</v>
      </c>
      <c r="AZ507" s="361">
        <f>_xll.qlIndexFixing($Z$5,AW507,,_xll.ohTrigger(Trigger,Quote!$AE$2))</f>
        <v>2.6618582075432773E-3</v>
      </c>
      <c r="BA507" s="361">
        <f>_xll.qlIndexFixing($BB$1,AX507,,_xll.ohTrigger(Trigger,Quote!$AE$2))</f>
        <v>2.6293636515518242E-3</v>
      </c>
    </row>
    <row r="508" spans="48:53" ht="11.25" customHeight="1" x14ac:dyDescent="0.25">
      <c r="AV508" s="187" t="s">
        <v>217</v>
      </c>
      <c r="AW508" s="188">
        <f>_xll.qlInterestRateIndexFixingDate(Currency&amp;"ibor"&amp;$G$1,AX508,Trigger)</f>
        <v>42853</v>
      </c>
      <c r="AX508" s="188">
        <f>_xll.qlCalendarAdvance(Calendar,AX507,AV508,"f",,Trigger)</f>
        <v>42858</v>
      </c>
      <c r="AY508" s="188">
        <f>_xll.qlInterestRateIndexMaturity(Currency&amp;"ibor"&amp;$G$1,AX508,Trigger)</f>
        <v>43042</v>
      </c>
      <c r="AZ508" s="361">
        <f>_xll.qlIndexFixing($Z$5,AW508,,_xll.ohTrigger(Trigger,Quote!$AE$2))</f>
        <v>2.6651149214674675E-3</v>
      </c>
      <c r="BA508" s="361">
        <f>_xll.qlIndexFixing($BB$1,AX508,,_xll.ohTrigger(Trigger,Quote!$AE$2))</f>
        <v>2.6326722446569596E-3</v>
      </c>
    </row>
    <row r="509" spans="48:53" ht="11.25" customHeight="1" x14ac:dyDescent="0.25">
      <c r="AV509" s="187" t="s">
        <v>217</v>
      </c>
      <c r="AW509" s="188">
        <f>_xll.qlInterestRateIndexFixingDate(Currency&amp;"ibor"&amp;$G$1,AX509,Trigger)</f>
        <v>42857</v>
      </c>
      <c r="AX509" s="188">
        <f>_xll.qlCalendarAdvance(Calendar,AX508,AV509,"f",,Trigger)</f>
        <v>42859</v>
      </c>
      <c r="AY509" s="188">
        <f>_xll.qlInterestRateIndexMaturity(Currency&amp;"ibor"&amp;$G$1,AX509,Trigger)</f>
        <v>43045</v>
      </c>
      <c r="AZ509" s="361">
        <f>_xll.qlIndexFixing($Z$5,AW509,,_xll.ohTrigger(Trigger,Quote!$AE$2))</f>
        <v>2.671648183297971E-3</v>
      </c>
      <c r="BA509" s="361">
        <f>_xll.qlIndexFixing($BB$1,AX509,,_xll.ohTrigger(Trigger,Quote!$AE$2))</f>
        <v>2.6501960438150784E-3</v>
      </c>
    </row>
    <row r="510" spans="48:53" ht="11.25" customHeight="1" x14ac:dyDescent="0.25">
      <c r="AV510" s="187" t="s">
        <v>217</v>
      </c>
      <c r="AW510" s="188">
        <f>_xll.qlInterestRateIndexFixingDate(Currency&amp;"ibor"&amp;$G$1,AX510,Trigger)</f>
        <v>42858</v>
      </c>
      <c r="AX510" s="188">
        <f>_xll.qlCalendarAdvance(Calendar,AX509,AV510,"f",,Trigger)</f>
        <v>42860</v>
      </c>
      <c r="AY510" s="188">
        <f>_xll.qlInterestRateIndexMaturity(Currency&amp;"ibor"&amp;$G$1,AX510,Trigger)</f>
        <v>43045</v>
      </c>
      <c r="AZ510" s="361">
        <f>_xll.qlIndexFixing($Z$5,AW510,,_xll.ohTrigger(Trigger,Quote!$AE$2))</f>
        <v>2.6732666508882683E-3</v>
      </c>
      <c r="BA510" s="361">
        <f>_xll.qlIndexFixing($BB$1,AX510,,_xll.ohTrigger(Trigger,Quote!$AE$2))</f>
        <v>2.6573367017057111E-3</v>
      </c>
    </row>
    <row r="511" spans="48:53" ht="11.25" customHeight="1" x14ac:dyDescent="0.25">
      <c r="AV511" s="187" t="s">
        <v>217</v>
      </c>
      <c r="AW511" s="188">
        <f>_xll.qlInterestRateIndexFixingDate(Currency&amp;"ibor"&amp;$G$1,AX511,Trigger)</f>
        <v>42859</v>
      </c>
      <c r="AX511" s="188">
        <f>_xll.qlCalendarAdvance(Calendar,AX510,AV511,"f",,Trigger)</f>
        <v>42863</v>
      </c>
      <c r="AY511" s="188">
        <f>_xll.qlInterestRateIndexMaturity(Currency&amp;"ibor"&amp;$G$1,AX511,Trigger)</f>
        <v>43047</v>
      </c>
      <c r="AZ511" s="361">
        <f>_xll.qlIndexFixing($Z$5,AW511,,_xll.ohTrigger(Trigger,Quote!$AE$2))</f>
        <v>2.6813985722921574E-3</v>
      </c>
      <c r="BA511" s="361">
        <f>_xll.qlIndexFixing($BB$1,AX511,,_xll.ohTrigger(Trigger,Quote!$AE$2))</f>
        <v>2.6645083543713516E-3</v>
      </c>
    </row>
    <row r="512" spans="48:53" ht="11.25" customHeight="1" x14ac:dyDescent="0.25">
      <c r="AV512" s="187" t="s">
        <v>217</v>
      </c>
      <c r="AW512" s="188">
        <f>_xll.qlInterestRateIndexFixingDate(Currency&amp;"ibor"&amp;$G$1,AX512,Trigger)</f>
        <v>42860</v>
      </c>
      <c r="AX512" s="188">
        <f>_xll.qlCalendarAdvance(Calendar,AX511,AV512,"f",,Trigger)</f>
        <v>42864</v>
      </c>
      <c r="AY512" s="188">
        <f>_xll.qlInterestRateIndexMaturity(Currency&amp;"ibor"&amp;$G$1,AX512,Trigger)</f>
        <v>43048</v>
      </c>
      <c r="AZ512" s="361">
        <f>_xll.qlIndexFixing($Z$5,AW512,,_xll.ohTrigger(Trigger,Quote!$AE$2))</f>
        <v>2.6846553186981909E-3</v>
      </c>
      <c r="BA512" s="361">
        <f>_xll.qlIndexFixing($BB$1,AX512,,_xll.ohTrigger(Trigger,Quote!$AE$2))</f>
        <v>2.6790538408393684E-3</v>
      </c>
    </row>
    <row r="513" spans="48:53" ht="11.25" customHeight="1" x14ac:dyDescent="0.25">
      <c r="AV513" s="189" t="s">
        <v>91</v>
      </c>
      <c r="AW513" s="188">
        <f>_xll.qlInterestRateIndexFixingDate(Currency&amp;"ibor"&amp;$G$1,AX513,Trigger)</f>
        <v>42867</v>
      </c>
      <c r="AX513" s="188">
        <f>_xll.qlCalendarAdvance(Calendar,AX512,AV513,"f",,Trigger)</f>
        <v>42871</v>
      </c>
      <c r="AY513" s="188">
        <f>_xll.qlInterestRateIndexMaturity(Currency&amp;"ibor"&amp;$G$1,AX513,Trigger)</f>
        <v>43055</v>
      </c>
      <c r="AZ513" s="361">
        <f>_xll.qlIndexFixing($Z$5,AW513,,_xll.ohTrigger(Trigger,Quote!$AE$2))</f>
        <v>2.7074526951204772E-3</v>
      </c>
      <c r="BA513" s="361">
        <f>_xll.qlIndexFixing($BB$1,AX513,,_xll.ohTrigger(Trigger,Quote!$AE$2))</f>
        <v>2.7298055129373797E-3</v>
      </c>
    </row>
    <row r="514" spans="48:53" ht="11.25" customHeight="1" x14ac:dyDescent="0.25">
      <c r="AV514" s="189" t="s">
        <v>91</v>
      </c>
      <c r="AW514" s="188">
        <f>_xll.qlInterestRateIndexFixingDate(Currency&amp;"ibor"&amp;$G$1,AX514,Trigger)</f>
        <v>42874</v>
      </c>
      <c r="AX514" s="188">
        <f>_xll.qlCalendarAdvance(Calendar,AX513,AV514,"f",,Trigger)</f>
        <v>42878</v>
      </c>
      <c r="AY514" s="188">
        <f>_xll.qlInterestRateIndexMaturity(Currency&amp;"ibor"&amp;$G$1,AX514,Trigger)</f>
        <v>43062</v>
      </c>
      <c r="AZ514" s="361">
        <f>_xll.qlIndexFixing($Z$5,AW514,,_xll.ohTrigger(Trigger,Quote!$AE$2))</f>
        <v>2.7302503368140472E-3</v>
      </c>
      <c r="BA514" s="361">
        <f>_xll.qlIndexFixing($BB$1,AX514,,_xll.ohTrigger(Trigger,Quote!$AE$2))</f>
        <v>2.7807175152614752E-3</v>
      </c>
    </row>
    <row r="515" spans="48:53" ht="11.25" customHeight="1" x14ac:dyDescent="0.25">
      <c r="AV515" s="189" t="s">
        <v>91</v>
      </c>
      <c r="AW515" s="188">
        <f>_xll.qlInterestRateIndexFixingDate(Currency&amp;"ibor"&amp;$G$1,AX515,Trigger)</f>
        <v>42881</v>
      </c>
      <c r="AX515" s="188">
        <f>_xll.qlCalendarAdvance(Calendar,AX514,AV515,"f",,Trigger)</f>
        <v>42885</v>
      </c>
      <c r="AY515" s="188">
        <f>_xll.qlInterestRateIndexMaturity(Currency&amp;"ibor"&amp;$G$1,AX515,Trigger)</f>
        <v>43069</v>
      </c>
      <c r="AZ515" s="361">
        <f>_xll.qlIndexFixing($Z$5,AW515,,_xll.ohTrigger(Trigger,Quote!$AE$2))</f>
        <v>2.7530482437815068E-3</v>
      </c>
      <c r="BA515" s="361">
        <f>_xll.qlIndexFixing($BB$1,AX515,,_xll.ohTrigger(Trigger,Quote!$AE$2))</f>
        <v>2.820679274966939E-3</v>
      </c>
    </row>
    <row r="516" spans="48:53" ht="11.25" customHeight="1" x14ac:dyDescent="0.25">
      <c r="AV516" s="189" t="s">
        <v>91</v>
      </c>
      <c r="AW516" s="188">
        <f>_xll.qlInterestRateIndexFixingDate(Currency&amp;"ibor"&amp;$G$1,AX516,Trigger)</f>
        <v>42888</v>
      </c>
      <c r="AX516" s="188">
        <f>_xll.qlCalendarAdvance(Calendar,AX515,AV516,"f",,Trigger)</f>
        <v>42892</v>
      </c>
      <c r="AY516" s="188">
        <f>_xll.qlInterestRateIndexMaturity(Currency&amp;"ibor"&amp;$G$1,AX516,Trigger)</f>
        <v>43075</v>
      </c>
      <c r="AZ516" s="361">
        <f>_xll.qlIndexFixing($Z$5,AW516,,_xll.ohTrigger(Trigger,Quote!$AE$2))</f>
        <v>2.7742072821447051E-3</v>
      </c>
      <c r="BA516" s="361">
        <f>_xll.qlIndexFixing($BB$1,AX516,,_xll.ohTrigger(Trigger,Quote!$AE$2))</f>
        <v>2.8717600316270609E-3</v>
      </c>
    </row>
    <row r="517" spans="48:53" ht="11.25" customHeight="1" x14ac:dyDescent="0.25">
      <c r="AV517" s="189" t="s">
        <v>91</v>
      </c>
      <c r="AW517" s="188">
        <f>_xll.qlInterestRateIndexFixingDate(Currency&amp;"ibor"&amp;$G$1,AX517,Trigger)</f>
        <v>42895</v>
      </c>
      <c r="AX517" s="188">
        <f>_xll.qlCalendarAdvance(Calendar,AX516,AV517,"f",,Trigger)</f>
        <v>42899</v>
      </c>
      <c r="AY517" s="188">
        <f>_xll.qlInterestRateIndexMaturity(Currency&amp;"ibor"&amp;$G$1,AX517,Trigger)</f>
        <v>43082</v>
      </c>
      <c r="AZ517" s="361">
        <f>_xll.qlIndexFixing($Z$5,AW517,,_xll.ohTrigger(Trigger,Quote!$AE$2))</f>
        <v>2.7970055244363116E-3</v>
      </c>
      <c r="BA517" s="361">
        <f>_xll.qlIndexFixing($BB$1,AX517,,_xll.ohTrigger(Trigger,Quote!$AE$2))</f>
        <v>2.9229028496661697E-3</v>
      </c>
    </row>
    <row r="518" spans="48:53" ht="11.25" customHeight="1" x14ac:dyDescent="0.25">
      <c r="AV518" s="189" t="s">
        <v>91</v>
      </c>
      <c r="AW518" s="188">
        <f>_xll.qlInterestRateIndexFixingDate(Currency&amp;"ibor"&amp;$G$1,AX518,Trigger)</f>
        <v>42902</v>
      </c>
      <c r="AX518" s="188">
        <f>_xll.qlCalendarAdvance(Calendar,AX517,AV518,"f",,Trigger)</f>
        <v>42906</v>
      </c>
      <c r="AY518" s="188">
        <f>_xll.qlInterestRateIndexMaturity(Currency&amp;"ibor"&amp;$G$1,AX518,Trigger)</f>
        <v>43089</v>
      </c>
      <c r="AZ518" s="361">
        <f>_xll.qlIndexFixing($Z$5,AW518,,_xll.ohTrigger(Trigger,Quote!$AE$2))</f>
        <v>2.8198040305675784E-3</v>
      </c>
      <c r="BA518" s="361">
        <f>_xll.qlIndexFixing($BB$1,AX518,,_xll.ohTrigger(Trigger,Quote!$AE$2))</f>
        <v>2.9740904904400917E-3</v>
      </c>
    </row>
    <row r="519" spans="48:53" ht="11.25" customHeight="1" x14ac:dyDescent="0.25">
      <c r="AV519" s="189" t="s">
        <v>91</v>
      </c>
      <c r="AW519" s="188">
        <f>_xll.qlInterestRateIndexFixingDate(Currency&amp;"ibor"&amp;$G$1,AX519,Trigger)</f>
        <v>42909</v>
      </c>
      <c r="AX519" s="188">
        <f>_xll.qlCalendarAdvance(Calendar,AX518,AV519,"f",,Trigger)</f>
        <v>42913</v>
      </c>
      <c r="AY519" s="188">
        <f>_xll.qlInterestRateIndexMaturity(Currency&amp;"ibor"&amp;$G$1,AX519,Trigger)</f>
        <v>43096</v>
      </c>
      <c r="AZ519" s="361">
        <f>_xll.qlIndexFixing($Z$5,AW519,,_xll.ohTrigger(Trigger,Quote!$AE$2))</f>
        <v>2.8426028005411265E-3</v>
      </c>
      <c r="BA519" s="361">
        <f>_xll.qlIndexFixing($BB$1,AX519,,_xll.ohTrigger(Trigger,Quote!$AE$2))</f>
        <v>3.0253057135198515E-3</v>
      </c>
    </row>
    <row r="520" spans="48:53" ht="11.25" customHeight="1" x14ac:dyDescent="0.25">
      <c r="AV520" s="189" t="s">
        <v>91</v>
      </c>
      <c r="AW520" s="188">
        <f>_xll.qlInterestRateIndexFixingDate(Currency&amp;"ibor"&amp;$G$1,AX520,Trigger)</f>
        <v>42916</v>
      </c>
      <c r="AX520" s="188">
        <f>_xll.qlCalendarAdvance(Calendar,AX519,AV520,"f",,Trigger)</f>
        <v>42920</v>
      </c>
      <c r="AY520" s="188">
        <f>_xll.qlInterestRateIndexMaturity(Currency&amp;"ibor"&amp;$G$1,AX520,Trigger)</f>
        <v>43104</v>
      </c>
      <c r="AZ520" s="361">
        <f>_xll.qlIndexFixing($Z$5,AW520,,_xll.ohTrigger(Trigger,Quote!$AE$2))</f>
        <v>2.8670417578357606E-3</v>
      </c>
      <c r="BA520" s="361">
        <f>_xll.qlIndexFixing($BB$1,AX520,,_xll.ohTrigger(Trigger,Quote!$AE$2))</f>
        <v>3.0875363405493609E-3</v>
      </c>
    </row>
    <row r="521" spans="48:53" ht="11.25" customHeight="1" x14ac:dyDescent="0.25">
      <c r="AV521" s="189" t="s">
        <v>91</v>
      </c>
      <c r="AW521" s="188">
        <f>_xll.qlInterestRateIndexFixingDate(Currency&amp;"ibor"&amp;$G$1,AX521,Trigger)</f>
        <v>42923</v>
      </c>
      <c r="AX521" s="188">
        <f>_xll.qlCalendarAdvance(Calendar,AX520,AV521,"f",,Trigger)</f>
        <v>42927</v>
      </c>
      <c r="AY521" s="188">
        <f>_xll.qlInterestRateIndexMaturity(Currency&amp;"ibor"&amp;$G$1,AX521,Trigger)</f>
        <v>43111</v>
      </c>
      <c r="AZ521" s="361">
        <f>_xll.qlIndexFixing($Z$5,AW521,,_xll.ohTrigger(Trigger,Quote!$AE$2))</f>
        <v>2.8898412565117244E-3</v>
      </c>
      <c r="BA521" s="361">
        <f>_xll.qlIndexFixing($BB$1,AX521,,_xll.ohTrigger(Trigger,Quote!$AE$2))</f>
        <v>3.138736370578799E-3</v>
      </c>
    </row>
    <row r="522" spans="48:53" ht="11.25" customHeight="1" x14ac:dyDescent="0.25">
      <c r="AV522" s="189" t="s">
        <v>91</v>
      </c>
      <c r="AW522" s="188">
        <f>_xll.qlInterestRateIndexFixingDate(Currency&amp;"ibor"&amp;$G$1,AX522,Trigger)</f>
        <v>42930</v>
      </c>
      <c r="AX522" s="188">
        <f>_xll.qlCalendarAdvance(Calendar,AX521,AV522,"f",,Trigger)</f>
        <v>42934</v>
      </c>
      <c r="AY522" s="188">
        <f>_xll.qlInterestRateIndexMaturity(Currency&amp;"ibor"&amp;$G$1,AX522,Trigger)</f>
        <v>43118</v>
      </c>
      <c r="AZ522" s="361">
        <f>_xll.qlIndexFixing($Z$5,AW522,,_xll.ohTrigger(Trigger,Quote!$AE$2))</f>
        <v>2.9126410204832996E-3</v>
      </c>
      <c r="BA522" s="361">
        <f>_xll.qlIndexFixing($BB$1,AX522,,_xll.ohTrigger(Trigger,Quote!$AE$2))</f>
        <v>3.1899085753345391E-3</v>
      </c>
    </row>
    <row r="523" spans="48:53" ht="11.25" customHeight="1" x14ac:dyDescent="0.25">
      <c r="AV523" s="189" t="s">
        <v>91</v>
      </c>
      <c r="AW523" s="188">
        <f>_xll.qlInterestRateIndexFixingDate(Currency&amp;"ibor"&amp;$G$1,AX523,Trigger)</f>
        <v>42937</v>
      </c>
      <c r="AX523" s="188">
        <f>_xll.qlCalendarAdvance(Calendar,AX522,AV523,"f",,Trigger)</f>
        <v>42941</v>
      </c>
      <c r="AY523" s="188">
        <f>_xll.qlInterestRateIndexMaturity(Currency&amp;"ibor"&amp;$G$1,AX523,Trigger)</f>
        <v>43125</v>
      </c>
      <c r="AZ523" s="361">
        <f>_xll.qlIndexFixing($Z$5,AW523,,_xll.ohTrigger(Trigger,Quote!$AE$2))</f>
        <v>2.9354410497535277E-3</v>
      </c>
      <c r="BA523" s="361">
        <f>_xll.qlIndexFixing($BB$1,AX523,,_xll.ohTrigger(Trigger,Quote!$AE$2))</f>
        <v>3.241035706333079E-3</v>
      </c>
    </row>
    <row r="524" spans="48:53" ht="11.25" customHeight="1" x14ac:dyDescent="0.25">
      <c r="AV524" s="189" t="s">
        <v>91</v>
      </c>
      <c r="AW524" s="188">
        <f>_xll.qlInterestRateIndexFixingDate(Currency&amp;"ibor"&amp;$G$1,AX524,Trigger)</f>
        <v>42944</v>
      </c>
      <c r="AX524" s="188">
        <f>_xll.qlCalendarAdvance(Calendar,AX523,AV524,"f",,Trigger)</f>
        <v>42948</v>
      </c>
      <c r="AY524" s="188">
        <f>_xll.qlInterestRateIndexMaturity(Currency&amp;"ibor"&amp;$G$1,AX524,Trigger)</f>
        <v>43132</v>
      </c>
      <c r="AZ524" s="361">
        <f>_xll.qlIndexFixing($Z$5,AW524,,_xll.ohTrigger(Trigger,Quote!$AE$2))</f>
        <v>2.9582413443254491E-3</v>
      </c>
      <c r="BA524" s="361">
        <f>_xll.qlIndexFixing($BB$1,AX524,,_xll.ohTrigger(Trigger,Quote!$AE$2))</f>
        <v>3.2921005132751659E-3</v>
      </c>
    </row>
    <row r="525" spans="48:53" ht="11.25" customHeight="1" x14ac:dyDescent="0.25">
      <c r="AV525" s="189" t="s">
        <v>91</v>
      </c>
      <c r="AW525" s="188">
        <f>_xll.qlInterestRateIndexFixingDate(Currency&amp;"ibor"&amp;$G$1,AX525,Trigger)</f>
        <v>42951</v>
      </c>
      <c r="AX525" s="188">
        <f>_xll.qlCalendarAdvance(Calendar,AX524,AV525,"f",,Trigger)</f>
        <v>42955</v>
      </c>
      <c r="AY525" s="188">
        <f>_xll.qlInterestRateIndexMaturity(Currency&amp;"ibor"&amp;$G$1,AX525,Trigger)</f>
        <v>43139</v>
      </c>
      <c r="AZ525" s="361">
        <f>_xll.qlIndexFixing($Z$5,AW525,,_xll.ohTrigger(Trigger,Quote!$AE$2))</f>
        <v>2.9810419042021054E-3</v>
      </c>
      <c r="BA525" s="361">
        <f>_xll.qlIndexFixing($BB$1,AX525,,_xll.ohTrigger(Trigger,Quote!$AE$2))</f>
        <v>3.3430857440492324E-3</v>
      </c>
    </row>
    <row r="526" spans="48:53" ht="11.25" customHeight="1" x14ac:dyDescent="0.25">
      <c r="AV526" s="189" t="s">
        <v>91</v>
      </c>
      <c r="AW526" s="188">
        <f>_xll.qlInterestRateIndexFixingDate(Currency&amp;"ibor"&amp;$G$1,AX526,Trigger)</f>
        <v>42958</v>
      </c>
      <c r="AX526" s="188">
        <f>_xll.qlCalendarAdvance(Calendar,AX525,AV526,"f",,Trigger)</f>
        <v>42962</v>
      </c>
      <c r="AY526" s="188">
        <f>_xll.qlInterestRateIndexMaturity(Currency&amp;"ibor"&amp;$G$1,AX526,Trigger)</f>
        <v>43146</v>
      </c>
      <c r="AZ526" s="361">
        <f>_xll.qlIndexFixing($Z$5,AW526,,_xll.ohTrigger(Trigger,Quote!$AE$2))</f>
        <v>3.0038427293865373E-3</v>
      </c>
      <c r="BA526" s="361">
        <f>_xll.qlIndexFixing($BB$1,AX526,,_xll.ohTrigger(Trigger,Quote!$AE$2))</f>
        <v>3.3939741447374136E-3</v>
      </c>
    </row>
    <row r="527" spans="48:53" ht="11.25" customHeight="1" x14ac:dyDescent="0.25">
      <c r="AV527" s="189" t="s">
        <v>91</v>
      </c>
      <c r="AW527" s="188">
        <f>_xll.qlInterestRateIndexFixingDate(Currency&amp;"ibor"&amp;$G$1,AX527,Trigger)</f>
        <v>42965</v>
      </c>
      <c r="AX527" s="188">
        <f>_xll.qlCalendarAdvance(Calendar,AX526,AV527,"f",,Trigger)</f>
        <v>42969</v>
      </c>
      <c r="AY527" s="188">
        <f>_xll.qlInterestRateIndexMaturity(Currency&amp;"ibor"&amp;$G$1,AX527,Trigger)</f>
        <v>43153</v>
      </c>
      <c r="AZ527" s="361">
        <f>_xll.qlIndexFixing($Z$5,AW527,,_xll.ohTrigger(Trigger,Quote!$AE$2))</f>
        <v>3.0266438198822206E-3</v>
      </c>
      <c r="BA527" s="361">
        <f>_xll.qlIndexFixing($BB$1,AX527,,_xll.ohTrigger(Trigger,Quote!$AE$2))</f>
        <v>3.4447484596250035E-3</v>
      </c>
    </row>
    <row r="528" spans="48:53" ht="11.25" customHeight="1" x14ac:dyDescent="0.25">
      <c r="AV528" s="189" t="s">
        <v>91</v>
      </c>
      <c r="AW528" s="188">
        <f>_xll.qlInterestRateIndexFixingDate(Currency&amp;"ibor"&amp;$G$1,AX528,Trigger)</f>
        <v>42972</v>
      </c>
      <c r="AX528" s="188">
        <f>_xll.qlCalendarAdvance(Calendar,AX527,AV528,"f",,Trigger)</f>
        <v>42976</v>
      </c>
      <c r="AY528" s="188">
        <f>_xll.qlInterestRateIndexMaturity(Currency&amp;"ibor"&amp;$G$1,AX528,Trigger)</f>
        <v>43159</v>
      </c>
      <c r="AZ528" s="361">
        <f>_xll.qlIndexFixing($Z$5,AW528,,_xll.ohTrigger(Trigger,Quote!$AE$2))</f>
        <v>3.0478036037049935E-3</v>
      </c>
      <c r="BA528" s="361">
        <f>_xll.qlIndexFixing($BB$1,AX528,,_xll.ohTrigger(Trigger,Quote!$AE$2))</f>
        <v>3.4774612077536999E-3</v>
      </c>
    </row>
    <row r="529" spans="48:53" ht="11.25" customHeight="1" x14ac:dyDescent="0.25">
      <c r="AV529" s="189" t="s">
        <v>91</v>
      </c>
      <c r="AW529" s="188">
        <f>_xll.qlInterestRateIndexFixingDate(Currency&amp;"ibor"&amp;$G$1,AX529,Trigger)</f>
        <v>42979</v>
      </c>
      <c r="AX529" s="188">
        <f>_xll.qlCalendarAdvance(Calendar,AX528,AV529,"f",,Trigger)</f>
        <v>42983</v>
      </c>
      <c r="AY529" s="188">
        <f>_xll.qlInterestRateIndexMaturity(Currency&amp;"ibor"&amp;$G$1,AX529,Trigger)</f>
        <v>43164</v>
      </c>
      <c r="AZ529" s="361">
        <f>_xll.qlIndexFixing($Z$5,AW529,,_xll.ohTrigger(Trigger,Quote!$AE$2))</f>
        <v>3.0673215306937563E-3</v>
      </c>
      <c r="BA529" s="361">
        <f>_xll.qlIndexFixing($BB$1,AX529,,_xll.ohTrigger(Trigger,Quote!$AE$2))</f>
        <v>3.5280350926011851E-3</v>
      </c>
    </row>
    <row r="530" spans="48:53" ht="11.25" customHeight="1" x14ac:dyDescent="0.25">
      <c r="AV530" s="189" t="s">
        <v>91</v>
      </c>
      <c r="AW530" s="188">
        <f>_xll.qlInterestRateIndexFixingDate(Currency&amp;"ibor"&amp;$G$1,AX530,Trigger)</f>
        <v>42986</v>
      </c>
      <c r="AX530" s="188">
        <f>_xll.qlCalendarAdvance(Calendar,AX529,AV530,"f",,Trigger)</f>
        <v>42990</v>
      </c>
      <c r="AY530" s="188">
        <f>_xll.qlInterestRateIndexMaturity(Currency&amp;"ibor"&amp;$G$1,AX530,Trigger)</f>
        <v>43171</v>
      </c>
      <c r="AZ530" s="361">
        <f>_xll.qlIndexFixing($Z$5,AW530,,_xll.ohTrigger(Trigger,Quote!$AE$2))</f>
        <v>3.0901227757418326E-3</v>
      </c>
      <c r="BA530" s="361">
        <f>_xll.qlIndexFixing($BB$1,AX530,,_xll.ohTrigger(Trigger,Quote!$AE$2))</f>
        <v>3.5784492525276455E-3</v>
      </c>
    </row>
    <row r="531" spans="48:53" ht="11.25" customHeight="1" x14ac:dyDescent="0.25">
      <c r="AV531" s="189" t="s">
        <v>91</v>
      </c>
      <c r="AW531" s="188">
        <f>_xll.qlInterestRateIndexFixingDate(Currency&amp;"ibor"&amp;$G$1,AX531,Trigger)</f>
        <v>42993</v>
      </c>
      <c r="AX531" s="188">
        <f>_xll.qlCalendarAdvance(Calendar,AX530,AV531,"f",,Trigger)</f>
        <v>42997</v>
      </c>
      <c r="AY531" s="188">
        <f>_xll.qlInterestRateIndexMaturity(Currency&amp;"ibor"&amp;$G$1,AX531,Trigger)</f>
        <v>43178</v>
      </c>
      <c r="AZ531" s="361">
        <f>_xll.qlIndexFixing($Z$5,AW531,,_xll.ohTrigger(Trigger,Quote!$AE$2))</f>
        <v>3.1129242817802541E-3</v>
      </c>
      <c r="BA531" s="361">
        <f>_xll.qlIndexFixing($BB$1,AX531,,_xll.ohTrigger(Trigger,Quote!$AE$2))</f>
        <v>3.6286864265563461E-3</v>
      </c>
    </row>
    <row r="532" spans="48:53" ht="11.25" customHeight="1" x14ac:dyDescent="0.25">
      <c r="AV532" s="189" t="s">
        <v>91</v>
      </c>
      <c r="AW532" s="188">
        <f>_xll.qlInterestRateIndexFixingDate(Currency&amp;"ibor"&amp;$G$1,AX532,Trigger)</f>
        <v>43000</v>
      </c>
      <c r="AX532" s="188">
        <f>_xll.qlCalendarAdvance(Calendar,AX531,AV532,"f",,Trigger)</f>
        <v>43004</v>
      </c>
      <c r="AY532" s="188">
        <f>_xll.qlInterestRateIndexMaturity(Currency&amp;"ibor"&amp;$G$1,AX532,Trigger)</f>
        <v>43185</v>
      </c>
      <c r="AZ532" s="361">
        <f>_xll.qlIndexFixing($Z$5,AW532,,_xll.ohTrigger(Trigger,Quote!$AE$2))</f>
        <v>3.1357260488112295E-3</v>
      </c>
      <c r="BA532" s="361">
        <f>_xll.qlIndexFixing($BB$1,AX532,,_xll.ohTrigger(Trigger,Quote!$AE$2))</f>
        <v>3.6787293520133433E-3</v>
      </c>
    </row>
    <row r="533" spans="48:53" ht="11.25" customHeight="1" x14ac:dyDescent="0.25">
      <c r="AV533" s="189" t="s">
        <v>91</v>
      </c>
      <c r="AW533" s="188">
        <f>_xll.qlInterestRateIndexFixingDate(Currency&amp;"ibor"&amp;$G$1,AX533,Trigger)</f>
        <v>43007</v>
      </c>
      <c r="AX533" s="188">
        <f>_xll.qlCalendarAdvance(Calendar,AX532,AV533,"f",,Trigger)</f>
        <v>43011</v>
      </c>
      <c r="AY533" s="188">
        <f>_xll.qlInterestRateIndexMaturity(Currency&amp;"ibor"&amp;$G$1,AX533,Trigger)</f>
        <v>43193</v>
      </c>
      <c r="AZ533" s="361">
        <f>_xll.qlIndexFixing($Z$5,AW533,,_xll.ohTrigger(Trigger,Quote!$AE$2))</f>
        <v>3.1601706660792182E-3</v>
      </c>
      <c r="BA533" s="361">
        <f>_xll.qlIndexFixing($BB$1,AX533,,_xll.ohTrigger(Trigger,Quote!$AE$2))</f>
        <v>3.7320595526373298E-3</v>
      </c>
    </row>
    <row r="534" spans="48:53" ht="11.25" customHeight="1" x14ac:dyDescent="0.25">
      <c r="AV534" s="189" t="s">
        <v>91</v>
      </c>
      <c r="AW534" s="188">
        <f>_xll.qlInterestRateIndexFixingDate(Currency&amp;"ibor"&amp;$G$1,AX534,Trigger)</f>
        <v>43014</v>
      </c>
      <c r="AX534" s="188">
        <f>_xll.qlCalendarAdvance(Calendar,AX533,AV534,"f",,Trigger)</f>
        <v>43018</v>
      </c>
      <c r="AY534" s="188">
        <f>_xll.qlInterestRateIndexMaturity(Currency&amp;"ibor"&amp;$G$1,AX534,Trigger)</f>
        <v>43200</v>
      </c>
      <c r="AZ534" s="361">
        <f>_xll.qlIndexFixing($Z$5,AW534,,_xll.ohTrigger(Trigger,Quote!$AE$2))</f>
        <v>3.1829731744749843E-3</v>
      </c>
      <c r="BA534" s="361">
        <f>_xll.qlIndexFixing($BB$1,AX534,,_xll.ohTrigger(Trigger,Quote!$AE$2))</f>
        <v>3.7816403746352388E-3</v>
      </c>
    </row>
    <row r="535" spans="48:53" ht="11.25" customHeight="1" x14ac:dyDescent="0.25">
      <c r="AV535" s="189" t="s">
        <v>91</v>
      </c>
      <c r="AW535" s="188">
        <f>_xll.qlInterestRateIndexFixingDate(Currency&amp;"ibor"&amp;$G$1,AX535,Trigger)</f>
        <v>43021</v>
      </c>
      <c r="AX535" s="188">
        <f>_xll.qlCalendarAdvance(Calendar,AX534,AV535,"f",,Trigger)</f>
        <v>43025</v>
      </c>
      <c r="AY535" s="188">
        <f>_xll.qlInterestRateIndexMaturity(Currency&amp;"ibor"&amp;$G$1,AX535,Trigger)</f>
        <v>43207</v>
      </c>
      <c r="AZ535" s="361">
        <f>_xll.qlIndexFixing($Z$5,AW535,,_xll.ohTrigger(Trigger,Quote!$AE$2))</f>
        <v>3.2057759453170791E-3</v>
      </c>
      <c r="BA535" s="361">
        <f>_xll.qlIndexFixing($BB$1,AX535,,_xll.ohTrigger(Trigger,Quote!$AE$2))</f>
        <v>3.8309739205043439E-3</v>
      </c>
    </row>
    <row r="536" spans="48:53" ht="11.25" customHeight="1" x14ac:dyDescent="0.25">
      <c r="AV536" s="189" t="s">
        <v>91</v>
      </c>
      <c r="AW536" s="188">
        <f>_xll.qlInterestRateIndexFixingDate(Currency&amp;"ibor"&amp;$G$1,AX536,Trigger)</f>
        <v>43028</v>
      </c>
      <c r="AX536" s="188">
        <f>_xll.qlCalendarAdvance(Calendar,AX535,AV536,"f",,Trigger)</f>
        <v>43032</v>
      </c>
      <c r="AY536" s="188">
        <f>_xll.qlInterestRateIndexMaturity(Currency&amp;"ibor"&amp;$G$1,AX536,Trigger)</f>
        <v>43214</v>
      </c>
      <c r="AZ536" s="361">
        <f>_xll.qlIndexFixing($Z$5,AW536,,_xll.ohTrigger(Trigger,Quote!$AE$2))</f>
        <v>3.228578978609016E-3</v>
      </c>
      <c r="BA536" s="361">
        <f>_xll.qlIndexFixing($BB$1,AX536,,_xll.ohTrigger(Trigger,Quote!$AE$2))</f>
        <v>3.8800429205653321E-3</v>
      </c>
    </row>
    <row r="537" spans="48:53" ht="11.25" customHeight="1" x14ac:dyDescent="0.25">
      <c r="AV537" s="189" t="s">
        <v>91</v>
      </c>
      <c r="AW537" s="188">
        <f>_xll.qlInterestRateIndexFixingDate(Currency&amp;"ibor"&amp;$G$1,AX537,Trigger)</f>
        <v>43035</v>
      </c>
      <c r="AX537" s="188">
        <f>_xll.qlCalendarAdvance(Calendar,AX536,AV537,"f",,Trigger)</f>
        <v>43039</v>
      </c>
      <c r="AY537" s="188">
        <f>_xll.qlInterestRateIndexMaturity(Currency&amp;"ibor"&amp;$G$1,AX537,Trigger)</f>
        <v>43220</v>
      </c>
      <c r="AZ537" s="361">
        <f>_xll.qlIndexFixing($Z$5,AW537,,_xll.ohTrigger(Trigger,Quote!$AE$2))</f>
        <v>3.2497387989674667E-3</v>
      </c>
      <c r="BA537" s="361">
        <f>_xll.qlIndexFixing($BB$1,AX537,,_xll.ohTrigger(Trigger,Quote!$AE$2))</f>
        <v>3.9254259406454502E-3</v>
      </c>
    </row>
    <row r="538" spans="48:53" ht="11.25" customHeight="1" x14ac:dyDescent="0.25">
      <c r="AV538" s="189" t="s">
        <v>91</v>
      </c>
      <c r="AW538" s="188">
        <f>_xll.qlInterestRateIndexFixingDate(Currency&amp;"ibor"&amp;$G$1,AX538,Trigger)</f>
        <v>43042</v>
      </c>
      <c r="AX538" s="188">
        <f>_xll.qlCalendarAdvance(Calendar,AX537,AV538,"f",,Trigger)</f>
        <v>43046</v>
      </c>
      <c r="AY538" s="188">
        <f>_xll.qlInterestRateIndexMaturity(Currency&amp;"ibor"&amp;$G$1,AX538,Trigger)</f>
        <v>43227</v>
      </c>
      <c r="AZ538" s="361">
        <f>_xll.qlIndexFixing($Z$5,AW538,,_xll.ohTrigger(Trigger,Quote!$AE$2))</f>
        <v>3.2725421320200085E-3</v>
      </c>
      <c r="BA538" s="361">
        <f>_xll.qlIndexFixing($BB$1,AX538,,_xll.ohTrigger(Trigger,Quote!$AE$2))</f>
        <v>3.9739407658156978E-3</v>
      </c>
    </row>
    <row r="539" spans="48:53" ht="11.25" customHeight="1" x14ac:dyDescent="0.25">
      <c r="AV539" s="189" t="s">
        <v>91</v>
      </c>
      <c r="AW539" s="188">
        <f>_xll.qlInterestRateIndexFixingDate(Currency&amp;"ibor"&amp;$G$1,AX539,Trigger)</f>
        <v>43049</v>
      </c>
      <c r="AX539" s="188">
        <f>_xll.qlCalendarAdvance(Calendar,AX538,AV539,"f",,Trigger)</f>
        <v>43053</v>
      </c>
      <c r="AY539" s="188">
        <f>_xll.qlInterestRateIndexMaturity(Currency&amp;"ibor"&amp;$G$1,AX539,Trigger)</f>
        <v>43234</v>
      </c>
      <c r="AZ539" s="361">
        <f>_xll.qlIndexFixing($Z$5,AW539,,_xll.ohTrigger(Trigger,Quote!$AE$2))</f>
        <v>3.2953457260858606E-3</v>
      </c>
      <c r="BA539" s="361">
        <f>_xll.qlIndexFixing($BB$1,AX539,,_xll.ohTrigger(Trigger,Quote!$AE$2))</f>
        <v>4.0221405712041938E-3</v>
      </c>
    </row>
    <row r="540" spans="48:53" ht="11.25" customHeight="1" x14ac:dyDescent="0.25">
      <c r="AV540" s="189" t="s">
        <v>91</v>
      </c>
      <c r="AW540" s="188">
        <f>_xll.qlInterestRateIndexFixingDate(Currency&amp;"ibor"&amp;$G$1,AX540,Trigger)</f>
        <v>43056</v>
      </c>
      <c r="AX540" s="188">
        <f>_xll.qlCalendarAdvance(Calendar,AX539,AV540,"f",,Trigger)</f>
        <v>43060</v>
      </c>
      <c r="AY540" s="188">
        <f>_xll.qlInterestRateIndexMaturity(Currency&amp;"ibor"&amp;$G$1,AX540,Trigger)</f>
        <v>43241</v>
      </c>
      <c r="AZ540" s="361">
        <f>_xll.qlIndexFixing($Z$5,AW540,,_xll.ohTrigger(Trigger,Quote!$AE$2))</f>
        <v>3.366560110077453E-3</v>
      </c>
      <c r="BA540" s="361">
        <f>_xll.qlIndexFixing($BB$1,AX540,,_xll.ohTrigger(Trigger,Quote!$AE$2))</f>
        <v>4.0700181435206415E-3</v>
      </c>
    </row>
    <row r="541" spans="48:53" ht="11.25" customHeight="1" x14ac:dyDescent="0.25">
      <c r="AV541" s="189" t="s">
        <v>91</v>
      </c>
      <c r="AW541" s="188">
        <f>_xll.qlInterestRateIndexFixingDate(Currency&amp;"ibor"&amp;$G$1,AX541,Trigger)</f>
        <v>43063</v>
      </c>
      <c r="AX541" s="188">
        <f>_xll.qlCalendarAdvance(Calendar,AX540,AV541,"f",,Trigger)</f>
        <v>43067</v>
      </c>
      <c r="AY541" s="188">
        <f>_xll.qlInterestRateIndexMaturity(Currency&amp;"ibor"&amp;$G$1,AX541,Trigger)</f>
        <v>43248</v>
      </c>
      <c r="AZ541" s="361">
        <f>_xll.qlIndexFixing($Z$5,AW541,,_xll.ohTrigger(Trigger,Quote!$AE$2))</f>
        <v>3.4383904152218E-3</v>
      </c>
      <c r="BA541" s="361">
        <f>_xll.qlIndexFixing($BB$1,AX541,,_xll.ohTrigger(Trigger,Quote!$AE$2))</f>
        <v>4.1208854125761602E-3</v>
      </c>
    </row>
    <row r="542" spans="48:53" ht="11.25" customHeight="1" x14ac:dyDescent="0.25">
      <c r="AV542" s="189" t="s">
        <v>91</v>
      </c>
      <c r="AW542" s="188">
        <f>_xll.qlInterestRateIndexFixingDate(Currency&amp;"ibor"&amp;$G$1,AX542,Trigger)</f>
        <v>43070</v>
      </c>
      <c r="AX542" s="188">
        <f>_xll.qlCalendarAdvance(Calendar,AX541,AV542,"f",,Trigger)</f>
        <v>43074</v>
      </c>
      <c r="AY542" s="188">
        <f>_xll.qlInterestRateIndexMaturity(Currency&amp;"ibor"&amp;$G$1,AX542,Trigger)</f>
        <v>43256</v>
      </c>
      <c r="AZ542" s="361">
        <f>_xll.qlIndexFixing($Z$5,AW542,,_xll.ohTrigger(Trigger,Quote!$AE$2))</f>
        <v>3.5187772342721662E-3</v>
      </c>
      <c r="BA542" s="361">
        <f>_xll.qlIndexFixing($BB$1,AX542,,_xll.ohTrigger(Trigger,Quote!$AE$2))</f>
        <v>4.1681330117657031E-3</v>
      </c>
    </row>
    <row r="543" spans="48:53" ht="11.25" customHeight="1" x14ac:dyDescent="0.25">
      <c r="AV543" s="189" t="s">
        <v>91</v>
      </c>
      <c r="AW543" s="188">
        <f>_xll.qlInterestRateIndexFixingDate(Currency&amp;"ibor"&amp;$G$1,AX543,Trigger)</f>
        <v>43077</v>
      </c>
      <c r="AX543" s="188">
        <f>_xll.qlCalendarAdvance(Calendar,AX542,AV543,"f",,Trigger)</f>
        <v>43081</v>
      </c>
      <c r="AY543" s="188">
        <f>_xll.qlInterestRateIndexMaturity(Currency&amp;"ibor"&amp;$G$1,AX543,Trigger)</f>
        <v>43263</v>
      </c>
      <c r="AZ543" s="361">
        <f>_xll.qlIndexFixing($Z$5,AW543,,_xll.ohTrigger(Trigger,Quote!$AE$2))</f>
        <v>3.591651604932751E-3</v>
      </c>
      <c r="BA543" s="361">
        <f>_xll.qlIndexFixing($BB$1,AX543,,_xll.ohTrigger(Trigger,Quote!$AE$2))</f>
        <v>4.2150988774681568E-3</v>
      </c>
    </row>
    <row r="544" spans="48:53" ht="11.25" customHeight="1" x14ac:dyDescent="0.25">
      <c r="AV544" s="189" t="s">
        <v>91</v>
      </c>
      <c r="AW544" s="188">
        <f>_xll.qlInterestRateIndexFixingDate(Currency&amp;"ibor"&amp;$G$1,AX544,Trigger)</f>
        <v>43084</v>
      </c>
      <c r="AX544" s="188">
        <f>_xll.qlCalendarAdvance(Calendar,AX543,AV544,"f",,Trigger)</f>
        <v>43088</v>
      </c>
      <c r="AY544" s="188">
        <f>_xll.qlInterestRateIndexMaturity(Currency&amp;"ibor"&amp;$G$1,AX544,Trigger)</f>
        <v>43270</v>
      </c>
      <c r="AZ544" s="361">
        <f>_xll.qlIndexFixing($Z$5,AW544,,_xll.ohTrigger(Trigger,Quote!$AE$2))</f>
        <v>3.6651387366321681E-3</v>
      </c>
      <c r="BA544" s="361">
        <f>_xll.qlIndexFixing($BB$1,AX544,,_xll.ohTrigger(Trigger,Quote!$AE$2))</f>
        <v>4.2617976134996993E-3</v>
      </c>
    </row>
    <row r="545" spans="48:53" ht="11.25" customHeight="1" x14ac:dyDescent="0.25">
      <c r="AV545" s="189" t="s">
        <v>91</v>
      </c>
      <c r="AW545" s="188">
        <f>_xll.qlInterestRateIndexFixingDate(Currency&amp;"ibor"&amp;$G$1,AX545,Trigger)</f>
        <v>43090</v>
      </c>
      <c r="AX545" s="188">
        <f>_xll.qlCalendarAdvance(Calendar,AX544,AV545,"f",,Trigger)</f>
        <v>43096</v>
      </c>
      <c r="AY545" s="188">
        <f>_xll.qlInterestRateIndexMaturity(Currency&amp;"ibor"&amp;$G$1,AX545,Trigger)</f>
        <v>43278</v>
      </c>
      <c r="AZ545" s="361">
        <f>_xll.qlIndexFixing($Z$5,AW545,,_xll.ohTrigger(Trigger,Quote!$AE$2))</f>
        <v>3.7498744368635994E-3</v>
      </c>
      <c r="BA545" s="361">
        <f>_xll.qlIndexFixing($BB$1,AX545,,_xll.ohTrigger(Trigger,Quote!$AE$2))</f>
        <v>4.3148602190882807E-3</v>
      </c>
    </row>
    <row r="546" spans="48:53" ht="11.25" customHeight="1" x14ac:dyDescent="0.25">
      <c r="AV546" s="189" t="s">
        <v>91</v>
      </c>
      <c r="AW546" s="188">
        <f>_xll.qlInterestRateIndexFixingDate(Currency&amp;"ibor"&amp;$G$1,AX546,Trigger)</f>
        <v>43098</v>
      </c>
      <c r="AX546" s="188">
        <f>_xll.qlCalendarAdvance(Calendar,AX545,AV546,"f",,Trigger)</f>
        <v>43103</v>
      </c>
      <c r="AY546" s="188">
        <f>_xll.qlInterestRateIndexMaturity(Currency&amp;"ibor"&amp;$G$1,AX546,Trigger)</f>
        <v>43284</v>
      </c>
      <c r="AZ546" s="361">
        <f>_xll.qlIndexFixing($Z$5,AW546,,_xll.ohTrigger(Trigger,Quote!$AE$2))</f>
        <v>3.8175349741623467E-3</v>
      </c>
      <c r="BA546" s="361">
        <f>_xll.qlIndexFixing($BB$1,AX546,,_xll.ohTrigger(Trigger,Quote!$AE$2))</f>
        <v>4.3578128549388176E-3</v>
      </c>
    </row>
    <row r="547" spans="48:53" ht="11.25" customHeight="1" x14ac:dyDescent="0.25">
      <c r="AV547" s="189" t="s">
        <v>91</v>
      </c>
      <c r="AW547" s="188">
        <f>_xll.qlInterestRateIndexFixingDate(Currency&amp;"ibor"&amp;$G$1,AX547,Trigger)</f>
        <v>43108</v>
      </c>
      <c r="AX547" s="188">
        <f>_xll.qlCalendarAdvance(Calendar,AX546,AV547,"f",,Trigger)</f>
        <v>43110</v>
      </c>
      <c r="AY547" s="188">
        <f>_xll.qlInterestRateIndexMaturity(Currency&amp;"ibor"&amp;$G$1,AX547,Trigger)</f>
        <v>43291</v>
      </c>
      <c r="AZ547" s="361">
        <f>_xll.qlIndexFixing($Z$5,AW547,,_xll.ohTrigger(Trigger,Quote!$AE$2))</f>
        <v>3.8931502739373396E-3</v>
      </c>
      <c r="BA547" s="361">
        <f>_xll.qlIndexFixing($BB$1,AX547,,_xll.ohTrigger(Trigger,Quote!$AE$2))</f>
        <v>4.4037822593451757E-3</v>
      </c>
    </row>
    <row r="548" spans="48:53" ht="11.25" customHeight="1" x14ac:dyDescent="0.25">
      <c r="AV548" s="189" t="s">
        <v>91</v>
      </c>
      <c r="AW548" s="188">
        <f>_xll.qlInterestRateIndexFixingDate(Currency&amp;"ibor"&amp;$G$1,AX548,Trigger)</f>
        <v>43115</v>
      </c>
      <c r="AX548" s="188">
        <f>_xll.qlCalendarAdvance(Calendar,AX547,AV548,"f",,Trigger)</f>
        <v>43117</v>
      </c>
      <c r="AY548" s="188">
        <f>_xll.qlInterestRateIndexMaturity(Currency&amp;"ibor"&amp;$G$1,AX548,Trigger)</f>
        <v>43298</v>
      </c>
      <c r="AZ548" s="361">
        <f>_xll.qlIndexFixing($Z$5,AW548,,_xll.ohTrigger(Trigger,Quote!$AE$2))</f>
        <v>3.9693819819344766E-3</v>
      </c>
      <c r="BA548" s="361">
        <f>_xll.qlIndexFixing($BB$1,AX548,,_xll.ohTrigger(Trigger,Quote!$AE$2))</f>
        <v>4.4495506238357695E-3</v>
      </c>
    </row>
    <row r="549" spans="48:53" ht="11.25" customHeight="1" x14ac:dyDescent="0.25">
      <c r="AV549" s="189" t="s">
        <v>91</v>
      </c>
      <c r="AW549" s="188">
        <f>_xll.qlInterestRateIndexFixingDate(Currency&amp;"ibor"&amp;$G$1,AX549,Trigger)</f>
        <v>43122</v>
      </c>
      <c r="AX549" s="188">
        <f>_xll.qlCalendarAdvance(Calendar,AX548,AV549,"f",,Trigger)</f>
        <v>43124</v>
      </c>
      <c r="AY549" s="188">
        <f>_xll.qlInterestRateIndexMaturity(Currency&amp;"ibor"&amp;$G$1,AX549,Trigger)</f>
        <v>43305</v>
      </c>
      <c r="AZ549" s="361">
        <f>_xll.qlIndexFixing($Z$5,AW549,,_xll.ohTrigger(Trigger,Quote!$AE$2))</f>
        <v>4.0462301686701686E-3</v>
      </c>
      <c r="BA549" s="361">
        <f>_xll.qlIndexFixing($BB$1,AX549,,_xll.ohTrigger(Trigger,Quote!$AE$2))</f>
        <v>4.4951364575685614E-3</v>
      </c>
    </row>
    <row r="550" spans="48:53" ht="11.25" customHeight="1" x14ac:dyDescent="0.25">
      <c r="AV550" s="189" t="s">
        <v>91</v>
      </c>
      <c r="AW550" s="188">
        <f>_xll.qlInterestRateIndexFixingDate(Currency&amp;"ibor"&amp;$G$1,AX550,Trigger)</f>
        <v>43129</v>
      </c>
      <c r="AX550" s="188">
        <f>_xll.qlCalendarAdvance(Calendar,AX549,AV550,"f",,Trigger)</f>
        <v>43131</v>
      </c>
      <c r="AY550" s="188">
        <f>_xll.qlInterestRateIndexMaturity(Currency&amp;"ibor"&amp;$G$1,AX550,Trigger)</f>
        <v>43312</v>
      </c>
      <c r="AZ550" s="361">
        <f>_xll.qlIndexFixing($Z$5,AW550,,_xll.ohTrigger(Trigger,Quote!$AE$2))</f>
        <v>4.1236949052345113E-3</v>
      </c>
      <c r="BA550" s="361">
        <f>_xll.qlIndexFixing($BB$1,AX550,,_xll.ohTrigger(Trigger,Quote!$AE$2))</f>
        <v>4.5405590157624083E-3</v>
      </c>
    </row>
    <row r="551" spans="48:53" ht="11.25" customHeight="1" x14ac:dyDescent="0.25">
      <c r="AV551" s="189" t="s">
        <v>91</v>
      </c>
      <c r="AW551" s="188">
        <f>_xll.qlInterestRateIndexFixingDate(Currency&amp;"ibor"&amp;$G$1,AX551,Trigger)</f>
        <v>43136</v>
      </c>
      <c r="AX551" s="188">
        <f>_xll.qlCalendarAdvance(Calendar,AX550,AV551,"f",,Trigger)</f>
        <v>43138</v>
      </c>
      <c r="AY551" s="188">
        <f>_xll.qlInterestRateIndexMaturity(Currency&amp;"ibor"&amp;$G$1,AX551,Trigger)</f>
        <v>43319</v>
      </c>
      <c r="AZ551" s="361">
        <f>_xll.qlIndexFixing($Z$5,AW551,,_xll.ohTrigger(Trigger,Quote!$AE$2))</f>
        <v>4.2017762632890754E-3</v>
      </c>
      <c r="BA551" s="361">
        <f>_xll.qlIndexFixing($BB$1,AX551,,_xll.ohTrigger(Trigger,Quote!$AE$2))</f>
        <v>4.5858382997646281E-3</v>
      </c>
    </row>
    <row r="552" spans="48:53" ht="11.25" customHeight="1" x14ac:dyDescent="0.25">
      <c r="AV552" s="189" t="s">
        <v>91</v>
      </c>
      <c r="AW552" s="188">
        <f>_xll.qlInterestRateIndexFixingDate(Currency&amp;"ibor"&amp;$G$1,AX552,Trigger)</f>
        <v>43143</v>
      </c>
      <c r="AX552" s="188">
        <f>_xll.qlCalendarAdvance(Calendar,AX551,AV552,"f",,Trigger)</f>
        <v>43145</v>
      </c>
      <c r="AY552" s="188">
        <f>_xll.qlInterestRateIndexMaturity(Currency&amp;"ibor"&amp;$G$1,AX552,Trigger)</f>
        <v>43326</v>
      </c>
      <c r="AZ552" s="361">
        <f>_xll.qlIndexFixing($Z$5,AW552,,_xll.ohTrigger(Trigger,Quote!$AE$2))</f>
        <v>4.2804743150686754E-3</v>
      </c>
      <c r="BA552" s="361">
        <f>_xll.qlIndexFixing($BB$1,AX552,,_xll.ohTrigger(Trigger,Quote!$AE$2))</f>
        <v>4.6309950571207809E-3</v>
      </c>
    </row>
    <row r="553" spans="48:53" ht="11.25" customHeight="1" x14ac:dyDescent="0.25">
      <c r="AV553" s="189" t="s">
        <v>91</v>
      </c>
      <c r="AW553" s="188">
        <f>_xll.qlInterestRateIndexFixingDate(Currency&amp;"ibor"&amp;$G$1,AX553,Trigger)</f>
        <v>43150</v>
      </c>
      <c r="AX553" s="188">
        <f>_xll.qlCalendarAdvance(Calendar,AX552,AV553,"f",,Trigger)</f>
        <v>43152</v>
      </c>
      <c r="AY553" s="188">
        <f>_xll.qlInterestRateIndexMaturity(Currency&amp;"ibor"&amp;$G$1,AX553,Trigger)</f>
        <v>43333</v>
      </c>
      <c r="AZ553" s="361">
        <f>_xll.qlIndexFixing($Z$5,AW553,,_xll.ohTrigger(Trigger,Quote!$AE$2))</f>
        <v>4.3597891333787206E-3</v>
      </c>
      <c r="BA553" s="361">
        <f>_xll.qlIndexFixing($BB$1,AX553,,_xll.ohTrigger(Trigger,Quote!$AE$2))</f>
        <v>4.6760507816453302E-3</v>
      </c>
    </row>
    <row r="554" spans="48:53" ht="11.25" customHeight="1" x14ac:dyDescent="0.25">
      <c r="AV554" s="189" t="s">
        <v>91</v>
      </c>
      <c r="AW554" s="188">
        <f>_xll.qlInterestRateIndexFixingDate(Currency&amp;"ibor"&amp;$G$1,AX554,Trigger)</f>
        <v>43157</v>
      </c>
      <c r="AX554" s="188">
        <f>_xll.qlCalendarAdvance(Calendar,AX553,AV554,"f",,Trigger)</f>
        <v>43159</v>
      </c>
      <c r="AY554" s="188">
        <f>_xll.qlInterestRateIndexMaturity(Currency&amp;"ibor"&amp;$G$1,AX554,Trigger)</f>
        <v>43343</v>
      </c>
      <c r="AZ554" s="361">
        <f>_xll.qlIndexFixing($Z$5,AW554,,_xll.ohTrigger(Trigger,Quote!$AE$2))</f>
        <v>4.4559267090453197E-3</v>
      </c>
      <c r="BA554" s="361">
        <f>_xll.qlIndexFixing($BB$1,AX554,,_xll.ohTrigger(Trigger,Quote!$AE$2))</f>
        <v>4.733958504024232E-3</v>
      </c>
    </row>
    <row r="555" spans="48:53" ht="11.25" customHeight="1" x14ac:dyDescent="0.25">
      <c r="AV555" s="189" t="s">
        <v>91</v>
      </c>
      <c r="AW555" s="188">
        <f>_xll.qlInterestRateIndexFixingDate(Currency&amp;"ibor"&amp;$G$1,AX555,Trigger)</f>
        <v>43164</v>
      </c>
      <c r="AX555" s="188">
        <f>_xll.qlCalendarAdvance(Calendar,AX554,AV555,"f",,Trigger)</f>
        <v>43166</v>
      </c>
      <c r="AY555" s="188">
        <f>_xll.qlInterestRateIndexMaturity(Currency&amp;"ibor"&amp;$G$1,AX555,Trigger)</f>
        <v>43350</v>
      </c>
      <c r="AZ555" s="361">
        <f>_xll.qlIndexFixing($Z$5,AW555,,_xll.ohTrigger(Trigger,Quote!$AE$2))</f>
        <v>4.5357963557621107E-3</v>
      </c>
      <c r="BA555" s="361">
        <f>_xll.qlIndexFixing($BB$1,AX555,,_xll.ohTrigger(Trigger,Quote!$AE$2))</f>
        <v>4.7789156886064504E-3</v>
      </c>
    </row>
    <row r="556" spans="48:53" ht="11.25" customHeight="1" x14ac:dyDescent="0.25">
      <c r="AV556" s="189" t="s">
        <v>91</v>
      </c>
      <c r="AW556" s="188">
        <f>_xll.qlInterestRateIndexFixingDate(Currency&amp;"ibor"&amp;$G$1,AX556,Trigger)</f>
        <v>43171</v>
      </c>
      <c r="AX556" s="188">
        <f>_xll.qlCalendarAdvance(Calendar,AX555,AV556,"f",,Trigger)</f>
        <v>43173</v>
      </c>
      <c r="AY556" s="188">
        <f>_xll.qlInterestRateIndexMaturity(Currency&amp;"ibor"&amp;$G$1,AX556,Trigger)</f>
        <v>43357</v>
      </c>
      <c r="AZ556" s="361">
        <f>_xll.qlIndexFixing($Z$5,AW556,,_xll.ohTrigger(Trigger,Quote!$AE$2))</f>
        <v>4.6162730102612022E-3</v>
      </c>
      <c r="BA556" s="361">
        <f>_xll.qlIndexFixing($BB$1,AX556,,_xll.ohTrigger(Trigger,Quote!$AE$2))</f>
        <v>4.8238466143025772E-3</v>
      </c>
    </row>
    <row r="557" spans="48:53" ht="11.25" customHeight="1" x14ac:dyDescent="0.25">
      <c r="AV557" s="189" t="s">
        <v>91</v>
      </c>
      <c r="AW557" s="188">
        <f>_xll.qlInterestRateIndexFixingDate(Currency&amp;"ibor"&amp;$G$1,AX557,Trigger)</f>
        <v>43178</v>
      </c>
      <c r="AX557" s="188">
        <f>_xll.qlCalendarAdvance(Calendar,AX556,AV557,"f",,Trigger)</f>
        <v>43180</v>
      </c>
      <c r="AY557" s="188">
        <f>_xll.qlInterestRateIndexMaturity(Currency&amp;"ibor"&amp;$G$1,AX557,Trigger)</f>
        <v>43364</v>
      </c>
      <c r="AZ557" s="361">
        <f>_xll.qlIndexFixing($Z$5,AW557,,_xll.ohTrigger(Trigger,Quote!$AE$2))</f>
        <v>4.6973567470052022E-3</v>
      </c>
      <c r="BA557" s="361">
        <f>_xll.qlIndexFixing($BB$1,AX557,,_xll.ohTrigger(Trigger,Quote!$AE$2))</f>
        <v>4.8687752762251024E-3</v>
      </c>
    </row>
    <row r="558" spans="48:53" ht="11.25" customHeight="1" x14ac:dyDescent="0.25">
      <c r="AV558" s="189" t="s">
        <v>91</v>
      </c>
      <c r="AW558" s="188">
        <f>_xll.qlInterestRateIndexFixingDate(Currency&amp;"ibor"&amp;$G$1,AX558,Trigger)</f>
        <v>43185</v>
      </c>
      <c r="AX558" s="188">
        <f>_xll.qlCalendarAdvance(Calendar,AX557,AV558,"f",,Trigger)</f>
        <v>43187</v>
      </c>
      <c r="AY558" s="188">
        <f>_xll.qlInterestRateIndexMaturity(Currency&amp;"ibor"&amp;$G$1,AX558,Trigger)</f>
        <v>43371</v>
      </c>
      <c r="AZ558" s="361">
        <f>_xll.qlIndexFixing($Z$5,AW558,,_xll.ohTrigger(Trigger,Quote!$AE$2))</f>
        <v>4.7790476410197501E-3</v>
      </c>
      <c r="BA558" s="361">
        <f>_xll.qlIndexFixing($BB$1,AX558,,_xll.ohTrigger(Trigger,Quote!$AE$2))</f>
        <v>4.9328595857754242E-3</v>
      </c>
    </row>
    <row r="559" spans="48:53" ht="11.25" customHeight="1" x14ac:dyDescent="0.25">
      <c r="AV559" s="189" t="s">
        <v>91</v>
      </c>
      <c r="AW559" s="188">
        <f>_xll.qlInterestRateIndexFixingDate(Currency&amp;"ibor"&amp;$G$1,AX559,Trigger)</f>
        <v>43188</v>
      </c>
      <c r="AX559" s="188">
        <f>_xll.qlCalendarAdvance(Calendar,AX558,AV559,"f",,Trigger)</f>
        <v>43194</v>
      </c>
      <c r="AY559" s="188">
        <f>_xll.qlInterestRateIndexMaturity(Currency&amp;"ibor"&amp;$G$1,AX559,Trigger)</f>
        <v>43377</v>
      </c>
      <c r="AZ559" s="361">
        <f>_xll.qlIndexFixing($Z$5,AW559,,_xll.ohTrigger(Trigger,Quote!$AE$2))</f>
        <v>4.8571242304462272E-3</v>
      </c>
      <c r="BA559" s="361">
        <f>_xll.qlIndexFixing($BB$1,AX559,,_xll.ohTrigger(Trigger,Quote!$AE$2))</f>
        <v>4.9587254423169086E-3</v>
      </c>
    </row>
    <row r="560" spans="48:53" ht="11.25" customHeight="1" x14ac:dyDescent="0.25">
      <c r="AV560" s="189" t="s">
        <v>91</v>
      </c>
      <c r="AW560" s="188">
        <f>_xll.qlInterestRateIndexFixingDate(Currency&amp;"ibor"&amp;$G$1,AX560,Trigger)</f>
        <v>43199</v>
      </c>
      <c r="AX560" s="188">
        <f>_xll.qlCalendarAdvance(Calendar,AX559,AV560,"f",,Trigger)</f>
        <v>43201</v>
      </c>
      <c r="AY560" s="188">
        <f>_xll.qlInterestRateIndexMaturity(Currency&amp;"ibor"&amp;$G$1,AX560,Trigger)</f>
        <v>43384</v>
      </c>
      <c r="AZ560" s="361">
        <f>_xll.qlIndexFixing($Z$5,AW560,,_xll.ohTrigger(Trigger,Quote!$AE$2))</f>
        <v>4.9402699482293611E-3</v>
      </c>
      <c r="BA560" s="361">
        <f>_xll.qlIndexFixing($BB$1,AX560,,_xll.ohTrigger(Trigger,Quote!$AE$2))</f>
        <v>5.0037985900862891E-3</v>
      </c>
    </row>
    <row r="561" spans="48:53" ht="11.25" customHeight="1" x14ac:dyDescent="0.25">
      <c r="AV561" s="189" t="s">
        <v>91</v>
      </c>
      <c r="AW561" s="188">
        <f>_xll.qlInterestRateIndexFixingDate(Currency&amp;"ibor"&amp;$G$1,AX561,Trigger)</f>
        <v>43206</v>
      </c>
      <c r="AX561" s="188">
        <f>_xll.qlCalendarAdvance(Calendar,AX560,AV561,"f",,Trigger)</f>
        <v>43208</v>
      </c>
      <c r="AY561" s="188">
        <f>_xll.qlInterestRateIndexMaturity(Currency&amp;"ibor"&amp;$G$1,AX561,Trigger)</f>
        <v>43391</v>
      </c>
      <c r="AZ561" s="361">
        <f>_xll.qlIndexFixing($Z$5,AW561,,_xll.ohTrigger(Trigger,Quote!$AE$2))</f>
        <v>5.0240263432751332E-3</v>
      </c>
      <c r="BA561" s="361">
        <f>_xll.qlIndexFixing($BB$1,AX561,,_xll.ohTrigger(Trigger,Quote!$AE$2))</f>
        <v>5.0489727614633105E-3</v>
      </c>
    </row>
    <row r="562" spans="48:53" ht="11.25" customHeight="1" x14ac:dyDescent="0.25">
      <c r="AV562" s="189" t="s">
        <v>91</v>
      </c>
      <c r="AW562" s="188">
        <f>_xll.qlInterestRateIndexFixingDate(Currency&amp;"ibor"&amp;$G$1,AX562,Trigger)</f>
        <v>43213</v>
      </c>
      <c r="AX562" s="188">
        <f>_xll.qlCalendarAdvance(Calendar,AX561,AV562,"f",,Trigger)</f>
        <v>43215</v>
      </c>
      <c r="AY562" s="188">
        <f>_xll.qlInterestRateIndexMaturity(Currency&amp;"ibor"&amp;$G$1,AX562,Trigger)</f>
        <v>43398</v>
      </c>
      <c r="AZ562" s="361">
        <f>_xll.qlIndexFixing($Z$5,AW562,,_xll.ohTrigger(Trigger,Quote!$AE$2))</f>
        <v>5.1083934930896309E-3</v>
      </c>
      <c r="BA562" s="361">
        <f>_xll.qlIndexFixing($BB$1,AX562,,_xll.ohTrigger(Trigger,Quote!$AE$2))</f>
        <v>5.0942756054795776E-3</v>
      </c>
    </row>
    <row r="563" spans="48:53" ht="11.25" customHeight="1" x14ac:dyDescent="0.25">
      <c r="AV563" s="189" t="s">
        <v>91</v>
      </c>
      <c r="AW563" s="188">
        <f>_xll.qlInterestRateIndexFixingDate(Currency&amp;"ibor"&amp;$G$1,AX563,Trigger)</f>
        <v>43217</v>
      </c>
      <c r="AX563" s="188">
        <f>_xll.qlCalendarAdvance(Calendar,AX562,AV563,"f",,Trigger)</f>
        <v>43222</v>
      </c>
      <c r="AY563" s="188">
        <f>_xll.qlInterestRateIndexMaturity(Currency&amp;"ibor"&amp;$G$1,AX563,Trigger)</f>
        <v>43406</v>
      </c>
      <c r="AZ563" s="361">
        <f>_xll.qlIndexFixing($Z$5,AW563,,_xll.ohTrigger(Trigger,Quote!$AE$2))</f>
        <v>5.1966121355290461E-3</v>
      </c>
      <c r="BA563" s="361">
        <f>_xll.qlIndexFixing($BB$1,AX563,,_xll.ohTrigger(Trigger,Quote!$AE$2))</f>
        <v>5.1397355022337948E-3</v>
      </c>
    </row>
    <row r="564" spans="48:53" ht="11.25" customHeight="1" x14ac:dyDescent="0.25">
      <c r="AV564" s="189" t="s">
        <v>91</v>
      </c>
      <c r="AW564" s="188">
        <f>_xll.qlInterestRateIndexFixingDate(Currency&amp;"ibor"&amp;$G$1,AX564,Trigger)</f>
        <v>43227</v>
      </c>
      <c r="AX564" s="188">
        <f>_xll.qlCalendarAdvance(Calendar,AX563,AV564,"f",,Trigger)</f>
        <v>43229</v>
      </c>
      <c r="AY564" s="188">
        <f>_xll.qlInterestRateIndexMaturity(Currency&amp;"ibor"&amp;$G$1,AX564,Trigger)</f>
        <v>43413</v>
      </c>
      <c r="AZ564" s="361">
        <f>_xll.qlIndexFixing($Z$5,AW564,,_xll.ohTrigger(Trigger,Quote!$AE$2))</f>
        <v>5.2819475802930475E-3</v>
      </c>
      <c r="BA564" s="361">
        <f>_xll.qlIndexFixing($BB$1,AX564,,_xll.ohTrigger(Trigger,Quote!$AE$2))</f>
        <v>5.1853815630006506E-3</v>
      </c>
    </row>
    <row r="565" spans="48:53" ht="11.25" customHeight="1" x14ac:dyDescent="0.25">
      <c r="AV565" s="189" t="s">
        <v>91</v>
      </c>
      <c r="AW565" s="188">
        <f>_xll.qlInterestRateIndexFixingDate(Currency&amp;"ibor"&amp;$G$1,AX565,Trigger)</f>
        <v>43234</v>
      </c>
      <c r="AX565" s="188">
        <f>_xll.qlCalendarAdvance(Calendar,AX564,AV565,"f",,Trigger)</f>
        <v>43236</v>
      </c>
      <c r="AY565" s="188">
        <f>_xll.qlInterestRateIndexMaturity(Currency&amp;"ibor"&amp;$G$1,AX565,Trigger)</f>
        <v>43420</v>
      </c>
      <c r="AZ565" s="361">
        <f>_xll.qlIndexFixing($Z$5,AW565,,_xll.ohTrigger(Trigger,Quote!$AE$2))</f>
        <v>5.3543318958957659E-3</v>
      </c>
      <c r="BA565" s="361">
        <f>_xll.qlIndexFixing($BB$1,AX565,,_xll.ohTrigger(Trigger,Quote!$AE$2))</f>
        <v>5.2312427403044138E-3</v>
      </c>
    </row>
    <row r="566" spans="48:53" ht="11.25" customHeight="1" x14ac:dyDescent="0.25">
      <c r="AV566" s="189" t="s">
        <v>91</v>
      </c>
      <c r="AW566" s="188">
        <f>_xll.qlInterestRateIndexFixingDate(Currency&amp;"ibor"&amp;$G$1,AX566,Trigger)</f>
        <v>43241</v>
      </c>
      <c r="AX566" s="188">
        <f>_xll.qlCalendarAdvance(Calendar,AX565,AV566,"f",,Trigger)</f>
        <v>43243</v>
      </c>
      <c r="AY566" s="188">
        <f>_xll.qlInterestRateIndexMaturity(Currency&amp;"ibor"&amp;$G$1,AX566,Trigger)</f>
        <v>43427</v>
      </c>
      <c r="AZ566" s="361">
        <f>_xll.qlIndexFixing($Z$5,AW566,,_xll.ohTrigger(Trigger,Quote!$AE$2))</f>
        <v>5.3930366851302584E-3</v>
      </c>
      <c r="BA566" s="361">
        <f>_xll.qlIndexFixing($BB$1,AX566,,_xll.ohTrigger(Trigger,Quote!$AE$2))</f>
        <v>5.2773336500371486E-3</v>
      </c>
    </row>
    <row r="567" spans="48:53" ht="11.25" customHeight="1" x14ac:dyDescent="0.25">
      <c r="AV567" s="189" t="s">
        <v>91</v>
      </c>
      <c r="AW567" s="188">
        <f>_xll.qlInterestRateIndexFixingDate(Currency&amp;"ibor"&amp;$G$1,AX567,Trigger)</f>
        <v>43248</v>
      </c>
      <c r="AX567" s="188">
        <f>_xll.qlCalendarAdvance(Calendar,AX566,AV567,"f",,Trigger)</f>
        <v>43250</v>
      </c>
      <c r="AY567" s="188">
        <f>_xll.qlInterestRateIndexMaturity(Currency&amp;"ibor"&amp;$G$1,AX567,Trigger)</f>
        <v>43434</v>
      </c>
      <c r="AZ567" s="361">
        <f>_xll.qlIndexFixing($Z$5,AW567,,_xll.ohTrigger(Trigger,Quote!$AE$2))</f>
        <v>5.431742237950901E-3</v>
      </c>
      <c r="BA567" s="361">
        <f>_xll.qlIndexFixing($BB$1,AX567,,_xll.ohTrigger(Trigger,Quote!$AE$2))</f>
        <v>5.3236566715487623E-3</v>
      </c>
    </row>
    <row r="568" spans="48:53" ht="11.25" customHeight="1" x14ac:dyDescent="0.25">
      <c r="AV568" s="189" t="s">
        <v>91</v>
      </c>
      <c r="AW568" s="188">
        <f>_xll.qlInterestRateIndexFixingDate(Currency&amp;"ibor"&amp;$G$1,AX568,Trigger)</f>
        <v>43255</v>
      </c>
      <c r="AX568" s="188">
        <f>_xll.qlCalendarAdvance(Calendar,AX567,AV568,"f",,Trigger)</f>
        <v>43257</v>
      </c>
      <c r="AY568" s="188">
        <f>_xll.qlInterestRateIndexMaturity(Currency&amp;"ibor"&amp;$G$1,AX568,Trigger)</f>
        <v>43440</v>
      </c>
      <c r="AZ568" s="361">
        <f>_xll.qlIndexFixing($Z$5,AW568,,_xll.ohTrigger(Trigger,Quote!$AE$2))</f>
        <v>5.4676423093755798E-3</v>
      </c>
      <c r="BA568" s="361">
        <f>_xll.qlIndexFixing($BB$1,AX568,,_xll.ohTrigger(Trigger,Quote!$AE$2))</f>
        <v>5.370213811372572E-3</v>
      </c>
    </row>
    <row r="569" spans="48:53" ht="11.25" customHeight="1" x14ac:dyDescent="0.25">
      <c r="AV569" s="189" t="s">
        <v>91</v>
      </c>
      <c r="AW569" s="188">
        <f>_xll.qlInterestRateIndexFixingDate(Currency&amp;"ibor"&amp;$G$1,AX569,Trigger)</f>
        <v>43262</v>
      </c>
      <c r="AX569" s="188">
        <f>_xll.qlCalendarAdvance(Calendar,AX568,AV569,"f",,Trigger)</f>
        <v>43264</v>
      </c>
      <c r="AY569" s="188">
        <f>_xll.qlInterestRateIndexMaturity(Currency&amp;"ibor"&amp;$G$1,AX569,Trigger)</f>
        <v>43447</v>
      </c>
      <c r="AZ569" s="361">
        <f>_xll.qlIndexFixing($Z$5,AW569,,_xll.ohTrigger(Trigger,Quote!$AE$2))</f>
        <v>5.506348745735027E-3</v>
      </c>
      <c r="BA569" s="361">
        <f>_xll.qlIndexFixing($BB$1,AX569,,_xll.ohTrigger(Trigger,Quote!$AE$2))</f>
        <v>5.4170070763179994E-3</v>
      </c>
    </row>
    <row r="570" spans="48:53" ht="11.25" customHeight="1" x14ac:dyDescent="0.25">
      <c r="AV570" s="189" t="s">
        <v>91</v>
      </c>
      <c r="AW570" s="188">
        <f>_xll.qlInterestRateIndexFixingDate(Currency&amp;"ibor"&amp;$G$1,AX570,Trigger)</f>
        <v>43269</v>
      </c>
      <c r="AX570" s="188">
        <f>_xll.qlCalendarAdvance(Calendar,AX569,AV570,"f",,Trigger)</f>
        <v>43271</v>
      </c>
      <c r="AY570" s="188">
        <f>_xll.qlInterestRateIndexMaturity(Currency&amp;"ibor"&amp;$G$1,AX570,Trigger)</f>
        <v>43454</v>
      </c>
      <c r="AZ570" s="361">
        <f>_xll.qlIndexFixing($Z$5,AW570,,_xll.ohTrigger(Trigger,Quote!$AE$2))</f>
        <v>5.5450559415625902E-3</v>
      </c>
      <c r="BA570" s="361">
        <f>_xll.qlIndexFixing($BB$1,AX570,,_xll.ohTrigger(Trigger,Quote!$AE$2))</f>
        <v>5.4640384734688414E-3</v>
      </c>
    </row>
    <row r="571" spans="48:53" ht="11.25" customHeight="1" x14ac:dyDescent="0.25">
      <c r="AV571" s="189" t="s">
        <v>91</v>
      </c>
      <c r="AW571" s="188">
        <f>_xll.qlInterestRateIndexFixingDate(Currency&amp;"ibor"&amp;$G$1,AX571,Trigger)</f>
        <v>43276</v>
      </c>
      <c r="AX571" s="188">
        <f>_xll.qlCalendarAdvance(Calendar,AX570,AV571,"f",,Trigger)</f>
        <v>43278</v>
      </c>
      <c r="AY571" s="188">
        <f>_xll.qlInterestRateIndexMaturity(Currency&amp;"ibor"&amp;$G$1,AX571,Trigger)</f>
        <v>43461</v>
      </c>
      <c r="AZ571" s="361">
        <f>_xll.qlIndexFixing($Z$5,AW571,,_xll.ohTrigger(Trigger,Quote!$AE$2))</f>
        <v>5.5837638968731229E-3</v>
      </c>
      <c r="BA571" s="361">
        <f>_xll.qlIndexFixing($BB$1,AX571,,_xll.ohTrigger(Trigger,Quote!$AE$2))</f>
        <v>5.5113100101893174E-3</v>
      </c>
    </row>
    <row r="572" spans="48:53" ht="11.25" customHeight="1" x14ac:dyDescent="0.25">
      <c r="AV572" s="189" t="s">
        <v>91</v>
      </c>
      <c r="AW572" s="188">
        <f>_xll.qlInterestRateIndexFixingDate(Currency&amp;"ibor"&amp;$G$1,AX572,Trigger)</f>
        <v>43283</v>
      </c>
      <c r="AX572" s="188">
        <f>_xll.qlCalendarAdvance(Calendar,AX571,AV572,"f",,Trigger)</f>
        <v>43285</v>
      </c>
      <c r="AY572" s="188">
        <f>_xll.qlInterestRateIndexMaturity(Currency&amp;"ibor"&amp;$G$1,AX572,Trigger)</f>
        <v>43469</v>
      </c>
      <c r="AZ572" s="361">
        <f>_xll.qlIndexFixing($Z$5,AW572,,_xll.ohTrigger(Trigger,Quote!$AE$2))</f>
        <v>5.6252814563668325E-3</v>
      </c>
      <c r="BA572" s="361">
        <f>_xll.qlIndexFixing($BB$1,AX572,,_xll.ohTrigger(Trigger,Quote!$AE$2))</f>
        <v>5.5588236941227775E-3</v>
      </c>
    </row>
    <row r="573" spans="48:53" ht="11.25" customHeight="1" x14ac:dyDescent="0.25">
      <c r="AV573" s="189" t="s">
        <v>91</v>
      </c>
      <c r="AW573" s="188">
        <f>_xll.qlInterestRateIndexFixingDate(Currency&amp;"ibor"&amp;$G$1,AX573,Trigger)</f>
        <v>43290</v>
      </c>
      <c r="AX573" s="188">
        <f>_xll.qlCalendarAdvance(Calendar,AX572,AV573,"f",,Trigger)</f>
        <v>43292</v>
      </c>
      <c r="AY573" s="188">
        <f>_xll.qlInterestRateIndexMaturity(Currency&amp;"ibor"&amp;$G$1,AX573,Trigger)</f>
        <v>43476</v>
      </c>
      <c r="AZ573" s="361">
        <f>_xll.qlIndexFixing($Z$5,AW573,,_xll.ohTrigger(Trigger,Quote!$AE$2))</f>
        <v>5.6639915910184774E-3</v>
      </c>
      <c r="BA573" s="361">
        <f>_xll.qlIndexFixing($BB$1,AX573,,_xll.ohTrigger(Trigger,Quote!$AE$2))</f>
        <v>5.6065815331973147E-3</v>
      </c>
    </row>
    <row r="574" spans="48:53" ht="11.25" customHeight="1" x14ac:dyDescent="0.25">
      <c r="AV574" s="189" t="s">
        <v>91</v>
      </c>
      <c r="AW574" s="188">
        <f>_xll.qlInterestRateIndexFixingDate(Currency&amp;"ibor"&amp;$G$1,AX574,Trigger)</f>
        <v>43297</v>
      </c>
      <c r="AX574" s="188">
        <f>_xll.qlCalendarAdvance(Calendar,AX573,AV574,"f",,Trigger)</f>
        <v>43299</v>
      </c>
      <c r="AY574" s="188">
        <f>_xll.qlInterestRateIndexMaturity(Currency&amp;"ibor"&amp;$G$1,AX574,Trigger)</f>
        <v>43483</v>
      </c>
      <c r="AZ574" s="361">
        <f>_xll.qlIndexFixing($Z$5,AW574,,_xll.ohTrigger(Trigger,Quote!$AE$2))</f>
        <v>5.7027024893609715E-3</v>
      </c>
      <c r="BA574" s="361">
        <f>_xll.qlIndexFixing($BB$1,AX574,,_xll.ohTrigger(Trigger,Quote!$AE$2))</f>
        <v>5.6545855356262015E-3</v>
      </c>
    </row>
    <row r="575" spans="48:53" ht="11.25" customHeight="1" x14ac:dyDescent="0.25">
      <c r="AV575" s="189" t="s">
        <v>91</v>
      </c>
      <c r="AW575" s="188">
        <f>_xll.qlInterestRateIndexFixingDate(Currency&amp;"ibor"&amp;$G$1,AX575,Trigger)</f>
        <v>43304</v>
      </c>
      <c r="AX575" s="188">
        <f>_xll.qlCalendarAdvance(Calendar,AX574,AV575,"f",,Trigger)</f>
        <v>43306</v>
      </c>
      <c r="AY575" s="188">
        <f>_xll.qlInterestRateIndexMaturity(Currency&amp;"ibor"&amp;$G$1,AX575,Trigger)</f>
        <v>43490</v>
      </c>
      <c r="AZ575" s="361">
        <f>_xll.qlIndexFixing($Z$5,AW575,,_xll.ohTrigger(Trigger,Quote!$AE$2))</f>
        <v>5.7414141514103897E-3</v>
      </c>
      <c r="BA575" s="361">
        <f>_xll.qlIndexFixing($BB$1,AX575,,_xll.ohTrigger(Trigger,Quote!$AE$2))</f>
        <v>5.7028377099117749E-3</v>
      </c>
    </row>
    <row r="576" spans="48:53" ht="11.25" customHeight="1" x14ac:dyDescent="0.25">
      <c r="AV576" s="189" t="s">
        <v>91</v>
      </c>
      <c r="AW576" s="188">
        <f>_xll.qlInterestRateIndexFixingDate(Currency&amp;"ibor"&amp;$G$1,AX576,Trigger)</f>
        <v>43311</v>
      </c>
      <c r="AX576" s="188">
        <f>_xll.qlCalendarAdvance(Calendar,AX575,AV576,"f",,Trigger)</f>
        <v>43313</v>
      </c>
      <c r="AY576" s="188">
        <f>_xll.qlInterestRateIndexMaturity(Currency&amp;"ibor"&amp;$G$1,AX576,Trigger)</f>
        <v>43497</v>
      </c>
      <c r="AZ576" s="361">
        <f>_xll.qlIndexFixing($Z$5,AW576,,_xll.ohTrigger(Trigger,Quote!$AE$2))</f>
        <v>5.780126577180634E-3</v>
      </c>
      <c r="BA576" s="361">
        <f>_xll.qlIndexFixing($BB$1,AX576,,_xll.ohTrigger(Trigger,Quote!$AE$2))</f>
        <v>5.7513400648471673E-3</v>
      </c>
    </row>
    <row r="577" spans="48:53" ht="11.25" customHeight="1" x14ac:dyDescent="0.25">
      <c r="AV577" s="189" t="s">
        <v>91</v>
      </c>
      <c r="AW577" s="188">
        <f>_xll.qlInterestRateIndexFixingDate(Currency&amp;"ibor"&amp;$G$1,AX577,Trigger)</f>
        <v>43318</v>
      </c>
      <c r="AX577" s="188">
        <f>_xll.qlCalendarAdvance(Calendar,AX576,AV577,"f",,Trigger)</f>
        <v>43320</v>
      </c>
      <c r="AY577" s="188">
        <f>_xll.qlInterestRateIndexMaturity(Currency&amp;"ibor"&amp;$G$1,AX577,Trigger)</f>
        <v>43504</v>
      </c>
      <c r="AZ577" s="361">
        <f>_xll.qlIndexFixing($Z$5,AW577,,_xll.ohTrigger(Trigger,Quote!$AE$2))</f>
        <v>5.8188397666877776E-3</v>
      </c>
      <c r="BA577" s="361">
        <f>_xll.qlIndexFixing($BB$1,AX577,,_xll.ohTrigger(Trigger,Quote!$AE$2))</f>
        <v>5.8000946095184639E-3</v>
      </c>
    </row>
    <row r="578" spans="48:53" ht="11.25" customHeight="1" x14ac:dyDescent="0.25">
      <c r="AV578" s="189" t="s">
        <v>91</v>
      </c>
      <c r="AW578" s="188">
        <f>_xll.qlInterestRateIndexFixingDate(Currency&amp;"ibor"&amp;$G$1,AX578,Trigger)</f>
        <v>43325</v>
      </c>
      <c r="AX578" s="188">
        <f>_xll.qlCalendarAdvance(Calendar,AX577,AV578,"f",,Trigger)</f>
        <v>43327</v>
      </c>
      <c r="AY578" s="188">
        <f>_xll.qlInterestRateIndexMaturity(Currency&amp;"ibor"&amp;$G$1,AX578,Trigger)</f>
        <v>43511</v>
      </c>
      <c r="AZ578" s="361">
        <f>_xll.qlIndexFixing($Z$5,AW578,,_xll.ohTrigger(Trigger,Quote!$AE$2))</f>
        <v>5.8575537199461571E-3</v>
      </c>
      <c r="BA578" s="361">
        <f>_xll.qlIndexFixing($BB$1,AX578,,_xll.ohTrigger(Trigger,Quote!$AE$2))</f>
        <v>5.8491033533094603E-3</v>
      </c>
    </row>
    <row r="579" spans="48:53" ht="11.25" customHeight="1" x14ac:dyDescent="0.25">
      <c r="AV579" s="189" t="s">
        <v>91</v>
      </c>
      <c r="AW579" s="188">
        <f>_xll.qlInterestRateIndexFixingDate(Currency&amp;"ibor"&amp;$G$1,AX579,Trigger)</f>
        <v>43332</v>
      </c>
      <c r="AX579" s="188">
        <f>_xll.qlCalendarAdvance(Calendar,AX578,AV579,"f",,Trigger)</f>
        <v>43334</v>
      </c>
      <c r="AY579" s="188">
        <f>_xll.qlInterestRateIndexMaturity(Currency&amp;"ibor"&amp;$G$1,AX579,Trigger)</f>
        <v>43518</v>
      </c>
      <c r="AZ579" s="361">
        <f>_xll.qlIndexFixing($Z$5,AW579,,_xll.ohTrigger(Trigger,Quote!$AE$2))</f>
        <v>5.8962684369714127E-3</v>
      </c>
      <c r="BA579" s="361">
        <f>_xll.qlIndexFixing($BB$1,AX579,,_xll.ohTrigger(Trigger,Quote!$AE$2))</f>
        <v>5.8983683059012264E-3</v>
      </c>
    </row>
    <row r="580" spans="48:53" ht="11.25" customHeight="1" x14ac:dyDescent="0.25">
      <c r="AV580" s="189" t="s">
        <v>91</v>
      </c>
      <c r="AW580" s="188">
        <f>_xll.qlInterestRateIndexFixingDate(Currency&amp;"ibor"&amp;$G$1,AX580,Trigger)</f>
        <v>43339</v>
      </c>
      <c r="AX580" s="188">
        <f>_xll.qlCalendarAdvance(Calendar,AX579,AV580,"f",,Trigger)</f>
        <v>43341</v>
      </c>
      <c r="AY580" s="188">
        <f>_xll.qlInterestRateIndexMaturity(Currency&amp;"ibor"&amp;$G$1,AX580,Trigger)</f>
        <v>43524</v>
      </c>
      <c r="AZ580" s="361">
        <f>_xll.qlIndexFixing($Z$5,AW580,,_xll.ohTrigger(Trigger,Quote!$AE$2))</f>
        <v>5.9321696738642172E-3</v>
      </c>
      <c r="BA580" s="361">
        <f>_xll.qlIndexFixing($BB$1,AX580,,_xll.ohTrigger(Trigger,Quote!$AE$2))</f>
        <v>5.9331984764222877E-3</v>
      </c>
    </row>
    <row r="581" spans="48:53" ht="11.25" customHeight="1" x14ac:dyDescent="0.25">
      <c r="AV581" s="189" t="s">
        <v>91</v>
      </c>
      <c r="AW581" s="188">
        <f>_xll.qlInterestRateIndexFixingDate(Currency&amp;"ibor"&amp;$G$1,AX581,Trigger)</f>
        <v>43346</v>
      </c>
      <c r="AX581" s="188">
        <f>_xll.qlCalendarAdvance(Calendar,AX580,AV581,"f",,Trigger)</f>
        <v>43348</v>
      </c>
      <c r="AY581" s="188">
        <f>_xll.qlInterestRateIndexMaturity(Currency&amp;"ibor"&amp;$G$1,AX581,Trigger)</f>
        <v>43529</v>
      </c>
      <c r="AZ581" s="361">
        <f>_xll.qlIndexFixing($Z$5,AW581,,_xll.ohTrigger(Trigger,Quote!$AE$2))</f>
        <v>5.9652556376956576E-3</v>
      </c>
      <c r="BA581" s="361">
        <f>_xll.qlIndexFixing($BB$1,AX581,,_xll.ohTrigger(Trigger,Quote!$AE$2))</f>
        <v>5.9829015486084552E-3</v>
      </c>
    </row>
    <row r="582" spans="48:53" ht="11.25" customHeight="1" x14ac:dyDescent="0.25">
      <c r="AV582" s="189" t="s">
        <v>91</v>
      </c>
      <c r="AW582" s="188">
        <f>_xll.qlInterestRateIndexFixingDate(Currency&amp;"ibor"&amp;$G$1,AX582,Trigger)</f>
        <v>43353</v>
      </c>
      <c r="AX582" s="188">
        <f>_xll.qlCalendarAdvance(Calendar,AX581,AV582,"f",,Trigger)</f>
        <v>43355</v>
      </c>
      <c r="AY582" s="188">
        <f>_xll.qlInterestRateIndexMaturity(Currency&amp;"ibor"&amp;$G$1,AX582,Trigger)</f>
        <v>43536</v>
      </c>
      <c r="AZ582" s="361">
        <f>_xll.qlIndexFixing($Z$5,AW582,,_xll.ohTrigger(Trigger,Quote!$AE$2))</f>
        <v>6.0039705545048543E-3</v>
      </c>
      <c r="BA582" s="361">
        <f>_xll.qlIndexFixing($BB$1,AX582,,_xll.ohTrigger(Trigger,Quote!$AE$2))</f>
        <v>6.0328662409234995E-3</v>
      </c>
    </row>
    <row r="583" spans="48:53" ht="11.25" customHeight="1" x14ac:dyDescent="0.25">
      <c r="AV583" s="189" t="s">
        <v>91</v>
      </c>
      <c r="AW583" s="188">
        <f>_xll.qlInterestRateIndexFixingDate(Currency&amp;"ibor"&amp;$G$1,AX583,Trigger)</f>
        <v>43360</v>
      </c>
      <c r="AX583" s="188">
        <f>_xll.qlCalendarAdvance(Calendar,AX582,AV583,"f",,Trigger)</f>
        <v>43362</v>
      </c>
      <c r="AY583" s="188">
        <f>_xll.qlInterestRateIndexMaturity(Currency&amp;"ibor"&amp;$G$1,AX583,Trigger)</f>
        <v>43543</v>
      </c>
      <c r="AZ583" s="361">
        <f>_xll.qlIndexFixing($Z$5,AW583,,_xll.ohTrigger(Trigger,Quote!$AE$2))</f>
        <v>6.0426862226467494E-3</v>
      </c>
      <c r="BA583" s="361">
        <f>_xll.qlIndexFixing($BB$1,AX583,,_xll.ohTrigger(Trigger,Quote!$AE$2))</f>
        <v>6.0830945636095573E-3</v>
      </c>
    </row>
    <row r="584" spans="48:53" ht="11.25" customHeight="1" x14ac:dyDescent="0.25">
      <c r="AV584" s="189" t="s">
        <v>91</v>
      </c>
      <c r="AW584" s="188">
        <f>_xll.qlInterestRateIndexFixingDate(Currency&amp;"ibor"&amp;$G$1,AX584,Trigger)</f>
        <v>43367</v>
      </c>
      <c r="AX584" s="188">
        <f>_xll.qlCalendarAdvance(Calendar,AX583,AV584,"f",,Trigger)</f>
        <v>43369</v>
      </c>
      <c r="AY584" s="188">
        <f>_xll.qlInterestRateIndexMaturity(Currency&amp;"ibor"&amp;$G$1,AX584,Trigger)</f>
        <v>43550</v>
      </c>
      <c r="AZ584" s="361">
        <f>_xll.qlIndexFixing($Z$5,AW584,,_xll.ohTrigger(Trigger,Quote!$AE$2))</f>
        <v>6.0814026421354738E-3</v>
      </c>
      <c r="BA584" s="361">
        <f>_xll.qlIndexFixing($BB$1,AX584,,_xll.ohTrigger(Trigger,Quote!$AE$2))</f>
        <v>6.137339982212154E-3</v>
      </c>
    </row>
    <row r="585" spans="48:53" ht="11.25" customHeight="1" x14ac:dyDescent="0.25">
      <c r="AV585" s="189" t="s">
        <v>91</v>
      </c>
      <c r="AW585" s="188">
        <f>_xll.qlInterestRateIndexFixingDate(Currency&amp;"ibor"&amp;$G$1,AX585,Trigger)</f>
        <v>43374</v>
      </c>
      <c r="AX585" s="188">
        <f>_xll.qlCalendarAdvance(Calendar,AX584,AV585,"f",,Trigger)</f>
        <v>43376</v>
      </c>
      <c r="AY585" s="188">
        <f>_xll.qlInterestRateIndexMaturity(Currency&amp;"ibor"&amp;$G$1,AX585,Trigger)</f>
        <v>43558</v>
      </c>
      <c r="AZ585" s="361">
        <f>_xll.qlIndexFixing($Z$5,AW585,,_xll.ohTrigger(Trigger,Quote!$AE$2))</f>
        <v>6.1229373699493335E-3</v>
      </c>
      <c r="BA585" s="361">
        <f>_xll.qlIndexFixing($BB$1,AX585,,_xll.ohTrigger(Trigger,Quote!$AE$2))</f>
        <v>6.1881222770850987E-3</v>
      </c>
    </row>
    <row r="586" spans="48:53" ht="11.25" customHeight="1" x14ac:dyDescent="0.25">
      <c r="AV586" s="189" t="s">
        <v>91</v>
      </c>
      <c r="AW586" s="188">
        <f>_xll.qlInterestRateIndexFixingDate(Currency&amp;"ibor"&amp;$G$1,AX586,Trigger)</f>
        <v>43381</v>
      </c>
      <c r="AX586" s="188">
        <f>_xll.qlCalendarAdvance(Calendar,AX585,AV586,"f",,Trigger)</f>
        <v>43383</v>
      </c>
      <c r="AY586" s="188">
        <f>_xll.qlInterestRateIndexMaturity(Currency&amp;"ibor"&amp;$G$1,AX586,Trigger)</f>
        <v>43565</v>
      </c>
      <c r="AZ586" s="361">
        <f>_xll.qlIndexFixing($Z$5,AW586,,_xll.ohTrigger(Trigger,Quote!$AE$2))</f>
        <v>6.1616560054325985E-3</v>
      </c>
      <c r="BA586" s="361">
        <f>_xll.qlIndexFixing($BB$1,AX586,,_xll.ohTrigger(Trigger,Quote!$AE$2))</f>
        <v>6.2391743904166089E-3</v>
      </c>
    </row>
    <row r="587" spans="48:53" ht="11.25" customHeight="1" x14ac:dyDescent="0.25">
      <c r="AV587" s="189" t="s">
        <v>91</v>
      </c>
      <c r="AW587" s="188">
        <f>_xll.qlInterestRateIndexFixingDate(Currency&amp;"ibor"&amp;$G$1,AX587,Trigger)</f>
        <v>43388</v>
      </c>
      <c r="AX587" s="188">
        <f>_xll.qlCalendarAdvance(Calendar,AX586,AV587,"f",,Trigger)</f>
        <v>43390</v>
      </c>
      <c r="AY587" s="188">
        <f>_xll.qlInterestRateIndexMaturity(Currency&amp;"ibor"&amp;$G$1,AX587,Trigger)</f>
        <v>43572</v>
      </c>
      <c r="AZ587" s="361">
        <f>_xll.qlIndexFixing($Z$5,AW587,,_xll.ohTrigger(Trigger,Quote!$AE$2))</f>
        <v>6.2003753964710419E-3</v>
      </c>
      <c r="BA587" s="361">
        <f>_xll.qlIndexFixing($BB$1,AX587,,_xll.ohTrigger(Trigger,Quote!$AE$2))</f>
        <v>6.3057749993711987E-3</v>
      </c>
    </row>
    <row r="588" spans="48:53" ht="11.25" customHeight="1" x14ac:dyDescent="0.25">
      <c r="AV588" s="189" t="s">
        <v>91</v>
      </c>
      <c r="AW588" s="188">
        <f>_xll.qlInterestRateIndexFixingDate(Currency&amp;"ibor"&amp;$G$1,AX588,Trigger)</f>
        <v>43395</v>
      </c>
      <c r="AX588" s="188">
        <f>_xll.qlCalendarAdvance(Calendar,AX587,AV588,"f",,Trigger)</f>
        <v>43397</v>
      </c>
      <c r="AY588" s="188">
        <f>_xll.qlInterestRateIndexMaturity(Currency&amp;"ibor"&amp;$G$1,AX588,Trigger)</f>
        <v>43579</v>
      </c>
      <c r="AZ588" s="361">
        <f>_xll.qlIndexFixing($Z$5,AW588,,_xll.ohTrigger(Trigger,Quote!$AE$2))</f>
        <v>6.2390955430804765E-3</v>
      </c>
      <c r="BA588" s="361">
        <f>_xll.qlIndexFixing($BB$1,AX588,,_xll.ohTrigger(Trigger,Quote!$AE$2))</f>
        <v>6.3420961193679098E-3</v>
      </c>
    </row>
    <row r="589" spans="48:53" ht="11.25" customHeight="1" x14ac:dyDescent="0.25">
      <c r="AV589" s="189" t="s">
        <v>91</v>
      </c>
      <c r="AW589" s="188">
        <f>_xll.qlInterestRateIndexFixingDate(Currency&amp;"ibor"&amp;$G$1,AX589,Trigger)</f>
        <v>43402</v>
      </c>
      <c r="AX589" s="188">
        <f>_xll.qlCalendarAdvance(Calendar,AX588,AV589,"f",,Trigger)</f>
        <v>43404</v>
      </c>
      <c r="AY589" s="188">
        <f>_xll.qlInterestRateIndexMaturity(Currency&amp;"ibor"&amp;$G$1,AX589,Trigger)</f>
        <v>43585</v>
      </c>
      <c r="AZ589" s="361">
        <f>_xll.qlIndexFixing($Z$5,AW589,,_xll.ohTrigger(Trigger,Quote!$AE$2))</f>
        <v>6.2749960102960554E-3</v>
      </c>
      <c r="BA589" s="361">
        <f>_xll.qlIndexFixing($BB$1,AX589,,_xll.ohTrigger(Trigger,Quote!$AE$2))</f>
        <v>6.3901133498631708E-3</v>
      </c>
    </row>
    <row r="590" spans="48:53" ht="11.25" customHeight="1" x14ac:dyDescent="0.25">
      <c r="AV590" s="189" t="s">
        <v>91</v>
      </c>
      <c r="AW590" s="188">
        <f>_xll.qlInterestRateIndexFixingDate(Currency&amp;"ibor"&amp;$G$1,AX590,Trigger)</f>
        <v>43409</v>
      </c>
      <c r="AX590" s="188">
        <f>_xll.qlCalendarAdvance(Calendar,AX589,AV590,"f",,Trigger)</f>
        <v>43411</v>
      </c>
      <c r="AY590" s="188">
        <f>_xll.qlInterestRateIndexMaturity(Currency&amp;"ibor"&amp;$G$1,AX590,Trigger)</f>
        <v>43592</v>
      </c>
      <c r="AZ590" s="361">
        <f>_xll.qlIndexFixing($Z$5,AW590,,_xll.ohTrigger(Trigger,Quote!$AE$2))</f>
        <v>6.3137169381731386E-3</v>
      </c>
      <c r="BA590" s="361">
        <f>_xll.qlIndexFixing($BB$1,AX590,,_xll.ohTrigger(Trigger,Quote!$AE$2))</f>
        <v>6.4422433978789263E-3</v>
      </c>
    </row>
    <row r="591" spans="48:53" ht="11.25" customHeight="1" x14ac:dyDescent="0.25">
      <c r="AV591" s="189" t="s">
        <v>91</v>
      </c>
      <c r="AW591" s="188">
        <f>_xll.qlInterestRateIndexFixingDate(Currency&amp;"ibor"&amp;$G$1,AX591,Trigger)</f>
        <v>43416</v>
      </c>
      <c r="AX591" s="188">
        <f>_xll.qlCalendarAdvance(Calendar,AX590,AV591,"f",,Trigger)</f>
        <v>43418</v>
      </c>
      <c r="AY591" s="188">
        <f>_xll.qlInterestRateIndexMaturity(Currency&amp;"ibor"&amp;$G$1,AX591,Trigger)</f>
        <v>43599</v>
      </c>
      <c r="AZ591" s="361">
        <f>_xll.qlIndexFixing($Z$5,AW591,,_xll.ohTrigger(Trigger,Quote!$AE$2))</f>
        <v>6.3524386174995118E-3</v>
      </c>
      <c r="BA591" s="361">
        <f>_xll.qlIndexFixing($BB$1,AX591,,_xll.ohTrigger(Trigger,Quote!$AE$2))</f>
        <v>6.4946531140652923E-3</v>
      </c>
    </row>
    <row r="592" spans="48:53" ht="11.25" customHeight="1" x14ac:dyDescent="0.25">
      <c r="AV592" s="189" t="s">
        <v>91</v>
      </c>
      <c r="AW592" s="188">
        <f>_xll.qlInterestRateIndexFixingDate(Currency&amp;"ibor"&amp;$G$1,AX592,Trigger)</f>
        <v>43423</v>
      </c>
      <c r="AX592" s="188">
        <f>_xll.qlCalendarAdvance(Calendar,AX591,AV592,"f",,Trigger)</f>
        <v>43425</v>
      </c>
      <c r="AY592" s="188">
        <f>_xll.qlInterestRateIndexMaturity(Currency&amp;"ibor"&amp;$G$1,AX592,Trigger)</f>
        <v>43606</v>
      </c>
      <c r="AZ592" s="361">
        <f>_xll.qlIndexFixing($Z$5,AW592,,_xll.ohTrigger(Trigger,Quote!$AE$2))</f>
        <v>6.4139866048559275E-3</v>
      </c>
      <c r="BA592" s="361">
        <f>_xll.qlIndexFixing($BB$1,AX592,,_xll.ohTrigger(Trigger,Quote!$AE$2))</f>
        <v>6.5473396109803818E-3</v>
      </c>
    </row>
    <row r="593" spans="48:53" ht="11.25" customHeight="1" x14ac:dyDescent="0.25">
      <c r="AV593" s="189" t="s">
        <v>91</v>
      </c>
      <c r="AW593" s="188">
        <f>_xll.qlInterestRateIndexFixingDate(Currency&amp;"ibor"&amp;$G$1,AX593,Trigger)</f>
        <v>43430</v>
      </c>
      <c r="AX593" s="188">
        <f>_xll.qlCalendarAdvance(Calendar,AX592,AV593,"f",,Trigger)</f>
        <v>43432</v>
      </c>
      <c r="AY593" s="188">
        <f>_xll.qlInterestRateIndexMaturity(Currency&amp;"ibor"&amp;$G$1,AX593,Trigger)</f>
        <v>43613</v>
      </c>
      <c r="AZ593" s="361">
        <f>_xll.qlIndexFixing($Z$5,AW593,,_xll.ohTrigger(Trigger,Quote!$AE$2))</f>
        <v>6.4757538849629318E-3</v>
      </c>
      <c r="BA593" s="361">
        <f>_xll.qlIndexFixing($BB$1,AX593,,_xll.ohTrigger(Trigger,Quote!$AE$2))</f>
        <v>6.6042289754465093E-3</v>
      </c>
    </row>
    <row r="594" spans="48:53" ht="11.25" customHeight="1" x14ac:dyDescent="0.25">
      <c r="AV594" s="189" t="s">
        <v>91</v>
      </c>
      <c r="AW594" s="188">
        <f>_xll.qlInterestRateIndexFixingDate(Currency&amp;"ibor"&amp;$G$1,AX594,Trigger)</f>
        <v>43437</v>
      </c>
      <c r="AX594" s="188">
        <f>_xll.qlCalendarAdvance(Calendar,AX593,AV594,"f",,Trigger)</f>
        <v>43439</v>
      </c>
      <c r="AY594" s="188">
        <f>_xll.qlInterestRateIndexMaturity(Currency&amp;"ibor"&amp;$G$1,AX594,Trigger)</f>
        <v>43621</v>
      </c>
      <c r="AZ594" s="361">
        <f>_xll.qlIndexFixing($Z$5,AW594,,_xll.ohTrigger(Trigger,Quote!$AE$2))</f>
        <v>6.5435086724490001E-3</v>
      </c>
      <c r="BA594" s="361">
        <f>_xll.qlIndexFixing($BB$1,AX594,,_xll.ohTrigger(Trigger,Quote!$AE$2))</f>
        <v>6.6574496962562265E-3</v>
      </c>
    </row>
    <row r="595" spans="48:53" ht="11.25" customHeight="1" x14ac:dyDescent="0.25">
      <c r="AV595" s="189" t="s">
        <v>91</v>
      </c>
      <c r="AW595" s="188">
        <f>_xll.qlInterestRateIndexFixingDate(Currency&amp;"ibor"&amp;$G$1,AX595,Trigger)</f>
        <v>43444</v>
      </c>
      <c r="AX595" s="188">
        <f>_xll.qlCalendarAdvance(Calendar,AX594,AV595,"f",,Trigger)</f>
        <v>43446</v>
      </c>
      <c r="AY595" s="188">
        <f>_xll.qlInterestRateIndexMaturity(Currency&amp;"ibor"&amp;$G$1,AX595,Trigger)</f>
        <v>43628</v>
      </c>
      <c r="AZ595" s="361">
        <f>_xll.qlIndexFixing($Z$5,AW595,,_xll.ohTrigger(Trigger,Quote!$AE$2))</f>
        <v>6.6056177853456802E-3</v>
      </c>
      <c r="BA595" s="361">
        <f>_xll.qlIndexFixing($BB$1,AX595,,_xll.ohTrigger(Trigger,Quote!$AE$2))</f>
        <v>6.7109082576364788E-3</v>
      </c>
    </row>
    <row r="596" spans="48:53" ht="11.25" customHeight="1" x14ac:dyDescent="0.25">
      <c r="AV596" s="189" t="s">
        <v>91</v>
      </c>
      <c r="AW596" s="188">
        <f>_xll.qlInterestRateIndexFixingDate(Currency&amp;"ibor"&amp;$G$1,AX596,Trigger)</f>
        <v>43451</v>
      </c>
      <c r="AX596" s="188">
        <f>_xll.qlCalendarAdvance(Calendar,AX595,AV596,"f",,Trigger)</f>
        <v>43453</v>
      </c>
      <c r="AY596" s="188">
        <f>_xll.qlInterestRateIndexMaturity(Currency&amp;"ibor"&amp;$G$1,AX596,Trigger)</f>
        <v>43635</v>
      </c>
      <c r="AZ596" s="361">
        <f>_xll.qlIndexFixing($Z$5,AW596,,_xll.ohTrigger(Trigger,Quote!$AE$2))</f>
        <v>6.6679450665692811E-3</v>
      </c>
      <c r="BA596" s="361">
        <f>_xll.qlIndexFixing($BB$1,AX596,,_xll.ohTrigger(Trigger,Quote!$AE$2))</f>
        <v>6.7645914663877664E-3</v>
      </c>
    </row>
    <row r="597" spans="48:53" ht="11.25" customHeight="1" x14ac:dyDescent="0.25">
      <c r="AV597" s="189" t="s">
        <v>91</v>
      </c>
      <c r="AW597" s="188">
        <f>_xll.qlInterestRateIndexFixingDate(Currency&amp;"ibor"&amp;$G$1,AX597,Trigger)</f>
        <v>43455</v>
      </c>
      <c r="AX597" s="188">
        <f>_xll.qlCalendarAdvance(Calendar,AX596,AV597,"f",,Trigger)</f>
        <v>43461</v>
      </c>
      <c r="AY597" s="188">
        <f>_xll.qlInterestRateIndexMaturity(Currency&amp;"ibor"&amp;$G$1,AX597,Trigger)</f>
        <v>43643</v>
      </c>
      <c r="AZ597" s="361">
        <f>_xll.qlIndexFixing($Z$5,AW597,,_xll.ohTrigger(Trigger,Quote!$AE$2))</f>
        <v>6.739443416214054E-3</v>
      </c>
      <c r="BA597" s="361">
        <f>_xll.qlIndexFixing($BB$1,AX597,,_xll.ohTrigger(Trigger,Quote!$AE$2))</f>
        <v>6.8296535280963841E-3</v>
      </c>
    </row>
    <row r="598" spans="48:53" ht="11.25" customHeight="1" x14ac:dyDescent="0.25">
      <c r="AV598" s="189" t="s">
        <v>91</v>
      </c>
      <c r="AW598" s="188">
        <f>_xll.qlInterestRateIndexFixingDate(Currency&amp;"ibor"&amp;$G$1,AX598,Trigger)</f>
        <v>43465</v>
      </c>
      <c r="AX598" s="188">
        <f>_xll.qlCalendarAdvance(Calendar,AX597,AV598,"f",,Trigger)</f>
        <v>43468</v>
      </c>
      <c r="AY598" s="188">
        <f>_xll.qlInterestRateIndexMaturity(Currency&amp;"ibor"&amp;$G$1,AX598,Trigger)</f>
        <v>43649</v>
      </c>
      <c r="AZ598" s="361">
        <f>_xll.qlIndexFixing($Z$5,AW598,,_xll.ohTrigger(Trigger,Quote!$AE$2))</f>
        <v>6.7968788773335497E-3</v>
      </c>
      <c r="BA598" s="361">
        <f>_xll.qlIndexFixing($BB$1,AX598,,_xll.ohTrigger(Trigger,Quote!$AE$2))</f>
        <v>6.8958168859896193E-3</v>
      </c>
    </row>
    <row r="599" spans="48:53" ht="11.25" customHeight="1" x14ac:dyDescent="0.25">
      <c r="AV599" s="189" t="s">
        <v>91</v>
      </c>
      <c r="AW599" s="188">
        <f>_xll.qlInterestRateIndexFixingDate(Currency&amp;"ibor"&amp;$G$1,AX599,Trigger)</f>
        <v>43473</v>
      </c>
      <c r="AX599" s="188">
        <f>_xll.qlCalendarAdvance(Calendar,AX598,AV599,"f",,Trigger)</f>
        <v>43475</v>
      </c>
      <c r="AY599" s="188">
        <f>_xll.qlInterestRateIndexMaturity(Currency&amp;"ibor"&amp;$G$1,AX599,Trigger)</f>
        <v>43656</v>
      </c>
      <c r="AZ599" s="361">
        <f>_xll.qlIndexFixing($Z$5,AW599,,_xll.ohTrigger(Trigger,Quote!$AE$2))</f>
        <v>6.8599936883945566E-3</v>
      </c>
      <c r="BA599" s="361">
        <f>_xll.qlIndexFixing($BB$1,AX599,,_xll.ohTrigger(Trigger,Quote!$AE$2))</f>
        <v>6.9501664120459744E-3</v>
      </c>
    </row>
    <row r="600" spans="48:53" ht="11.25" customHeight="1" x14ac:dyDescent="0.25">
      <c r="AV600" s="189" t="s">
        <v>91</v>
      </c>
      <c r="AW600" s="188">
        <f>_xll.qlInterestRateIndexFixingDate(Currency&amp;"ibor"&amp;$G$1,AX600,Trigger)</f>
        <v>43480</v>
      </c>
      <c r="AX600" s="188">
        <f>_xll.qlCalendarAdvance(Calendar,AX599,AV600,"f",,Trigger)</f>
        <v>43482</v>
      </c>
      <c r="AY600" s="188">
        <f>_xll.qlInterestRateIndexMaturity(Currency&amp;"ibor"&amp;$G$1,AX600,Trigger)</f>
        <v>43663</v>
      </c>
      <c r="AZ600" s="361">
        <f>_xll.qlIndexFixing($Z$5,AW600,,_xll.ohTrigger(Trigger,Quote!$AE$2))</f>
        <v>6.9233279384149429E-3</v>
      </c>
      <c r="BA600" s="361">
        <f>_xll.qlIndexFixing($BB$1,AX600,,_xll.ohTrigger(Trigger,Quote!$AE$2))</f>
        <v>7.0046788841862089E-3</v>
      </c>
    </row>
    <row r="601" spans="48:53" ht="11.25" customHeight="1" x14ac:dyDescent="0.25">
      <c r="AV601" s="189" t="s">
        <v>91</v>
      </c>
      <c r="AW601" s="188">
        <f>_xll.qlInterestRateIndexFixingDate(Currency&amp;"ibor"&amp;$G$1,AX601,Trigger)</f>
        <v>43487</v>
      </c>
      <c r="AX601" s="188">
        <f>_xll.qlCalendarAdvance(Calendar,AX600,AV601,"f",,Trigger)</f>
        <v>43489</v>
      </c>
      <c r="AY601" s="188">
        <f>_xll.qlInterestRateIndexMaturity(Currency&amp;"ibor"&amp;$G$1,AX601,Trigger)</f>
        <v>43670</v>
      </c>
      <c r="AZ601" s="361">
        <f>_xll.qlIndexFixing($Z$5,AW601,,_xll.ohTrigger(Trigger,Quote!$AE$2))</f>
        <v>6.9868816481586521E-3</v>
      </c>
      <c r="BA601" s="361">
        <f>_xll.qlIndexFixing($BB$1,AX601,,_xll.ohTrigger(Trigger,Quote!$AE$2))</f>
        <v>7.0593396302167507E-3</v>
      </c>
    </row>
    <row r="602" spans="48:53" ht="11.25" customHeight="1" x14ac:dyDescent="0.25">
      <c r="AV602" s="189" t="s">
        <v>91</v>
      </c>
      <c r="AW602" s="188">
        <f>_xll.qlInterestRateIndexFixingDate(Currency&amp;"ibor"&amp;$G$1,AX602,Trigger)</f>
        <v>43494</v>
      </c>
      <c r="AX602" s="188">
        <f>_xll.qlCalendarAdvance(Calendar,AX601,AV602,"f",,Trigger)</f>
        <v>43496</v>
      </c>
      <c r="AY602" s="188">
        <f>_xll.qlInterestRateIndexMaturity(Currency&amp;"ibor"&amp;$G$1,AX602,Trigger)</f>
        <v>43677</v>
      </c>
      <c r="AZ602" s="361">
        <f>_xll.qlIndexFixing($Z$5,AW602,,_xll.ohTrigger(Trigger,Quote!$AE$2))</f>
        <v>7.0506548384616126E-3</v>
      </c>
      <c r="BA602" s="361">
        <f>_xll.qlIndexFixing($BB$1,AX602,,_xll.ohTrigger(Trigger,Quote!$AE$2))</f>
        <v>7.1141337053387977E-3</v>
      </c>
    </row>
    <row r="603" spans="48:53" ht="11.25" customHeight="1" x14ac:dyDescent="0.25">
      <c r="AV603" s="189" t="s">
        <v>91</v>
      </c>
      <c r="AW603" s="188">
        <f>_xll.qlInterestRateIndexFixingDate(Currency&amp;"ibor"&amp;$G$1,AX603,Trigger)</f>
        <v>43501</v>
      </c>
      <c r="AX603" s="188">
        <f>_xll.qlCalendarAdvance(Calendar,AX602,AV603,"f",,Trigger)</f>
        <v>43503</v>
      </c>
      <c r="AY603" s="188">
        <f>_xll.qlInterestRateIndexMaturity(Currency&amp;"ibor"&amp;$G$1,AX603,Trigger)</f>
        <v>43684</v>
      </c>
      <c r="AZ603" s="361">
        <f>_xll.qlIndexFixing($Z$5,AW603,,_xll.ohTrigger(Trigger,Quote!$AE$2))</f>
        <v>7.1146475302330658E-3</v>
      </c>
      <c r="BA603" s="361">
        <f>_xll.qlIndexFixing($BB$1,AX603,,_xll.ohTrigger(Trigger,Quote!$AE$2))</f>
        <v>7.1690458920995546E-3</v>
      </c>
    </row>
    <row r="604" spans="48:53" ht="11.25" customHeight="1" x14ac:dyDescent="0.25">
      <c r="AV604" s="189" t="s">
        <v>91</v>
      </c>
      <c r="AW604" s="188">
        <f>_xll.qlInterestRateIndexFixingDate(Currency&amp;"ibor"&amp;$G$1,AX604,Trigger)</f>
        <v>43508</v>
      </c>
      <c r="AX604" s="188">
        <f>_xll.qlCalendarAdvance(Calendar,AX603,AV604,"f",,Trigger)</f>
        <v>43510</v>
      </c>
      <c r="AY604" s="188">
        <f>_xll.qlInterestRateIndexMaturity(Currency&amp;"ibor"&amp;$G$1,AX604,Trigger)</f>
        <v>43691</v>
      </c>
      <c r="AZ604" s="361">
        <f>_xll.qlIndexFixing($Z$5,AW604,,_xll.ohTrigger(Trigger,Quote!$AE$2))</f>
        <v>7.1788597444533576E-3</v>
      </c>
      <c r="BA604" s="361">
        <f>_xll.qlIndexFixing($BB$1,AX604,,_xll.ohTrigger(Trigger,Quote!$AE$2))</f>
        <v>7.2240607003461266E-3</v>
      </c>
    </row>
    <row r="605" spans="48:53" ht="11.25" customHeight="1" x14ac:dyDescent="0.25">
      <c r="AV605" s="189" t="s">
        <v>91</v>
      </c>
      <c r="AW605" s="188">
        <f>_xll.qlInterestRateIndexFixingDate(Currency&amp;"ibor"&amp;$G$1,AX605,Trigger)</f>
        <v>43515</v>
      </c>
      <c r="AX605" s="188">
        <f>_xll.qlCalendarAdvance(Calendar,AX604,AV605,"f",,Trigger)</f>
        <v>43517</v>
      </c>
      <c r="AY605" s="188">
        <f>_xll.qlInterestRateIndexMaturity(Currency&amp;"ibor"&amp;$G$1,AX605,Trigger)</f>
        <v>43698</v>
      </c>
      <c r="AZ605" s="361">
        <f>_xll.qlIndexFixing($Z$5,AW605,,_xll.ohTrigger(Trigger,Quote!$AE$2))</f>
        <v>7.243291502176584E-3</v>
      </c>
      <c r="BA605" s="361">
        <f>_xll.qlIndexFixing($BB$1,AX605,,_xll.ohTrigger(Trigger,Quote!$AE$2))</f>
        <v>7.2791623671771997E-3</v>
      </c>
    </row>
    <row r="606" spans="48:53" ht="11.25" customHeight="1" x14ac:dyDescent="0.25">
      <c r="AV606" s="189" t="s">
        <v>91</v>
      </c>
      <c r="AW606" s="188">
        <f>_xll.qlInterestRateIndexFixingDate(Currency&amp;"ibor"&amp;$G$1,AX606,Trigger)</f>
        <v>43522</v>
      </c>
      <c r="AX606" s="188">
        <f>_xll.qlCalendarAdvance(Calendar,AX605,AV606,"f",,Trigger)</f>
        <v>43524</v>
      </c>
      <c r="AY606" s="188">
        <f>_xll.qlInterestRateIndexMaturity(Currency&amp;"ibor"&amp;$G$1,AX606,Trigger)</f>
        <v>43707</v>
      </c>
      <c r="AZ606" s="361">
        <f>_xll.qlIndexFixing($Z$5,AW606,,_xll.ohTrigger(Trigger,Quote!$AE$2))</f>
        <v>7.3169539409658722E-3</v>
      </c>
      <c r="BA606" s="361">
        <f>_xll.qlIndexFixing($BB$1,AX606,,_xll.ohTrigger(Trigger,Quote!$AE$2))</f>
        <v>7.3423934099351492E-3</v>
      </c>
    </row>
    <row r="607" spans="48:53" ht="11.25" customHeight="1" x14ac:dyDescent="0.25">
      <c r="AV607" s="189" t="s">
        <v>91</v>
      </c>
      <c r="AW607" s="188">
        <f>_xll.qlInterestRateIndexFixingDate(Currency&amp;"ibor"&amp;$G$1,AX607,Trigger)</f>
        <v>43529</v>
      </c>
      <c r="AX607" s="188">
        <f>_xll.qlCalendarAdvance(Calendar,AX606,AV607,"f",,Trigger)</f>
        <v>43531</v>
      </c>
      <c r="AY607" s="188">
        <f>_xll.qlInterestRateIndexMaturity(Currency&amp;"ibor"&amp;$G$1,AX607,Trigger)</f>
        <v>43717</v>
      </c>
      <c r="AZ607" s="361">
        <f>_xll.qlIndexFixing($Z$5,AW607,,_xll.ohTrigger(Trigger,Quote!$AE$2))</f>
        <v>7.3946971645091975E-3</v>
      </c>
      <c r="BA607" s="361">
        <f>_xll.qlIndexFixing($BB$1,AX607,,_xll.ohTrigger(Trigger,Quote!$AE$2))</f>
        <v>7.3976151136049325E-3</v>
      </c>
    </row>
    <row r="608" spans="48:53" ht="11.25" customHeight="1" x14ac:dyDescent="0.25">
      <c r="AV608" s="189" t="s">
        <v>91</v>
      </c>
      <c r="AW608" s="188">
        <f>_xll.qlInterestRateIndexFixingDate(Currency&amp;"ibor"&amp;$G$1,AX608,Trigger)</f>
        <v>43536</v>
      </c>
      <c r="AX608" s="188">
        <f>_xll.qlCalendarAdvance(Calendar,AX607,AV608,"f",,Trigger)</f>
        <v>43538</v>
      </c>
      <c r="AY608" s="188">
        <f>_xll.qlInterestRateIndexMaturity(Currency&amp;"ibor"&amp;$G$1,AX608,Trigger)</f>
        <v>43724</v>
      </c>
      <c r="AZ608" s="361">
        <f>_xll.qlIndexFixing($Z$5,AW608,,_xll.ohTrigger(Trigger,Quote!$AE$2))</f>
        <v>7.459237907838286E-3</v>
      </c>
      <c r="BA608" s="361">
        <f>_xll.qlIndexFixing($BB$1,AX608,,_xll.ohTrigger(Trigger,Quote!$AE$2))</f>
        <v>7.4528727638304478E-3</v>
      </c>
    </row>
    <row r="609" spans="48:53" ht="11.25" customHeight="1" x14ac:dyDescent="0.25">
      <c r="AV609" s="189" t="s">
        <v>91</v>
      </c>
      <c r="AW609" s="188">
        <f>_xll.qlInterestRateIndexFixingDate(Currency&amp;"ibor"&amp;$G$1,AX609,Trigger)</f>
        <v>43543</v>
      </c>
      <c r="AX609" s="188">
        <f>_xll.qlCalendarAdvance(Calendar,AX608,AV609,"f",,Trigger)</f>
        <v>43545</v>
      </c>
      <c r="AY609" s="188">
        <f>_xll.qlInterestRateIndexMaturity(Currency&amp;"ibor"&amp;$G$1,AX609,Trigger)</f>
        <v>43731</v>
      </c>
      <c r="AZ609" s="361">
        <f>_xll.qlIndexFixing($Z$5,AW609,,_xll.ohTrigger(Trigger,Quote!$AE$2))</f>
        <v>7.5239924786052806E-3</v>
      </c>
      <c r="BA609" s="361">
        <f>_xll.qlIndexFixing($BB$1,AX609,,_xll.ohTrigger(Trigger,Quote!$AE$2))</f>
        <v>7.508149633662739E-3</v>
      </c>
    </row>
    <row r="610" spans="48:53" ht="11.25" customHeight="1" x14ac:dyDescent="0.25">
      <c r="AV610" s="189" t="s">
        <v>91</v>
      </c>
      <c r="AW610" s="188">
        <f>_xll.qlInterestRateIndexFixingDate(Currency&amp;"ibor"&amp;$G$1,AX610,Trigger)</f>
        <v>43550</v>
      </c>
      <c r="AX610" s="188">
        <f>_xll.qlCalendarAdvance(Calendar,AX609,AV610,"f",,Trigger)</f>
        <v>43552</v>
      </c>
      <c r="AY610" s="188">
        <f>_xll.qlInterestRateIndexMaturity(Currency&amp;"ibor"&amp;$G$1,AX610,Trigger)</f>
        <v>43738</v>
      </c>
      <c r="AZ610" s="361">
        <f>_xll.qlIndexFixing($Z$5,AW610,,_xll.ohTrigger(Trigger,Quote!$AE$2))</f>
        <v>7.5889608980465283E-3</v>
      </c>
      <c r="BA610" s="361">
        <f>_xll.qlIndexFixing($BB$1,AX610,,_xll.ohTrigger(Trigger,Quote!$AE$2))</f>
        <v>7.5594160934284622E-3</v>
      </c>
    </row>
    <row r="611" spans="48:53" ht="11.25" customHeight="1" x14ac:dyDescent="0.25">
      <c r="AV611" s="189" t="s">
        <v>91</v>
      </c>
      <c r="AW611" s="188">
        <f>_xll.qlInterestRateIndexFixingDate(Currency&amp;"ibor"&amp;$G$1,AX611,Trigger)</f>
        <v>43557</v>
      </c>
      <c r="AX611" s="188">
        <f>_xll.qlCalendarAdvance(Calendar,AX610,AV611,"f",,Trigger)</f>
        <v>43559</v>
      </c>
      <c r="AY611" s="188">
        <f>_xll.qlInterestRateIndexMaturity(Currency&amp;"ibor"&amp;$G$1,AX611,Trigger)</f>
        <v>43742</v>
      </c>
      <c r="AZ611" s="361">
        <f>_xll.qlIndexFixing($Z$5,AW611,,_xll.ohTrigger(Trigger,Quote!$AE$2))</f>
        <v>7.6423752210920655E-3</v>
      </c>
      <c r="BA611" s="361">
        <f>_xll.qlIndexFixing($BB$1,AX611,,_xll.ohTrigger(Trigger,Quote!$AE$2))</f>
        <v>7.6146863997020448E-3</v>
      </c>
    </row>
    <row r="612" spans="48:53" ht="11.25" customHeight="1" x14ac:dyDescent="0.25">
      <c r="AV612" s="189" t="s">
        <v>91</v>
      </c>
      <c r="AW612" s="188">
        <f>_xll.qlInterestRateIndexFixingDate(Currency&amp;"ibor"&amp;$G$1,AX612,Trigger)</f>
        <v>43564</v>
      </c>
      <c r="AX612" s="188">
        <f>_xll.qlCalendarAdvance(Calendar,AX611,AV612,"f",,Trigger)</f>
        <v>43566</v>
      </c>
      <c r="AY612" s="188">
        <f>_xll.qlInterestRateIndexMaturity(Currency&amp;"ibor"&amp;$G$1,AX612,Trigger)</f>
        <v>43749</v>
      </c>
      <c r="AZ612" s="361">
        <f>_xll.qlIndexFixing($Z$5,AW612,,_xll.ohTrigger(Trigger,Quote!$AE$2))</f>
        <v>7.7081113935419726E-3</v>
      </c>
      <c r="BA612" s="361">
        <f>_xll.qlIndexFixing($BB$1,AX612,,_xll.ohTrigger(Trigger,Quote!$AE$2))</f>
        <v>7.6699248520113528E-3</v>
      </c>
    </row>
    <row r="613" spans="48:53" ht="11.25" customHeight="1" x14ac:dyDescent="0.25">
      <c r="AV613" s="189" t="s">
        <v>91</v>
      </c>
      <c r="AW613" s="188">
        <f>_xll.qlInterestRateIndexFixingDate(Currency&amp;"ibor"&amp;$G$1,AX613,Trigger)</f>
        <v>43571</v>
      </c>
      <c r="AX613" s="188">
        <f>_xll.qlCalendarAdvance(Calendar,AX612,AV613,"f",,Trigger)</f>
        <v>43573</v>
      </c>
      <c r="AY613" s="188">
        <f>_xll.qlInterestRateIndexMaturity(Currency&amp;"ibor"&amp;$G$1,AX613,Trigger)</f>
        <v>43756</v>
      </c>
      <c r="AZ613" s="361">
        <f>_xll.qlIndexFixing($Z$5,AW613,,_xll.ohTrigger(Trigger,Quote!$AE$2))</f>
        <v>7.7740649216012378E-3</v>
      </c>
      <c r="BA613" s="361">
        <f>_xll.qlIndexFixing($BB$1,AX613,,_xll.ohTrigger(Trigger,Quote!$AE$2))</f>
        <v>7.7408701130879344E-3</v>
      </c>
    </row>
    <row r="614" spans="48:53" ht="11.25" customHeight="1" x14ac:dyDescent="0.25">
      <c r="AV614" s="189" t="s">
        <v>91</v>
      </c>
      <c r="AW614" s="188">
        <f>_xll.qlInterestRateIndexFixingDate(Currency&amp;"ibor"&amp;$G$1,AX614,Trigger)</f>
        <v>43578</v>
      </c>
      <c r="AX614" s="188">
        <f>_xll.qlCalendarAdvance(Calendar,AX613,AV614,"f",,Trigger)</f>
        <v>43580</v>
      </c>
      <c r="AY614" s="188">
        <f>_xll.qlInterestRateIndexMaturity(Currency&amp;"ibor"&amp;$G$1,AX614,Trigger)</f>
        <v>43763</v>
      </c>
      <c r="AZ614" s="361">
        <f>_xll.qlIndexFixing($Z$5,AW614,,_xll.ohTrigger(Trigger,Quote!$AE$2))</f>
        <v>7.8402358268997718E-3</v>
      </c>
      <c r="BA614" s="361">
        <f>_xll.qlIndexFixing($BB$1,AX614,,_xll.ohTrigger(Trigger,Quote!$AE$2))</f>
        <v>7.7802344172251212E-3</v>
      </c>
    </row>
    <row r="615" spans="48:53" ht="11.25" customHeight="1" x14ac:dyDescent="0.25">
      <c r="AV615" s="189" t="s">
        <v>91</v>
      </c>
      <c r="AW615" s="188">
        <f>_xll.qlInterestRateIndexFixingDate(Currency&amp;"ibor"&amp;$G$1,AX615,Trigger)</f>
        <v>43584</v>
      </c>
      <c r="AX615" s="188">
        <f>_xll.qlCalendarAdvance(Calendar,AX614,AV615,"f",,Trigger)</f>
        <v>43587</v>
      </c>
      <c r="AY615" s="188">
        <f>_xll.qlInterestRateIndexMaturity(Currency&amp;"ibor"&amp;$G$1,AX615,Trigger)</f>
        <v>43773</v>
      </c>
      <c r="AZ615" s="361">
        <f>_xll.qlIndexFixing($Z$5,AW615,,_xll.ohTrigger(Trigger,Quote!$AE$2))</f>
        <v>7.9170114735770784E-3</v>
      </c>
      <c r="BA615" s="361">
        <f>_xll.qlIndexFixing($BB$1,AX615,,_xll.ohTrigger(Trigger,Quote!$AE$2))</f>
        <v>7.8392437264292007E-3</v>
      </c>
    </row>
    <row r="616" spans="48:53" ht="11.25" customHeight="1" x14ac:dyDescent="0.25">
      <c r="AV616" s="189" t="s">
        <v>91</v>
      </c>
      <c r="AW616" s="188">
        <f>_xll.qlInterestRateIndexFixingDate(Currency&amp;"ibor"&amp;$G$1,AX616,Trigger)</f>
        <v>43592</v>
      </c>
      <c r="AX616" s="188">
        <f>_xll.qlCalendarAdvance(Calendar,AX615,AV616,"f",,Trigger)</f>
        <v>43594</v>
      </c>
      <c r="AY616" s="188">
        <f>_xll.qlInterestRateIndexMaturity(Currency&amp;"ibor"&amp;$G$1,AX616,Trigger)</f>
        <v>43780</v>
      </c>
      <c r="AZ616" s="361">
        <f>_xll.qlIndexFixing($Z$5,AW616,,_xll.ohTrigger(Trigger,Quote!$AE$2))</f>
        <v>7.983263434979215E-3</v>
      </c>
      <c r="BA616" s="361">
        <f>_xll.qlIndexFixing($BB$1,AX616,,_xll.ohTrigger(Trigger,Quote!$AE$2))</f>
        <v>7.8941640915396617E-3</v>
      </c>
    </row>
    <row r="617" spans="48:53" ht="11.25" customHeight="1" x14ac:dyDescent="0.25">
      <c r="AV617" s="189" t="s">
        <v>91</v>
      </c>
      <c r="AW617" s="188">
        <f>_xll.qlInterestRateIndexFixingDate(Currency&amp;"ibor"&amp;$G$1,AX617,Trigger)</f>
        <v>43599</v>
      </c>
      <c r="AX617" s="188">
        <f>_xll.qlCalendarAdvance(Calendar,AX616,AV617,"f",,Trigger)</f>
        <v>43601</v>
      </c>
      <c r="AY617" s="188">
        <f>_xll.qlInterestRateIndexMaturity(Currency&amp;"ibor"&amp;$G$1,AX617,Trigger)</f>
        <v>43787</v>
      </c>
      <c r="AZ617" s="361">
        <f>_xll.qlIndexFixing($Z$5,AW617,,_xll.ohTrigger(Trigger,Quote!$AE$2))</f>
        <v>8.0433987900253179E-3</v>
      </c>
      <c r="BA617" s="361">
        <f>_xll.qlIndexFixing($BB$1,AX617,,_xll.ohTrigger(Trigger,Quote!$AE$2))</f>
        <v>7.9489616112845031E-3</v>
      </c>
    </row>
    <row r="618" spans="48:53" ht="11.25" customHeight="1" x14ac:dyDescent="0.25">
      <c r="AV618" s="189" t="s">
        <v>91</v>
      </c>
      <c r="AW618" s="188">
        <f>_xll.qlInterestRateIndexFixingDate(Currency&amp;"ibor"&amp;$G$1,AX618,Trigger)</f>
        <v>43606</v>
      </c>
      <c r="AX618" s="188">
        <f>_xll.qlCalendarAdvance(Calendar,AX617,AV618,"f",,Trigger)</f>
        <v>43608</v>
      </c>
      <c r="AY618" s="188">
        <f>_xll.qlInterestRateIndexMaturity(Currency&amp;"ibor"&amp;$G$1,AX618,Trigger)</f>
        <v>43794</v>
      </c>
      <c r="AZ618" s="361">
        <f>_xll.qlIndexFixing($Z$5,AW618,,_xll.ohTrigger(Trigger,Quote!$AE$2))</f>
        <v>8.0877847153252545E-3</v>
      </c>
      <c r="BA618" s="361">
        <f>_xll.qlIndexFixing($BB$1,AX618,,_xll.ohTrigger(Trigger,Quote!$AE$2))</f>
        <v>8.0036277756488586E-3</v>
      </c>
    </row>
    <row r="619" spans="48:53" ht="11.25" customHeight="1" x14ac:dyDescent="0.25">
      <c r="AV619" s="189" t="s">
        <v>91</v>
      </c>
      <c r="AW619" s="188">
        <f>_xll.qlInterestRateIndexFixingDate(Currency&amp;"ibor"&amp;$G$1,AX619,Trigger)</f>
        <v>43613</v>
      </c>
      <c r="AX619" s="188">
        <f>_xll.qlCalendarAdvance(Calendar,AX618,AV619,"f",,Trigger)</f>
        <v>43615</v>
      </c>
      <c r="AY619" s="188">
        <f>_xll.qlInterestRateIndexMaturity(Currency&amp;"ibor"&amp;$G$1,AX619,Trigger)</f>
        <v>43798</v>
      </c>
      <c r="AZ619" s="361">
        <f>_xll.qlIndexFixing($Z$5,AW619,,_xll.ohTrigger(Trigger,Quote!$AE$2))</f>
        <v>8.1223855652938892E-3</v>
      </c>
      <c r="BA619" s="361">
        <f>_xll.qlIndexFixing($BB$1,AX619,,_xll.ohTrigger(Trigger,Quote!$AE$2))</f>
        <v>8.0542217018182861E-3</v>
      </c>
    </row>
    <row r="620" spans="48:53" ht="11.25" customHeight="1" x14ac:dyDescent="0.25">
      <c r="AV620" s="189" t="s">
        <v>91</v>
      </c>
      <c r="AW620" s="188">
        <f>_xll.qlInterestRateIndexFixingDate(Currency&amp;"ibor"&amp;$G$1,AX620,Trigger)</f>
        <v>43620</v>
      </c>
      <c r="AX620" s="188">
        <f>_xll.qlCalendarAdvance(Calendar,AX619,AV620,"f",,Trigger)</f>
        <v>43622</v>
      </c>
      <c r="AY620" s="188">
        <f>_xll.qlInterestRateIndexMaturity(Currency&amp;"ibor"&amp;$G$1,AX620,Trigger)</f>
        <v>43805</v>
      </c>
      <c r="AZ620" s="361">
        <f>_xll.qlIndexFixing($Z$5,AW620,,_xll.ohTrigger(Trigger,Quote!$AE$2))</f>
        <v>8.1667702944086748E-3</v>
      </c>
      <c r="BA620" s="361">
        <f>_xll.qlIndexFixing($BB$1,AX620,,_xll.ohTrigger(Trigger,Quote!$AE$2))</f>
        <v>8.1086205717069582E-3</v>
      </c>
    </row>
    <row r="621" spans="48:53" ht="11.25" customHeight="1" x14ac:dyDescent="0.25">
      <c r="AV621" s="189" t="s">
        <v>91</v>
      </c>
      <c r="AW621" s="188">
        <f>_xll.qlInterestRateIndexFixingDate(Currency&amp;"ibor"&amp;$G$1,AX621,Trigger)</f>
        <v>43627</v>
      </c>
      <c r="AX621" s="188">
        <f>_xll.qlCalendarAdvance(Calendar,AX620,AV621,"f",,Trigger)</f>
        <v>43629</v>
      </c>
      <c r="AY621" s="188">
        <f>_xll.qlInterestRateIndexMaturity(Currency&amp;"ibor"&amp;$G$1,AX621,Trigger)</f>
        <v>43812</v>
      </c>
      <c r="AZ621" s="361">
        <f>_xll.qlIndexFixing($Z$5,AW621,,_xll.ohTrigger(Trigger,Quote!$AE$2))</f>
        <v>8.2111560208240654E-3</v>
      </c>
      <c r="BA621" s="361">
        <f>_xll.qlIndexFixing($BB$1,AX621,,_xll.ohTrigger(Trigger,Quote!$AE$2))</f>
        <v>8.1628732293943778E-3</v>
      </c>
    </row>
    <row r="622" spans="48:53" ht="11.25" customHeight="1" x14ac:dyDescent="0.25">
      <c r="AV622" s="189" t="s">
        <v>91</v>
      </c>
      <c r="AW622" s="188">
        <f>_xll.qlInterestRateIndexFixingDate(Currency&amp;"ibor"&amp;$G$1,AX622,Trigger)</f>
        <v>43634</v>
      </c>
      <c r="AX622" s="188">
        <f>_xll.qlCalendarAdvance(Calendar,AX621,AV622,"f",,Trigger)</f>
        <v>43636</v>
      </c>
      <c r="AY622" s="188">
        <f>_xll.qlInterestRateIndexMaturity(Currency&amp;"ibor"&amp;$G$1,AX622,Trigger)</f>
        <v>43819</v>
      </c>
      <c r="AZ622" s="361">
        <f>_xll.qlIndexFixing($Z$5,AW622,,_xll.ohTrigger(Trigger,Quote!$AE$2))</f>
        <v>8.2555427445632091E-3</v>
      </c>
      <c r="BA622" s="361">
        <f>_xll.qlIndexFixing($BB$1,AX622,,_xll.ohTrigger(Trigger,Quote!$AE$2))</f>
        <v>8.2169746049199164E-3</v>
      </c>
    </row>
    <row r="623" spans="48:53" ht="11.25" customHeight="1" x14ac:dyDescent="0.25">
      <c r="AV623" s="189" t="s">
        <v>91</v>
      </c>
      <c r="AW623" s="188">
        <f>_xll.qlInterestRateIndexFixingDate(Currency&amp;"ibor"&amp;$G$1,AX623,Trigger)</f>
        <v>43641</v>
      </c>
      <c r="AX623" s="188">
        <f>_xll.qlCalendarAdvance(Calendar,AX622,AV623,"f",,Trigger)</f>
        <v>43643</v>
      </c>
      <c r="AY623" s="188">
        <f>_xll.qlInterestRateIndexMaturity(Currency&amp;"ibor"&amp;$G$1,AX623,Trigger)</f>
        <v>43826</v>
      </c>
      <c r="AZ623" s="361">
        <f>_xll.qlIndexFixing($Z$5,AW623,,_xll.ohTrigger(Trigger,Quote!$AE$2))</f>
        <v>8.2999304656483832E-3</v>
      </c>
      <c r="BA623" s="361">
        <f>_xll.qlIndexFixing($BB$1,AX623,,_xll.ohTrigger(Trigger,Quote!$AE$2))</f>
        <v>8.2787007095680171E-3</v>
      </c>
    </row>
    <row r="624" spans="48:53" ht="11.25" customHeight="1" x14ac:dyDescent="0.25">
      <c r="AV624" s="189" t="s">
        <v>91</v>
      </c>
      <c r="AW624" s="188">
        <f>_xll.qlInterestRateIndexFixingDate(Currency&amp;"ibor"&amp;$G$1,AX624,Trigger)</f>
        <v>43648</v>
      </c>
      <c r="AX624" s="188">
        <f>_xll.qlCalendarAdvance(Calendar,AX623,AV624,"f",,Trigger)</f>
        <v>43650</v>
      </c>
      <c r="AY624" s="188">
        <f>_xll.qlInterestRateIndexMaturity(Currency&amp;"ibor"&amp;$G$1,AX624,Trigger)</f>
        <v>43836</v>
      </c>
      <c r="AZ624" s="361">
        <f>_xll.qlIndexFixing($Z$5,AW624,,_xll.ohTrigger(Trigger,Quote!$AE$2))</f>
        <v>8.3541215551680321E-3</v>
      </c>
      <c r="BA624" s="361">
        <f>_xll.qlIndexFixing($BB$1,AX624,,_xll.ohTrigger(Trigger,Quote!$AE$2))</f>
        <v>8.328582277964066E-3</v>
      </c>
    </row>
    <row r="625" spans="48:53" ht="11.25" customHeight="1" x14ac:dyDescent="0.25">
      <c r="AV625" s="189" t="s">
        <v>91</v>
      </c>
      <c r="AW625" s="188">
        <f>_xll.qlInterestRateIndexFixingDate(Currency&amp;"ibor"&amp;$G$1,AX625,Trigger)</f>
        <v>43655</v>
      </c>
      <c r="AX625" s="188">
        <f>_xll.qlCalendarAdvance(Calendar,AX624,AV625,"f",,Trigger)</f>
        <v>43657</v>
      </c>
      <c r="AY625" s="188">
        <f>_xll.qlInterestRateIndexMaturity(Currency&amp;"ibor"&amp;$G$1,AX625,Trigger)</f>
        <v>43843</v>
      </c>
      <c r="AZ625" s="361">
        <f>_xll.qlIndexFixing($Z$5,AW625,,_xll.ohTrigger(Trigger,Quote!$AE$2))</f>
        <v>8.3985145766982388E-3</v>
      </c>
      <c r="BA625" s="361">
        <f>_xll.qlIndexFixing($BB$1,AX625,,_xll.ohTrigger(Trigger,Quote!$AE$2))</f>
        <v>8.3821869569575148E-3</v>
      </c>
    </row>
    <row r="626" spans="48:53" ht="11.25" customHeight="1" x14ac:dyDescent="0.25">
      <c r="AV626" s="189" t="s">
        <v>91</v>
      </c>
      <c r="AW626" s="188">
        <f>_xll.qlInterestRateIndexFixingDate(Currency&amp;"ibor"&amp;$G$1,AX626,Trigger)</f>
        <v>43662</v>
      </c>
      <c r="AX626" s="188">
        <f>_xll.qlCalendarAdvance(Calendar,AX625,AV626,"f",,Trigger)</f>
        <v>43664</v>
      </c>
      <c r="AY626" s="188">
        <f>_xll.qlInterestRateIndexMaturity(Currency&amp;"ibor"&amp;$G$1,AX626,Trigger)</f>
        <v>43850</v>
      </c>
      <c r="AZ626" s="361">
        <f>_xll.qlIndexFixing($Z$5,AW626,,_xll.ohTrigger(Trigger,Quote!$AE$2))</f>
        <v>8.4429086120682111E-3</v>
      </c>
      <c r="BA626" s="361">
        <f>_xll.qlIndexFixing($BB$1,AX626,,_xll.ohTrigger(Trigger,Quote!$AE$2))</f>
        <v>8.4356197103241867E-3</v>
      </c>
    </row>
    <row r="627" spans="48:53" ht="11.25" customHeight="1" x14ac:dyDescent="0.25">
      <c r="AV627" s="189" t="s">
        <v>91</v>
      </c>
      <c r="AW627" s="188">
        <f>_xll.qlInterestRateIndexFixingDate(Currency&amp;"ibor"&amp;$G$1,AX627,Trigger)</f>
        <v>43669</v>
      </c>
      <c r="AX627" s="188">
        <f>_xll.qlCalendarAdvance(Calendar,AX626,AV627,"f",,Trigger)</f>
        <v>43671</v>
      </c>
      <c r="AY627" s="188">
        <f>_xll.qlInterestRateIndexMaturity(Currency&amp;"ibor"&amp;$G$1,AX627,Trigger)</f>
        <v>43857</v>
      </c>
      <c r="AZ627" s="361">
        <f>_xll.qlIndexFixing($Z$5,AW627,,_xll.ohTrigger(Trigger,Quote!$AE$2))</f>
        <v>8.4873036613015845E-3</v>
      </c>
      <c r="BA627" s="361">
        <f>_xll.qlIndexFixing($BB$1,AX627,,_xll.ohTrigger(Trigger,Quote!$AE$2))</f>
        <v>8.4888754653114282E-3</v>
      </c>
    </row>
    <row r="628" spans="48:53" ht="11.25" customHeight="1" x14ac:dyDescent="0.25">
      <c r="AV628" s="189" t="s">
        <v>91</v>
      </c>
      <c r="AW628" s="188">
        <f>_xll.qlInterestRateIndexFixingDate(Currency&amp;"ibor"&amp;$G$1,AX628,Trigger)</f>
        <v>43676</v>
      </c>
      <c r="AX628" s="188">
        <f>_xll.qlCalendarAdvance(Calendar,AX627,AV628,"f",,Trigger)</f>
        <v>43678</v>
      </c>
      <c r="AY628" s="188">
        <f>_xll.qlInterestRateIndexMaturity(Currency&amp;"ibor"&amp;$G$1,AX628,Trigger)</f>
        <v>43864</v>
      </c>
      <c r="AZ628" s="361">
        <f>_xll.qlIndexFixing($Z$5,AW628,,_xll.ohTrigger(Trigger,Quote!$AE$2))</f>
        <v>8.5316997244207077E-3</v>
      </c>
      <c r="BA628" s="361">
        <f>_xll.qlIndexFixing($BB$1,AX628,,_xll.ohTrigger(Trigger,Quote!$AE$2))</f>
        <v>8.5419491486665479E-3</v>
      </c>
    </row>
    <row r="629" spans="48:53" ht="11.25" customHeight="1" x14ac:dyDescent="0.25">
      <c r="AV629" s="189" t="s">
        <v>91</v>
      </c>
      <c r="AW629" s="188">
        <f>_xll.qlInterestRateIndexFixingDate(Currency&amp;"ibor"&amp;$G$1,AX629,Trigger)</f>
        <v>43683</v>
      </c>
      <c r="AX629" s="188">
        <f>_xll.qlCalendarAdvance(Calendar,AX628,AV629,"f",,Trigger)</f>
        <v>43685</v>
      </c>
      <c r="AY629" s="188">
        <f>_xll.qlInterestRateIndexMaturity(Currency&amp;"ibor"&amp;$G$1,AX629,Trigger)</f>
        <v>43871</v>
      </c>
      <c r="AZ629" s="361">
        <f>_xll.qlIndexFixing($Z$5,AW629,,_xll.ohTrigger(Trigger,Quote!$AE$2))</f>
        <v>8.5760968014492178E-3</v>
      </c>
      <c r="BA629" s="361">
        <f>_xll.qlIndexFixing($BB$1,AX629,,_xll.ohTrigger(Trigger,Quote!$AE$2))</f>
        <v>8.5948356866381321E-3</v>
      </c>
    </row>
    <row r="630" spans="48:53" ht="11.25" customHeight="1" x14ac:dyDescent="0.25">
      <c r="AV630" s="189" t="s">
        <v>91</v>
      </c>
      <c r="AW630" s="188">
        <f>_xll.qlInterestRateIndexFixingDate(Currency&amp;"ibor"&amp;$G$1,AX630,Trigger)</f>
        <v>43690</v>
      </c>
      <c r="AX630" s="188">
        <f>_xll.qlCalendarAdvance(Calendar,AX629,AV630,"f",,Trigger)</f>
        <v>43692</v>
      </c>
      <c r="AY630" s="188">
        <f>_xll.qlInterestRateIndexMaturity(Currency&amp;"ibor"&amp;$G$1,AX630,Trigger)</f>
        <v>43878</v>
      </c>
      <c r="AZ630" s="361">
        <f>_xll.qlIndexFixing($Z$5,AW630,,_xll.ohTrigger(Trigger,Quote!$AE$2))</f>
        <v>8.6204948924103204E-3</v>
      </c>
      <c r="BA630" s="361">
        <f>_xll.qlIndexFixing($BB$1,AX630,,_xll.ohTrigger(Trigger,Quote!$AE$2))</f>
        <v>8.6475300049851499E-3</v>
      </c>
    </row>
    <row r="631" spans="48:53" ht="11.25" customHeight="1" x14ac:dyDescent="0.25">
      <c r="AV631" s="189" t="s">
        <v>91</v>
      </c>
      <c r="AW631" s="188">
        <f>_xll.qlInterestRateIndexFixingDate(Currency&amp;"ibor"&amp;$G$1,AX631,Trigger)</f>
        <v>43697</v>
      </c>
      <c r="AX631" s="188">
        <f>_xll.qlCalendarAdvance(Calendar,AX630,AV631,"f",,Trigger)</f>
        <v>43699</v>
      </c>
      <c r="AY631" s="188">
        <f>_xll.qlInterestRateIndexMaturity(Currency&amp;"ibor"&amp;$G$1,AX631,Trigger)</f>
        <v>43885</v>
      </c>
      <c r="AZ631" s="361">
        <f>_xll.qlIndexFixing($Z$5,AW631,,_xll.ohTrigger(Trigger,Quote!$AE$2))</f>
        <v>8.6648939973272242E-3</v>
      </c>
      <c r="BA631" s="361">
        <f>_xll.qlIndexFixing($BB$1,AX631,,_xll.ohTrigger(Trigger,Quote!$AE$2))</f>
        <v>8.7000270289769675E-3</v>
      </c>
    </row>
    <row r="632" spans="48:53" ht="11.25" customHeight="1" x14ac:dyDescent="0.25">
      <c r="AV632" s="189" t="s">
        <v>91</v>
      </c>
      <c r="AW632" s="188">
        <f>_xll.qlInterestRateIndexFixingDate(Currency&amp;"ibor"&amp;$G$1,AX632,Trigger)</f>
        <v>43704</v>
      </c>
      <c r="AX632" s="188">
        <f>_xll.qlCalendarAdvance(Calendar,AX631,AV632,"f",,Trigger)</f>
        <v>43706</v>
      </c>
      <c r="AY632" s="188">
        <f>_xll.qlInterestRateIndexMaturity(Currency&amp;"ibor"&amp;$G$1,AX632,Trigger)</f>
        <v>43889</v>
      </c>
      <c r="AZ632" s="361">
        <f>_xll.qlIndexFixing($Z$5,AW632,,_xll.ohTrigger(Trigger,Quote!$AE$2))</f>
        <v>8.6994648396760688E-3</v>
      </c>
      <c r="BA632" s="361">
        <f>_xll.qlIndexFixing($BB$1,AX632,,_xll.ohTrigger(Trigger,Quote!$AE$2))</f>
        <v>8.744781026198311E-3</v>
      </c>
    </row>
    <row r="633" spans="48:53" ht="11.25" customHeight="1" x14ac:dyDescent="0.25">
      <c r="AV633" s="189" t="s">
        <v>91</v>
      </c>
      <c r="AW633" s="188">
        <f>_xll.qlInterestRateIndexFixingDate(Currency&amp;"ibor"&amp;$G$1,AX633,Trigger)</f>
        <v>43711</v>
      </c>
      <c r="AX633" s="188">
        <f>_xll.qlCalendarAdvance(Calendar,AX632,AV633,"f",,Trigger)</f>
        <v>43713</v>
      </c>
      <c r="AY633" s="188">
        <f>_xll.qlInterestRateIndexMaturity(Currency&amp;"ibor"&amp;$G$1,AX633,Trigger)</f>
        <v>43895</v>
      </c>
      <c r="AZ633" s="361">
        <f>_xll.qlIndexFixing($Z$5,AW633,,_xll.ohTrigger(Trigger,Quote!$AE$2))</f>
        <v>8.7405852853784782E-3</v>
      </c>
      <c r="BA633" s="361">
        <f>_xll.qlIndexFixing($BB$1,AX633,,_xll.ohTrigger(Trigger,Quote!$AE$2))</f>
        <v>8.796898799873526E-3</v>
      </c>
    </row>
    <row r="634" spans="48:53" ht="11.25" customHeight="1" x14ac:dyDescent="0.25">
      <c r="AV634" s="189" t="s">
        <v>91</v>
      </c>
      <c r="AW634" s="188">
        <f>_xll.qlInterestRateIndexFixingDate(Currency&amp;"ibor"&amp;$G$1,AX634,Trigger)</f>
        <v>43718</v>
      </c>
      <c r="AX634" s="188">
        <f>_xll.qlCalendarAdvance(Calendar,AX633,AV634,"f",,Trigger)</f>
        <v>43720</v>
      </c>
      <c r="AY634" s="188">
        <f>_xll.qlInterestRateIndexMaturity(Currency&amp;"ibor"&amp;$G$1,AX634,Trigger)</f>
        <v>43902</v>
      </c>
      <c r="AZ634" s="361">
        <f>_xll.qlIndexFixing($Z$5,AW634,,_xll.ohTrigger(Trigger,Quote!$AE$2))</f>
        <v>8.7849828291798448E-3</v>
      </c>
      <c r="BA634" s="361">
        <f>_xll.qlIndexFixing($BB$1,AX634,,_xll.ohTrigger(Trigger,Quote!$AE$2))</f>
        <v>8.8488047728451716E-3</v>
      </c>
    </row>
    <row r="635" spans="48:53" ht="11.25" customHeight="1" x14ac:dyDescent="0.25">
      <c r="AV635" s="189" t="s">
        <v>91</v>
      </c>
      <c r="AW635" s="188">
        <f>_xll.qlInterestRateIndexFixingDate(Currency&amp;"ibor"&amp;$G$1,AX635,Trigger)</f>
        <v>43725</v>
      </c>
      <c r="AX635" s="188">
        <f>_xll.qlCalendarAdvance(Calendar,AX634,AV635,"f",,Trigger)</f>
        <v>43727</v>
      </c>
      <c r="AY635" s="188">
        <f>_xll.qlInterestRateIndexMaturity(Currency&amp;"ibor"&amp;$G$1,AX635,Trigger)</f>
        <v>43909</v>
      </c>
      <c r="AZ635" s="361">
        <f>_xll.qlIndexFixing($Z$5,AW635,,_xll.ohTrigger(Trigger,Quote!$AE$2))</f>
        <v>8.8293813651190104E-3</v>
      </c>
      <c r="BA635" s="361">
        <f>_xll.qlIndexFixing($BB$1,AX635,,_xll.ohTrigger(Trigger,Quote!$AE$2))</f>
        <v>8.9004938689838421E-3</v>
      </c>
    </row>
    <row r="636" spans="48:53" ht="11.25" customHeight="1" x14ac:dyDescent="0.25">
      <c r="AV636" s="189" t="s">
        <v>91</v>
      </c>
      <c r="AW636" s="188">
        <f>_xll.qlInterestRateIndexFixingDate(Currency&amp;"ibor"&amp;$G$1,AX636,Trigger)</f>
        <v>43732</v>
      </c>
      <c r="AX636" s="188">
        <f>_xll.qlCalendarAdvance(Calendar,AX635,AV636,"f",,Trigger)</f>
        <v>43734</v>
      </c>
      <c r="AY636" s="188">
        <f>_xll.qlInterestRateIndexMaturity(Currency&amp;"ibor"&amp;$G$1,AX636,Trigger)</f>
        <v>43916</v>
      </c>
      <c r="AZ636" s="361">
        <f>_xll.qlIndexFixing($Z$5,AW636,,_xll.ohTrigger(Trigger,Quote!$AE$2))</f>
        <v>8.8737808932179384E-3</v>
      </c>
      <c r="BA636" s="361">
        <f>_xll.qlIndexFixing($BB$1,AX636,,_xll.ohTrigger(Trigger,Quote!$AE$2))</f>
        <v>8.9556688451781843E-3</v>
      </c>
    </row>
    <row r="637" spans="48:53" ht="11.25" customHeight="1" x14ac:dyDescent="0.25">
      <c r="AV637" s="189" t="s">
        <v>91</v>
      </c>
      <c r="AW637" s="188">
        <f>_xll.qlInterestRateIndexFixingDate(Currency&amp;"ibor"&amp;$G$1,AX637,Trigger)</f>
        <v>43739</v>
      </c>
      <c r="AX637" s="188">
        <f>_xll.qlCalendarAdvance(Calendar,AX636,AV637,"f",,Trigger)</f>
        <v>43741</v>
      </c>
      <c r="AY637" s="188">
        <f>_xll.qlInterestRateIndexMaturity(Currency&amp;"ibor"&amp;$G$1,AX637,Trigger)</f>
        <v>43924</v>
      </c>
      <c r="AZ637" s="361">
        <f>_xll.qlIndexFixing($Z$5,AW637,,_xll.ohTrigger(Trigger,Quote!$AE$2))</f>
        <v>8.9214632947065553E-3</v>
      </c>
      <c r="BA637" s="361">
        <f>_xll.qlIndexFixing($BB$1,AX637,,_xll.ohTrigger(Trigger,Quote!$AE$2))</f>
        <v>9.0068922494579255E-3</v>
      </c>
    </row>
    <row r="638" spans="48:53" ht="11.25" customHeight="1" x14ac:dyDescent="0.25">
      <c r="AV638" s="189" t="s">
        <v>91</v>
      </c>
      <c r="AW638" s="188">
        <f>_xll.qlInterestRateIndexFixingDate(Currency&amp;"ibor"&amp;$G$1,AX638,Trigger)</f>
        <v>43746</v>
      </c>
      <c r="AX638" s="188">
        <f>_xll.qlCalendarAdvance(Calendar,AX637,AV638,"f",,Trigger)</f>
        <v>43748</v>
      </c>
      <c r="AY638" s="188">
        <f>_xll.qlInterestRateIndexMaturity(Currency&amp;"ibor"&amp;$G$1,AX638,Trigger)</f>
        <v>43935</v>
      </c>
      <c r="AZ638" s="361">
        <f>_xll.qlIndexFixing($Z$5,AW638,,_xll.ohTrigger(Trigger,Quote!$AE$2))</f>
        <v>8.9789998359097248E-3</v>
      </c>
      <c r="BA638" s="361">
        <f>_xll.qlIndexFixing($BB$1,AX638,,_xll.ohTrigger(Trigger,Quote!$AE$2))</f>
        <v>9.0578831844549349E-3</v>
      </c>
    </row>
    <row r="639" spans="48:53" ht="11.25" customHeight="1" x14ac:dyDescent="0.25">
      <c r="AV639" s="189" t="s">
        <v>91</v>
      </c>
      <c r="AW639" s="188">
        <f>_xll.qlInterestRateIndexFixingDate(Currency&amp;"ibor"&amp;$G$1,AX639,Trigger)</f>
        <v>43753</v>
      </c>
      <c r="AX639" s="188">
        <f>_xll.qlCalendarAdvance(Calendar,AX638,AV639,"f",,Trigger)</f>
        <v>43755</v>
      </c>
      <c r="AY639" s="188">
        <f>_xll.qlInterestRateIndexMaturity(Currency&amp;"ibor"&amp;$G$1,AX639,Trigger)</f>
        <v>43938</v>
      </c>
      <c r="AZ639" s="361">
        <f>_xll.qlIndexFixing($Z$5,AW639,,_xll.ohTrigger(Trigger,Quote!$AE$2))</f>
        <v>9.0102696603361083E-3</v>
      </c>
      <c r="BA639" s="361">
        <f>_xll.qlIndexFixing($BB$1,AX639,,_xll.ohTrigger(Trigger,Quote!$AE$2))</f>
        <v>9.1086365719922086E-3</v>
      </c>
    </row>
    <row r="640" spans="48:53" ht="11.25" customHeight="1" x14ac:dyDescent="0.25">
      <c r="AV640" s="189" t="s">
        <v>91</v>
      </c>
      <c r="AW640" s="188">
        <f>_xll.qlInterestRateIndexFixingDate(Currency&amp;"ibor"&amp;$G$1,AX640,Trigger)</f>
        <v>43760</v>
      </c>
      <c r="AX640" s="188">
        <f>_xll.qlCalendarAdvance(Calendar,AX639,AV640,"f",,Trigger)</f>
        <v>43762</v>
      </c>
      <c r="AY640" s="188">
        <f>_xll.qlInterestRateIndexMaturity(Currency&amp;"ibor"&amp;$G$1,AX640,Trigger)</f>
        <v>43945</v>
      </c>
      <c r="AZ640" s="361">
        <f>_xll.qlIndexFixing($Z$5,AW640,,_xll.ohTrigger(Trigger,Quote!$AE$2))</f>
        <v>9.0546743397305739E-3</v>
      </c>
      <c r="BA640" s="361">
        <f>_xll.qlIndexFixing($BB$1,AX640,,_xll.ohTrigger(Trigger,Quote!$AE$2))</f>
        <v>9.1591473334563696E-3</v>
      </c>
    </row>
    <row r="641" spans="48:53" ht="11.25" customHeight="1" x14ac:dyDescent="0.25">
      <c r="AV641" s="189" t="s">
        <v>91</v>
      </c>
      <c r="AW641" s="188">
        <f>_xll.qlInterestRateIndexFixingDate(Currency&amp;"ibor"&amp;$G$1,AX641,Trigger)</f>
        <v>43767</v>
      </c>
      <c r="AX641" s="188">
        <f>_xll.qlCalendarAdvance(Calendar,AX640,AV641,"f",,Trigger)</f>
        <v>43769</v>
      </c>
      <c r="AY641" s="188">
        <f>_xll.qlInterestRateIndexMaturity(Currency&amp;"ibor"&amp;$G$1,AX641,Trigger)</f>
        <v>43951</v>
      </c>
      <c r="AZ641" s="361">
        <f>_xll.qlIndexFixing($Z$5,AW641,,_xll.ohTrigger(Trigger,Quote!$AE$2))</f>
        <v>9.0957934168859542E-3</v>
      </c>
      <c r="BA641" s="361">
        <f>_xll.qlIndexFixing($BB$1,AX641,,_xll.ohTrigger(Trigger,Quote!$AE$2))</f>
        <v>9.2057897123259298E-3</v>
      </c>
    </row>
    <row r="642" spans="48:53" ht="11.25" customHeight="1" x14ac:dyDescent="0.25">
      <c r="AV642" s="189" t="s">
        <v>91</v>
      </c>
      <c r="AW642" s="188">
        <f>_xll.qlInterestRateIndexFixingDate(Currency&amp;"ibor"&amp;$G$1,AX642,Trigger)</f>
        <v>43774</v>
      </c>
      <c r="AX642" s="188">
        <f>_xll.qlCalendarAdvance(Calendar,AX641,AV642,"f",,Trigger)</f>
        <v>43776</v>
      </c>
      <c r="AY642" s="188">
        <f>_xll.qlInterestRateIndexMaturity(Currency&amp;"ibor"&amp;$G$1,AX642,Trigger)</f>
        <v>43958</v>
      </c>
      <c r="AZ642" s="361">
        <f>_xll.qlIndexFixing($Z$5,AW642,,_xll.ohTrigger(Trigger,Quote!$AE$2))</f>
        <v>9.1401988984090091E-3</v>
      </c>
      <c r="BA642" s="361">
        <f>_xll.qlIndexFixing($BB$1,AX642,,_xll.ohTrigger(Trigger,Quote!$AE$2))</f>
        <v>9.2558185014083635E-3</v>
      </c>
    </row>
    <row r="643" spans="48:53" ht="11.25" customHeight="1" x14ac:dyDescent="0.25">
      <c r="AV643" s="189" t="s">
        <v>91</v>
      </c>
      <c r="AW643" s="188">
        <f>_xll.qlInterestRateIndexFixingDate(Currency&amp;"ibor"&amp;$G$1,AX643,Trigger)</f>
        <v>43781</v>
      </c>
      <c r="AX643" s="188">
        <f>_xll.qlCalendarAdvance(Calendar,AX642,AV643,"f",,Trigger)</f>
        <v>43783</v>
      </c>
      <c r="AY643" s="188">
        <f>_xll.qlInterestRateIndexMaturity(Currency&amp;"ibor"&amp;$G$1,AX643,Trigger)</f>
        <v>43965</v>
      </c>
      <c r="AZ643" s="361">
        <f>_xll.qlIndexFixing($Z$5,AW643,,_xll.ohTrigger(Trigger,Quote!$AE$2))</f>
        <v>9.1846053722473061E-3</v>
      </c>
      <c r="BA643" s="361">
        <f>_xll.qlIndexFixing($BB$1,AX643,,_xll.ohTrigger(Trigger,Quote!$AE$2))</f>
        <v>9.3055902362504869E-3</v>
      </c>
    </row>
    <row r="644" spans="48:53" ht="11.25" customHeight="1" x14ac:dyDescent="0.25">
      <c r="AV644" s="189" t="s">
        <v>91</v>
      </c>
      <c r="AW644" s="188">
        <f>_xll.qlInterestRateIndexFixingDate(Currency&amp;"ibor"&amp;$G$1,AX644,Trigger)</f>
        <v>43788</v>
      </c>
      <c r="AX644" s="188">
        <f>_xll.qlCalendarAdvance(Calendar,AX643,AV644,"f",,Trigger)</f>
        <v>43790</v>
      </c>
      <c r="AY644" s="188">
        <f>_xll.qlInterestRateIndexMaturity(Currency&amp;"ibor"&amp;$G$1,AX644,Trigger)</f>
        <v>43972</v>
      </c>
      <c r="AZ644" s="361">
        <f>_xll.qlIndexFixing($Z$5,AW644,,_xll.ohTrigger(Trigger,Quote!$AE$2))</f>
        <v>9.2367010649911513E-3</v>
      </c>
      <c r="BA644" s="361">
        <f>_xll.qlIndexFixing($BB$1,AX644,,_xll.ohTrigger(Trigger,Quote!$AE$2))</f>
        <v>9.3551078379987013E-3</v>
      </c>
    </row>
    <row r="645" spans="48:53" ht="11.25" customHeight="1" x14ac:dyDescent="0.25">
      <c r="AV645" s="189" t="s">
        <v>91</v>
      </c>
      <c r="AW645" s="188">
        <f>_xll.qlInterestRateIndexFixingDate(Currency&amp;"ibor"&amp;$G$1,AX645,Trigger)</f>
        <v>43795</v>
      </c>
      <c r="AX645" s="188">
        <f>_xll.qlCalendarAdvance(Calendar,AX644,AV645,"f",,Trigger)</f>
        <v>43797</v>
      </c>
      <c r="AY645" s="188">
        <f>_xll.qlInterestRateIndexMaturity(Currency&amp;"ibor"&amp;$G$1,AX645,Trigger)</f>
        <v>43979</v>
      </c>
      <c r="AZ645" s="361">
        <f>_xll.qlIndexFixing($Z$5,AW645,,_xll.ohTrigger(Trigger,Quote!$AE$2))</f>
        <v>9.2888567499242354E-3</v>
      </c>
      <c r="BA645" s="361">
        <f>_xll.qlIndexFixing($BB$1,AX645,,_xll.ohTrigger(Trigger,Quote!$AE$2))</f>
        <v>9.4079320679091583E-3</v>
      </c>
    </row>
    <row r="646" spans="48:53" ht="11.25" customHeight="1" x14ac:dyDescent="0.25">
      <c r="AV646" s="189" t="s">
        <v>91</v>
      </c>
      <c r="AW646" s="188">
        <f>_xll.qlInterestRateIndexFixingDate(Currency&amp;"ibor"&amp;$G$1,AX646,Trigger)</f>
        <v>43802</v>
      </c>
      <c r="AX646" s="188">
        <f>_xll.qlCalendarAdvance(Calendar,AX645,AV646,"f",,Trigger)</f>
        <v>43804</v>
      </c>
      <c r="AY646" s="188">
        <f>_xll.qlInterestRateIndexMaturity(Currency&amp;"ibor"&amp;$G$1,AX646,Trigger)</f>
        <v>43987</v>
      </c>
      <c r="AZ646" s="361">
        <f>_xll.qlIndexFixing($Z$5,AW646,,_xll.ohTrigger(Trigger,Quote!$AE$2))</f>
        <v>9.3453525094986979E-3</v>
      </c>
      <c r="BA646" s="361">
        <f>_xll.qlIndexFixing($BB$1,AX646,,_xll.ohTrigger(Trigger,Quote!$AE$2))</f>
        <v>9.4569560228720158E-3</v>
      </c>
    </row>
    <row r="647" spans="48:53" ht="11.25" customHeight="1" x14ac:dyDescent="0.25">
      <c r="AV647" s="189" t="s">
        <v>91</v>
      </c>
      <c r="AW647" s="188">
        <f>_xll.qlInterestRateIndexFixingDate(Currency&amp;"ibor"&amp;$G$1,AX647,Trigger)</f>
        <v>43809</v>
      </c>
      <c r="AX647" s="188">
        <f>_xll.qlCalendarAdvance(Calendar,AX646,AV647,"f",,Trigger)</f>
        <v>43811</v>
      </c>
      <c r="AY647" s="188">
        <f>_xll.qlInterestRateIndexMaturity(Currency&amp;"ibor"&amp;$G$1,AX647,Trigger)</f>
        <v>43994</v>
      </c>
      <c r="AZ647" s="361">
        <f>_xll.qlIndexFixing($Z$5,AW647,,_xll.ohTrigger(Trigger,Quote!$AE$2))</f>
        <v>9.3975950120015143E-3</v>
      </c>
      <c r="BA647" s="361">
        <f>_xll.qlIndexFixing($BB$1,AX647,,_xll.ohTrigger(Trigger,Quote!$AE$2))</f>
        <v>9.5057563769947329E-3</v>
      </c>
    </row>
    <row r="648" spans="48:53" ht="11.25" customHeight="1" x14ac:dyDescent="0.25">
      <c r="AV648" s="189" t="s">
        <v>91</v>
      </c>
      <c r="AW648" s="188">
        <f>_xll.qlInterestRateIndexFixingDate(Currency&amp;"ibor"&amp;$G$1,AX648,Trigger)</f>
        <v>43816</v>
      </c>
      <c r="AX648" s="188">
        <f>_xll.qlCalendarAdvance(Calendar,AX647,AV648,"f",,Trigger)</f>
        <v>43818</v>
      </c>
      <c r="AY648" s="188">
        <f>_xll.qlInterestRateIndexMaturity(Currency&amp;"ibor"&amp;$G$1,AX648,Trigger)</f>
        <v>44001</v>
      </c>
      <c r="AZ648" s="361">
        <f>_xll.qlIndexFixing($Z$5,AW648,,_xll.ohTrigger(Trigger,Quote!$AE$2))</f>
        <v>9.4498972076858777E-3</v>
      </c>
      <c r="BA648" s="361">
        <f>_xll.qlIndexFixing($BB$1,AX648,,_xll.ohTrigger(Trigger,Quote!$AE$2))</f>
        <v>9.5543432594194285E-3</v>
      </c>
    </row>
    <row r="649" spans="48:53" ht="11.25" customHeight="1" x14ac:dyDescent="0.25">
      <c r="AV649" s="189" t="s">
        <v>91</v>
      </c>
      <c r="AW649" s="188">
        <f>_xll.qlInterestRateIndexFixingDate(Currency&amp;"ibor"&amp;$G$1,AX649,Trigger)</f>
        <v>43822</v>
      </c>
      <c r="AX649" s="188">
        <f>_xll.qlCalendarAdvance(Calendar,AX648,AV649,"f",,Trigger)</f>
        <v>43826</v>
      </c>
      <c r="AY649" s="188">
        <f>_xll.qlInterestRateIndexMaturity(Currency&amp;"ibor"&amp;$G$1,AX649,Trigger)</f>
        <v>44011</v>
      </c>
      <c r="AZ649" s="361">
        <f>_xll.qlIndexFixing($Z$5,AW649,,_xll.ohTrigger(Trigger,Quote!$AE$2))</f>
        <v>9.5180694896703898E-3</v>
      </c>
      <c r="BA649" s="361">
        <f>_xll.qlIndexFixing($BB$1,AX649,,_xll.ohTrigger(Trigger,Quote!$AE$2))</f>
        <v>9.6061191130475589E-3</v>
      </c>
    </row>
    <row r="650" spans="48:53" ht="11.25" customHeight="1" x14ac:dyDescent="0.25">
      <c r="AV650" s="189" t="s">
        <v>91</v>
      </c>
      <c r="AW650" s="188">
        <f>_xll.qlInterestRateIndexFixingDate(Currency&amp;"ibor"&amp;$G$1,AX650,Trigger)</f>
        <v>43830</v>
      </c>
      <c r="AX650" s="188">
        <f>_xll.qlCalendarAdvance(Calendar,AX649,AV650,"f",,Trigger)</f>
        <v>43833</v>
      </c>
      <c r="AY650" s="188">
        <f>_xll.qlInterestRateIndexMaturity(Currency&amp;"ibor"&amp;$G$1,AX650,Trigger)</f>
        <v>44015</v>
      </c>
      <c r="AZ650" s="361">
        <f>_xll.qlIndexFixing($Z$5,AW650,,_xll.ohTrigger(Trigger,Quote!$AE$2))</f>
        <v>9.5580337936057285E-3</v>
      </c>
      <c r="BA650" s="361">
        <f>_xll.qlIndexFixing($BB$1,AX650,,_xll.ohTrigger(Trigger,Quote!$AE$2))</f>
        <v>9.6542915752342775E-3</v>
      </c>
    </row>
    <row r="651" spans="48:53" ht="11.25" customHeight="1" x14ac:dyDescent="0.25">
      <c r="AV651" s="189" t="s">
        <v>91</v>
      </c>
      <c r="AW651" s="188">
        <f>_xll.qlInterestRateIndexFixingDate(Currency&amp;"ibor"&amp;$G$1,AX651,Trigger)</f>
        <v>43838</v>
      </c>
      <c r="AX651" s="188">
        <f>_xll.qlCalendarAdvance(Calendar,AX650,AV651,"f",,Trigger)</f>
        <v>43840</v>
      </c>
      <c r="AY651" s="188">
        <f>_xll.qlInterestRateIndexMaturity(Currency&amp;"ibor"&amp;$G$1,AX651,Trigger)</f>
        <v>44022</v>
      </c>
      <c r="AZ651" s="361">
        <f>_xll.qlIndexFixing($Z$5,AW651,,_xll.ohTrigger(Trigger,Quote!$AE$2))</f>
        <v>9.6105581042445955E-3</v>
      </c>
      <c r="BA651" s="361">
        <f>_xll.qlIndexFixing($BB$1,AX651,,_xll.ohTrigger(Trigger,Quote!$AE$2))</f>
        <v>9.7022825503160909E-3</v>
      </c>
    </row>
    <row r="652" spans="48:53" ht="11.25" customHeight="1" x14ac:dyDescent="0.25">
      <c r="AV652" s="189" t="s">
        <v>91</v>
      </c>
      <c r="AW652" s="188">
        <f>_xll.qlInterestRateIndexFixingDate(Currency&amp;"ibor"&amp;$G$1,AX652,Trigger)</f>
        <v>43845</v>
      </c>
      <c r="AX652" s="188">
        <f>_xll.qlCalendarAdvance(Calendar,AX651,AV652,"f",,Trigger)</f>
        <v>43847</v>
      </c>
      <c r="AY652" s="188">
        <f>_xll.qlInterestRateIndexMaturity(Currency&amp;"ibor"&amp;$G$1,AX652,Trigger)</f>
        <v>44029</v>
      </c>
      <c r="AZ652" s="361">
        <f>_xll.qlIndexFixing($Z$5,AW652,,_xll.ohTrigger(Trigger,Quote!$AE$2))</f>
        <v>9.6631424404192146E-3</v>
      </c>
      <c r="BA652" s="361">
        <f>_xll.qlIndexFixing($BB$1,AX652,,_xll.ohTrigger(Trigger,Quote!$AE$2))</f>
        <v>9.750103135694679E-3</v>
      </c>
    </row>
    <row r="653" spans="48:53" ht="11.25" customHeight="1" x14ac:dyDescent="0.25">
      <c r="AV653" s="189" t="s">
        <v>91</v>
      </c>
      <c r="AW653" s="188">
        <f>_xll.qlInterestRateIndexFixingDate(Currency&amp;"ibor"&amp;$G$1,AX653,Trigger)</f>
        <v>43852</v>
      </c>
      <c r="AX653" s="188">
        <f>_xll.qlCalendarAdvance(Calendar,AX652,AV653,"f",,Trigger)</f>
        <v>43854</v>
      </c>
      <c r="AY653" s="188">
        <f>_xll.qlInterestRateIndexMaturity(Currency&amp;"ibor"&amp;$G$1,AX653,Trigger)</f>
        <v>44036</v>
      </c>
      <c r="AZ653" s="361">
        <f>_xll.qlIndexFixing($Z$5,AW653,,_xll.ohTrigger(Trigger,Quote!$AE$2))</f>
        <v>9.7157868068190201E-3</v>
      </c>
      <c r="BA653" s="361">
        <f>_xll.qlIndexFixing($BB$1,AX653,,_xll.ohTrigger(Trigger,Quote!$AE$2))</f>
        <v>9.7977646500298967E-3</v>
      </c>
    </row>
    <row r="654" spans="48:53" ht="11.25" customHeight="1" x14ac:dyDescent="0.25">
      <c r="AV654" s="189" t="s">
        <v>91</v>
      </c>
      <c r="AW654" s="188">
        <f>_xll.qlInterestRateIndexFixingDate(Currency&amp;"ibor"&amp;$G$1,AX654,Trigger)</f>
        <v>43859</v>
      </c>
      <c r="AX654" s="188">
        <f>_xll.qlCalendarAdvance(Calendar,AX653,AV654,"f",,Trigger)</f>
        <v>43861</v>
      </c>
      <c r="AY654" s="188">
        <f>_xll.qlInterestRateIndexMaturity(Currency&amp;"ibor"&amp;$G$1,AX654,Trigger)</f>
        <v>44043</v>
      </c>
      <c r="AZ654" s="361">
        <f>_xll.qlIndexFixing($Z$5,AW654,,_xll.ohTrigger(Trigger,Quote!$AE$2))</f>
        <v>9.7684912081409132E-3</v>
      </c>
      <c r="BA654" s="361">
        <f>_xll.qlIndexFixing($BB$1,AX654,,_xll.ohTrigger(Trigger,Quote!$AE$2))</f>
        <v>9.8452786332577837E-3</v>
      </c>
    </row>
    <row r="655" spans="48:53" ht="11.25" customHeight="1" x14ac:dyDescent="0.25">
      <c r="AV655" s="189" t="s">
        <v>91</v>
      </c>
      <c r="AW655" s="188">
        <f>_xll.qlInterestRateIndexFixingDate(Currency&amp;"ibor"&amp;$G$1,AX655,Trigger)</f>
        <v>43866</v>
      </c>
      <c r="AX655" s="188">
        <f>_xll.qlCalendarAdvance(Calendar,AX654,AV655,"f",,Trigger)</f>
        <v>43868</v>
      </c>
      <c r="AY655" s="188">
        <f>_xll.qlInterestRateIndexMaturity(Currency&amp;"ibor"&amp;$G$1,AX655,Trigger)</f>
        <v>44050</v>
      </c>
      <c r="AZ655" s="361">
        <f>_xll.qlIndexFixing($Z$5,AW655,,_xll.ohTrigger(Trigger,Quote!$AE$2))</f>
        <v>9.8212556490861903E-3</v>
      </c>
      <c r="BA655" s="361">
        <f>_xll.qlIndexFixing($BB$1,AX655,,_xll.ohTrigger(Trigger,Quote!$AE$2))</f>
        <v>9.8926568466028621E-3</v>
      </c>
    </row>
    <row r="656" spans="48:53" ht="11.25" customHeight="1" x14ac:dyDescent="0.25">
      <c r="AV656" s="189" t="s">
        <v>91</v>
      </c>
      <c r="AW656" s="188">
        <f>_xll.qlInterestRateIndexFixingDate(Currency&amp;"ibor"&amp;$G$1,AX656,Trigger)</f>
        <v>43873</v>
      </c>
      <c r="AX656" s="188">
        <f>_xll.qlCalendarAdvance(Calendar,AX655,AV656,"f",,Trigger)</f>
        <v>43875</v>
      </c>
      <c r="AY656" s="188">
        <f>_xll.qlInterestRateIndexMaturity(Currency&amp;"ibor"&amp;$G$1,AX656,Trigger)</f>
        <v>44057</v>
      </c>
      <c r="AZ656" s="361">
        <f>_xll.qlIndexFixing($Z$5,AW656,,_xll.ohTrigger(Trigger,Quote!$AE$2))</f>
        <v>9.8740801343618536E-3</v>
      </c>
      <c r="BA656" s="361">
        <f>_xll.qlIndexFixing($BB$1,AX656,,_xll.ohTrigger(Trigger,Quote!$AE$2))</f>
        <v>9.9399112726031701E-3</v>
      </c>
    </row>
    <row r="657" spans="48:53" ht="11.25" customHeight="1" x14ac:dyDescent="0.25">
      <c r="AV657" s="189" t="s">
        <v>91</v>
      </c>
      <c r="AW657" s="188">
        <f>_xll.qlInterestRateIndexFixingDate(Currency&amp;"ibor"&amp;$G$1,AX657,Trigger)</f>
        <v>43880</v>
      </c>
      <c r="AX657" s="188">
        <f>_xll.qlCalendarAdvance(Calendar,AX656,AV657,"f",,Trigger)</f>
        <v>43882</v>
      </c>
      <c r="AY657" s="188">
        <f>_xll.qlInterestRateIndexMaturity(Currency&amp;"ibor"&amp;$G$1,AX657,Trigger)</f>
        <v>44064</v>
      </c>
      <c r="AZ657" s="361">
        <f>_xll.qlIndexFixing($Z$5,AW657,,_xll.ohTrigger(Trigger,Quote!$AE$2))</f>
        <v>9.92696466867974E-3</v>
      </c>
      <c r="BA657" s="361">
        <f>_xll.qlIndexFixing($BB$1,AX657,,_xll.ohTrigger(Trigger,Quote!$AE$2))</f>
        <v>9.9870541151230001E-3</v>
      </c>
    </row>
    <row r="658" spans="48:53" ht="11.25" customHeight="1" x14ac:dyDescent="0.25">
      <c r="AV658" s="189" t="s">
        <v>91</v>
      </c>
      <c r="AW658" s="188">
        <f>_xll.qlInterestRateIndexFixingDate(Currency&amp;"ibor"&amp;$G$1,AX658,Trigger)</f>
        <v>43887</v>
      </c>
      <c r="AX658" s="188">
        <f>_xll.qlCalendarAdvance(Calendar,AX657,AV658,"f",,Trigger)</f>
        <v>43889</v>
      </c>
      <c r="AY658" s="188">
        <f>_xll.qlInterestRateIndexMaturity(Currency&amp;"ibor"&amp;$G$1,AX658,Trigger)</f>
        <v>44074</v>
      </c>
      <c r="AZ658" s="361">
        <f>_xll.qlIndexFixing($Z$5,AW658,,_xll.ohTrigger(Trigger,Quote!$AE$2))</f>
        <v>9.9914637527858847E-3</v>
      </c>
      <c r="BA658" s="361">
        <f>_xll.qlIndexFixing($BB$1,AX658,,_xll.ohTrigger(Trigger,Quote!$AE$2))</f>
        <v>1.0041046508789193E-2</v>
      </c>
    </row>
    <row r="659" spans="48:53" ht="11.25" customHeight="1" x14ac:dyDescent="0.25">
      <c r="AV659" s="189" t="s">
        <v>91</v>
      </c>
      <c r="AW659" s="188">
        <f>_xll.qlInterestRateIndexFixingDate(Currency&amp;"ibor"&amp;$G$1,AX659,Trigger)</f>
        <v>43894</v>
      </c>
      <c r="AX659" s="188">
        <f>_xll.qlCalendarAdvance(Calendar,AX658,AV659,"f",,Trigger)</f>
        <v>43896</v>
      </c>
      <c r="AY659" s="188">
        <f>_xll.qlInterestRateIndexMaturity(Currency&amp;"ibor"&amp;$G$1,AX659,Trigger)</f>
        <v>44081</v>
      </c>
      <c r="AZ659" s="361">
        <f>_xll.qlIndexFixing($Z$5,AW659,,_xll.ohTrigger(Trigger,Quote!$AE$2))</f>
        <v>1.0044358701612926E-2</v>
      </c>
      <c r="BA659" s="361">
        <f>_xll.qlIndexFixing($BB$1,AX659,,_xll.ohTrigger(Trigger,Quote!$AE$2))</f>
        <v>1.0088006740874313E-2</v>
      </c>
    </row>
    <row r="660" spans="48:53" ht="11.25" customHeight="1" x14ac:dyDescent="0.25">
      <c r="AV660" s="189" t="s">
        <v>91</v>
      </c>
      <c r="AW660" s="188">
        <f>_xll.qlInterestRateIndexFixingDate(Currency&amp;"ibor"&amp;$G$1,AX660,Trigger)</f>
        <v>43901</v>
      </c>
      <c r="AX660" s="188">
        <f>_xll.qlCalendarAdvance(Calendar,AX659,AV660,"f",,Trigger)</f>
        <v>43903</v>
      </c>
      <c r="AY660" s="188">
        <f>_xll.qlInterestRateIndexMaturity(Currency&amp;"ibor"&amp;$G$1,AX660,Trigger)</f>
        <v>44088</v>
      </c>
      <c r="AZ660" s="361">
        <f>_xll.qlIndexFixing($Z$5,AW660,,_xll.ohTrigger(Trigger,Quote!$AE$2))</f>
        <v>1.0097312784958654E-2</v>
      </c>
      <c r="BA660" s="361">
        <f>_xll.qlIndexFixing($BB$1,AX660,,_xll.ohTrigger(Trigger,Quote!$AE$2))</f>
        <v>1.0134894778399539E-2</v>
      </c>
    </row>
    <row r="661" spans="48:53" ht="11.25" customHeight="1" x14ac:dyDescent="0.25">
      <c r="AV661" s="189" t="s">
        <v>91</v>
      </c>
      <c r="AW661" s="188">
        <f>_xll.qlInterestRateIndexFixingDate(Currency&amp;"ibor"&amp;$G$1,AX661,Trigger)</f>
        <v>43908</v>
      </c>
      <c r="AX661" s="188">
        <f>_xll.qlCalendarAdvance(Calendar,AX660,AV661,"f",,Trigger)</f>
        <v>43910</v>
      </c>
      <c r="AY661" s="188">
        <f>_xll.qlInterestRateIndexMaturity(Currency&amp;"ibor"&amp;$G$1,AX661,Trigger)</f>
        <v>44095</v>
      </c>
      <c r="AZ661" s="361">
        <f>_xll.qlIndexFixing($Z$5,AW661,,_xll.ohTrigger(Trigger,Quote!$AE$2))</f>
        <v>1.0150326007548371E-2</v>
      </c>
      <c r="BA661" s="361">
        <f>_xll.qlIndexFixing($BB$1,AX661,,_xll.ohTrigger(Trigger,Quote!$AE$2))</f>
        <v>1.0181723576421896E-2</v>
      </c>
    </row>
    <row r="662" spans="48:53" ht="11.25" customHeight="1" x14ac:dyDescent="0.25">
      <c r="AV662" s="189" t="s">
        <v>91</v>
      </c>
      <c r="AW662" s="188">
        <f>_xll.qlInterestRateIndexFixingDate(Currency&amp;"ibor"&amp;$G$1,AX662,Trigger)</f>
        <v>43915</v>
      </c>
      <c r="AX662" s="188">
        <f>_xll.qlCalendarAdvance(Calendar,AX661,AV662,"f",,Trigger)</f>
        <v>43917</v>
      </c>
      <c r="AY662" s="188">
        <f>_xll.qlInterestRateIndexMaturity(Currency&amp;"ibor"&amp;$G$1,AX662,Trigger)</f>
        <v>44102</v>
      </c>
      <c r="AZ662" s="361">
        <f>_xll.qlIndexFixing($Z$5,AW662,,_xll.ohTrigger(Trigger,Quote!$AE$2))</f>
        <v>1.0203398374113427E-2</v>
      </c>
      <c r="BA662" s="361">
        <f>_xll.qlIndexFixing($BB$1,AX662,,_xll.ohTrigger(Trigger,Quote!$AE$2))</f>
        <v>1.022502148727643E-2</v>
      </c>
    </row>
    <row r="663" spans="48:53" ht="11.25" customHeight="1" x14ac:dyDescent="0.25">
      <c r="AV663" s="189" t="s">
        <v>91</v>
      </c>
      <c r="AW663" s="188">
        <f>_xll.qlInterestRateIndexFixingDate(Currency&amp;"ibor"&amp;$G$1,AX663,Trigger)</f>
        <v>43922</v>
      </c>
      <c r="AX663" s="188">
        <f>_xll.qlCalendarAdvance(Calendar,AX662,AV663,"f",,Trigger)</f>
        <v>43924</v>
      </c>
      <c r="AY663" s="188">
        <f>_xll.qlInterestRateIndexMaturity(Currency&amp;"ibor"&amp;$G$1,AX663,Trigger)</f>
        <v>44109</v>
      </c>
      <c r="AZ663" s="361">
        <f>_xll.qlIndexFixing($Z$5,AW663,,_xll.ohTrigger(Trigger,Quote!$AE$2))</f>
        <v>1.0256529889389059E-2</v>
      </c>
      <c r="BA663" s="361">
        <f>_xll.qlIndexFixing($BB$1,AX663,,_xll.ohTrigger(Trigger,Quote!$AE$2))</f>
        <v>1.0271767517576838E-2</v>
      </c>
    </row>
    <row r="664" spans="48:53" ht="11.25" customHeight="1" x14ac:dyDescent="0.25">
      <c r="AV664" s="189" t="s">
        <v>91</v>
      </c>
      <c r="AW664" s="188">
        <f>_xll.qlInterestRateIndexFixingDate(Currency&amp;"ibor"&amp;$G$1,AX664,Trigger)</f>
        <v>43929</v>
      </c>
      <c r="AX664" s="188">
        <f>_xll.qlCalendarAdvance(Calendar,AX663,AV664,"f",,Trigger)</f>
        <v>43935</v>
      </c>
      <c r="AY664" s="188">
        <f>_xll.qlInterestRateIndexMaturity(Currency&amp;"ibor"&amp;$G$1,AX664,Trigger)</f>
        <v>44118</v>
      </c>
      <c r="AZ664" s="361">
        <f>_xll.qlIndexFixing($Z$5,AW664,,_xll.ohTrigger(Trigger,Quote!$AE$2))</f>
        <v>1.0332932405228182E-2</v>
      </c>
      <c r="BA664" s="361">
        <f>_xll.qlIndexFixing($BB$1,AX664,,_xll.ohTrigger(Trigger,Quote!$AE$2))</f>
        <v>1.0331842833865651E-2</v>
      </c>
    </row>
    <row r="665" spans="48:53" ht="11.25" customHeight="1" x14ac:dyDescent="0.25">
      <c r="AV665" s="189" t="s">
        <v>91</v>
      </c>
      <c r="AW665" s="188">
        <f>_xll.qlInterestRateIndexFixingDate(Currency&amp;"ibor"&amp;$G$1,AX665,Trigger)</f>
        <v>43938</v>
      </c>
      <c r="AX665" s="188">
        <f>_xll.qlCalendarAdvance(Calendar,AX664,AV665,"f",,Trigger)</f>
        <v>43942</v>
      </c>
      <c r="AY665" s="188">
        <f>_xll.qlInterestRateIndexMaturity(Currency&amp;"ibor"&amp;$G$1,AX665,Trigger)</f>
        <v>44125</v>
      </c>
      <c r="AZ665" s="361">
        <f>_xll.qlIndexFixing($Z$5,AW665,,_xll.ohTrigger(Trigger,Quote!$AE$2))</f>
        <v>1.038629280129451E-2</v>
      </c>
      <c r="BA665" s="361">
        <f>_xll.qlIndexFixing($BB$1,AX665,,_xll.ohTrigger(Trigger,Quote!$AE$2))</f>
        <v>1.0378564737259247E-2</v>
      </c>
    </row>
    <row r="666" spans="48:53" ht="11.25" customHeight="1" x14ac:dyDescent="0.25">
      <c r="AV666" s="189" t="s">
        <v>91</v>
      </c>
      <c r="AW666" s="188">
        <f>_xll.qlInterestRateIndexFixingDate(Currency&amp;"ibor"&amp;$G$1,AX666,Trigger)</f>
        <v>43945</v>
      </c>
      <c r="AX666" s="188">
        <f>_xll.qlCalendarAdvance(Calendar,AX665,AV666,"f",,Trigger)</f>
        <v>43949</v>
      </c>
      <c r="AY666" s="188">
        <f>_xll.qlInterestRateIndexMaturity(Currency&amp;"ibor"&amp;$G$1,AX666,Trigger)</f>
        <v>44132</v>
      </c>
      <c r="AZ666" s="361">
        <f>_xll.qlIndexFixing($Z$5,AW666,,_xll.ohTrigger(Trigger,Quote!$AE$2))</f>
        <v>1.0439712978748548E-2</v>
      </c>
      <c r="BA666" s="361">
        <f>_xll.qlIndexFixing($BB$1,AX666,,_xll.ohTrigger(Trigger,Quote!$AE$2))</f>
        <v>1.0425299235900531E-2</v>
      </c>
    </row>
    <row r="667" spans="48:53" ht="11.25" customHeight="1" x14ac:dyDescent="0.25">
      <c r="AV667" s="189" t="s">
        <v>91</v>
      </c>
      <c r="AW667" s="188">
        <f>_xll.qlInterestRateIndexFixingDate(Currency&amp;"ibor"&amp;$G$1,AX667,Trigger)</f>
        <v>43951</v>
      </c>
      <c r="AX667" s="188">
        <f>_xll.qlCalendarAdvance(Calendar,AX666,AV667,"f",,Trigger)</f>
        <v>43956</v>
      </c>
      <c r="AY667" s="188">
        <f>_xll.qlInterestRateIndexMaturity(Currency&amp;"ibor"&amp;$G$1,AX667,Trigger)</f>
        <v>44140</v>
      </c>
      <c r="AZ667" s="361">
        <f>_xll.qlIndexFixing($Z$5,AW667,,_xll.ohTrigger(Trigger,Quote!$AE$2))</f>
        <v>1.0496681751091023E-2</v>
      </c>
      <c r="BA667" s="361">
        <f>_xll.qlIndexFixing($BB$1,AX667,,_xll.ohTrigger(Trigger,Quote!$AE$2))</f>
        <v>1.0482593414946688E-2</v>
      </c>
    </row>
    <row r="668" spans="48:53" ht="11.25" customHeight="1" x14ac:dyDescent="0.25">
      <c r="AV668" s="189" t="s">
        <v>91</v>
      </c>
      <c r="AW668" s="188">
        <f>_xll.qlInterestRateIndexFixingDate(Currency&amp;"ibor"&amp;$G$1,AX668,Trigger)</f>
        <v>43959</v>
      </c>
      <c r="AX668" s="188">
        <f>_xll.qlCalendarAdvance(Calendar,AX667,AV668,"f",,Trigger)</f>
        <v>43963</v>
      </c>
      <c r="AY668" s="188">
        <f>_xll.qlInterestRateIndexMaturity(Currency&amp;"ibor"&amp;$G$1,AX668,Trigger)</f>
        <v>44147</v>
      </c>
      <c r="AZ668" s="361">
        <f>_xll.qlIndexFixing($Z$5,AW668,,_xll.ohTrigger(Trigger,Quote!$AE$2))</f>
        <v>1.0550181979051868E-2</v>
      </c>
      <c r="BA668" s="361">
        <f>_xll.qlIndexFixing($BB$1,AX668,,_xll.ohTrigger(Trigger,Quote!$AE$2))</f>
        <v>1.052941326032329E-2</v>
      </c>
    </row>
    <row r="669" spans="48:53" ht="11.25" customHeight="1" x14ac:dyDescent="0.25">
      <c r="AV669" s="189" t="s">
        <v>91</v>
      </c>
      <c r="AW669" s="188">
        <f>_xll.qlInterestRateIndexFixingDate(Currency&amp;"ibor"&amp;$G$1,AX669,Trigger)</f>
        <v>43966</v>
      </c>
      <c r="AX669" s="188">
        <f>_xll.qlCalendarAdvance(Calendar,AX668,AV669,"f",,Trigger)</f>
        <v>43970</v>
      </c>
      <c r="AY669" s="188">
        <f>_xll.qlInterestRateIndexMaturity(Currency&amp;"ibor"&amp;$G$1,AX669,Trigger)</f>
        <v>44154</v>
      </c>
      <c r="AZ669" s="361">
        <f>_xll.qlIndexFixing($Z$5,AW669,,_xll.ohTrigger(Trigger,Quote!$AE$2))</f>
        <v>1.0598311657324269E-2</v>
      </c>
      <c r="BA669" s="361">
        <f>_xll.qlIndexFixing($BB$1,AX669,,_xll.ohTrigger(Trigger,Quote!$AE$2))</f>
        <v>1.057628739472994E-2</v>
      </c>
    </row>
    <row r="670" spans="48:53" ht="11.25" customHeight="1" x14ac:dyDescent="0.25">
      <c r="AV670" s="189" t="s">
        <v>91</v>
      </c>
      <c r="AW670" s="188">
        <f>_xll.qlInterestRateIndexFixingDate(Currency&amp;"ibor"&amp;$G$1,AX670,Trigger)</f>
        <v>43973</v>
      </c>
      <c r="AX670" s="188">
        <f>_xll.qlCalendarAdvance(Calendar,AX669,AV670,"f",,Trigger)</f>
        <v>43977</v>
      </c>
      <c r="AY670" s="188">
        <f>_xll.qlInterestRateIndexMaturity(Currency&amp;"ibor"&amp;$G$1,AX670,Trigger)</f>
        <v>44161</v>
      </c>
      <c r="AZ670" s="361">
        <f>_xll.qlIndexFixing($Z$5,AW670,,_xll.ohTrigger(Trigger,Quote!$AE$2))</f>
        <v>1.0644278740256908E-2</v>
      </c>
      <c r="BA670" s="361">
        <f>_xll.qlIndexFixing($BB$1,AX670,,_xll.ohTrigger(Trigger,Quote!$AE$2))</f>
        <v>1.0623218819183274E-2</v>
      </c>
    </row>
    <row r="671" spans="48:53" ht="11.25" customHeight="1" x14ac:dyDescent="0.25">
      <c r="AV671" s="189" t="s">
        <v>91</v>
      </c>
      <c r="AW671" s="188">
        <f>_xll.qlInterestRateIndexFixingDate(Currency&amp;"ibor"&amp;$G$1,AX671,Trigger)</f>
        <v>43980</v>
      </c>
      <c r="AX671" s="188">
        <f>_xll.qlCalendarAdvance(Calendar,AX670,AV671,"f",,Trigger)</f>
        <v>43984</v>
      </c>
      <c r="AY671" s="188">
        <f>_xll.qlInterestRateIndexMaturity(Currency&amp;"ibor"&amp;$G$1,AX671,Trigger)</f>
        <v>44167</v>
      </c>
      <c r="AZ671" s="361">
        <f>_xll.qlIndexFixing($Z$5,AW671,,_xll.ohTrigger(Trigger,Quote!$AE$2))</f>
        <v>1.0686805084867013E-2</v>
      </c>
      <c r="BA671" s="361">
        <f>_xll.qlIndexFixing($BB$1,AX671,,_xll.ohTrigger(Trigger,Quote!$AE$2))</f>
        <v>1.0659607546579497E-2</v>
      </c>
    </row>
    <row r="672" spans="48:53" ht="11.25" customHeight="1" x14ac:dyDescent="0.25">
      <c r="AV672" s="189" t="s">
        <v>91</v>
      </c>
      <c r="AW672" s="188">
        <f>_xll.qlInterestRateIndexFixingDate(Currency&amp;"ibor"&amp;$G$1,AX672,Trigger)</f>
        <v>43987</v>
      </c>
      <c r="AX672" s="188">
        <f>_xll.qlCalendarAdvance(Calendar,AX671,AV672,"f",,Trigger)</f>
        <v>43991</v>
      </c>
      <c r="AY672" s="188">
        <f>_xll.qlInterestRateIndexMaturity(Currency&amp;"ibor"&amp;$G$1,AX672,Trigger)</f>
        <v>44174</v>
      </c>
      <c r="AZ672" s="361">
        <f>_xll.qlIndexFixing($Z$5,AW672,,_xll.ohTrigger(Trigger,Quote!$AE$2))</f>
        <v>1.0732772875561765E-2</v>
      </c>
      <c r="BA672" s="361">
        <f>_xll.qlIndexFixing($BB$1,AX672,,_xll.ohTrigger(Trigger,Quote!$AE$2))</f>
        <v>1.0706638131698084E-2</v>
      </c>
    </row>
    <row r="673" spans="48:53" ht="11.25" customHeight="1" x14ac:dyDescent="0.25">
      <c r="AV673" s="189" t="s">
        <v>91</v>
      </c>
      <c r="AW673" s="188">
        <f>_xll.qlInterestRateIndexFixingDate(Currency&amp;"ibor"&amp;$G$1,AX673,Trigger)</f>
        <v>43994</v>
      </c>
      <c r="AX673" s="188">
        <f>_xll.qlCalendarAdvance(Calendar,AX672,AV673,"f",,Trigger)</f>
        <v>43998</v>
      </c>
      <c r="AY673" s="188">
        <f>_xll.qlInterestRateIndexMaturity(Currency&amp;"ibor"&amp;$G$1,AX673,Trigger)</f>
        <v>44181</v>
      </c>
      <c r="AZ673" s="361">
        <f>_xll.qlIndexFixing($Z$5,AW673,,_xll.ohTrigger(Trigger,Quote!$AE$2))</f>
        <v>1.0778741734580526E-2</v>
      </c>
      <c r="BA673" s="361">
        <f>_xll.qlIndexFixing($BB$1,AX673,,_xll.ohTrigger(Trigger,Quote!$AE$2))</f>
        <v>1.0753727839847949E-2</v>
      </c>
    </row>
    <row r="674" spans="48:53" ht="11.25" customHeight="1" x14ac:dyDescent="0.25">
      <c r="AV674" s="189" t="s">
        <v>91</v>
      </c>
      <c r="AW674" s="188">
        <f>_xll.qlInterestRateIndexFixingDate(Currency&amp;"ibor"&amp;$G$1,AX674,Trigger)</f>
        <v>44001</v>
      </c>
      <c r="AX674" s="188">
        <f>_xll.qlCalendarAdvance(Calendar,AX673,AV674,"f",,Trigger)</f>
        <v>44005</v>
      </c>
      <c r="AY674" s="188">
        <f>_xll.qlInterestRateIndexMaturity(Currency&amp;"ibor"&amp;$G$1,AX674,Trigger)</f>
        <v>44188</v>
      </c>
      <c r="AZ674" s="361">
        <f>_xll.qlIndexFixing($Z$5,AW674,,_xll.ohTrigger(Trigger,Quote!$AE$2))</f>
        <v>1.0824711661948195E-2</v>
      </c>
      <c r="BA674" s="361">
        <f>_xll.qlIndexFixing($BB$1,AX674,,_xll.ohTrigger(Trigger,Quote!$AE$2))</f>
        <v>1.0811530746951081E-2</v>
      </c>
    </row>
    <row r="675" spans="48:53" ht="11.25" customHeight="1" x14ac:dyDescent="0.25">
      <c r="AV675" s="189" t="s">
        <v>91</v>
      </c>
      <c r="AW675" s="188">
        <f>_xll.qlInterestRateIndexFixingDate(Currency&amp;"ibor"&amp;$G$1,AX675,Trigger)</f>
        <v>44008</v>
      </c>
      <c r="AX675" s="188">
        <f>_xll.qlCalendarAdvance(Calendar,AX674,AV675,"f",,Trigger)</f>
        <v>44012</v>
      </c>
      <c r="AY675" s="188">
        <f>_xll.qlInterestRateIndexMaturity(Currency&amp;"ibor"&amp;$G$1,AX675,Trigger)</f>
        <v>44196</v>
      </c>
      <c r="AZ675" s="361">
        <f>_xll.qlIndexFixing($Z$5,AW675,,_xll.ohTrigger(Trigger,Quote!$AE$2))</f>
        <v>1.087413026760042E-2</v>
      </c>
      <c r="BA675" s="361">
        <f>_xll.qlIndexFixing($BB$1,AX675,,_xll.ohTrigger(Trigger,Quote!$AE$2))</f>
        <v>1.0858758619360059E-2</v>
      </c>
    </row>
    <row r="676" spans="48:53" ht="11.25" customHeight="1" x14ac:dyDescent="0.25">
      <c r="AV676" s="189" t="s">
        <v>91</v>
      </c>
      <c r="AW676" s="188">
        <f>_xll.qlInterestRateIndexFixingDate(Currency&amp;"ibor"&amp;$G$1,AX676,Trigger)</f>
        <v>44015</v>
      </c>
      <c r="AX676" s="188">
        <f>_xll.qlCalendarAdvance(Calendar,AX675,AV676,"f",,Trigger)</f>
        <v>44019</v>
      </c>
      <c r="AY676" s="188">
        <f>_xll.qlInterestRateIndexMaturity(Currency&amp;"ibor"&amp;$G$1,AX676,Trigger)</f>
        <v>44203</v>
      </c>
      <c r="AZ676" s="361">
        <f>_xll.qlIndexFixing($Z$5,AW676,,_xll.ohTrigger(Trigger,Quote!$AE$2))</f>
        <v>1.0920103795781306E-2</v>
      </c>
      <c r="BA676" s="361">
        <f>_xll.qlIndexFixing($BB$1,AX676,,_xll.ohTrigger(Trigger,Quote!$AE$2))</f>
        <v>1.0906047781390159E-2</v>
      </c>
    </row>
    <row r="677" spans="48:53" ht="11.25" customHeight="1" x14ac:dyDescent="0.25">
      <c r="AV677" s="189" t="s">
        <v>91</v>
      </c>
      <c r="AW677" s="188">
        <f>_xll.qlInterestRateIndexFixingDate(Currency&amp;"ibor"&amp;$G$1,AX677,Trigger)</f>
        <v>44022</v>
      </c>
      <c r="AX677" s="188">
        <f>_xll.qlCalendarAdvance(Calendar,AX676,AV677,"f",,Trigger)</f>
        <v>44026</v>
      </c>
      <c r="AY677" s="188">
        <f>_xll.qlInterestRateIndexMaturity(Currency&amp;"ibor"&amp;$G$1,AX677,Trigger)</f>
        <v>44210</v>
      </c>
      <c r="AZ677" s="361">
        <f>_xll.qlIndexFixing($Z$5,AW677,,_xll.ohTrigger(Trigger,Quote!$AE$2))</f>
        <v>1.0966078398257629E-2</v>
      </c>
      <c r="BA677" s="361">
        <f>_xll.qlIndexFixing($BB$1,AX677,,_xll.ohTrigger(Trigger,Quote!$AE$2))</f>
        <v>1.0953398899881724E-2</v>
      </c>
    </row>
    <row r="678" spans="48:53" ht="11.25" customHeight="1" x14ac:dyDescent="0.25">
      <c r="AV678" s="189" t="s">
        <v>91</v>
      </c>
      <c r="AW678" s="188">
        <f>_xll.qlInterestRateIndexFixingDate(Currency&amp;"ibor"&amp;$G$1,AX678,Trigger)</f>
        <v>44029</v>
      </c>
      <c r="AX678" s="188">
        <f>_xll.qlCalendarAdvance(Calendar,AX677,AV678,"f",,Trigger)</f>
        <v>44033</v>
      </c>
      <c r="AY678" s="188">
        <f>_xll.qlInterestRateIndexMaturity(Currency&amp;"ibor"&amp;$G$1,AX678,Trigger)</f>
        <v>44217</v>
      </c>
      <c r="AZ678" s="361">
        <f>_xll.qlIndexFixing($Z$5,AW678,,_xll.ohTrigger(Trigger,Quote!$AE$2))</f>
        <v>1.1012054075055452E-2</v>
      </c>
      <c r="BA678" s="361">
        <f>_xll.qlIndexFixing($BB$1,AX678,,_xll.ohTrigger(Trigger,Quote!$AE$2))</f>
        <v>1.1000812641745586E-2</v>
      </c>
    </row>
    <row r="679" spans="48:53" ht="11.25" customHeight="1" x14ac:dyDescent="0.25">
      <c r="AV679" s="189" t="s">
        <v>91</v>
      </c>
      <c r="AW679" s="188">
        <f>_xll.qlInterestRateIndexFixingDate(Currency&amp;"ibor"&amp;$G$1,AX679,Trigger)</f>
        <v>44036</v>
      </c>
      <c r="AX679" s="188">
        <f>_xll.qlCalendarAdvance(Calendar,AX678,AV679,"f",,Trigger)</f>
        <v>44040</v>
      </c>
      <c r="AY679" s="188">
        <f>_xll.qlInterestRateIndexMaturity(Currency&amp;"ibor"&amp;$G$1,AX679,Trigger)</f>
        <v>44224</v>
      </c>
      <c r="AZ679" s="361">
        <f>_xll.qlIndexFixing($Z$5,AW679,,_xll.ohTrigger(Trigger,Quote!$AE$2))</f>
        <v>1.1058030826199104E-2</v>
      </c>
      <c r="BA679" s="361">
        <f>_xll.qlIndexFixing($BB$1,AX679,,_xll.ohTrigger(Trigger,Quote!$AE$2))</f>
        <v>1.1037545000463346E-2</v>
      </c>
    </row>
    <row r="680" spans="48:53" ht="11.25" customHeight="1" x14ac:dyDescent="0.25">
      <c r="AV680" s="189" t="s">
        <v>91</v>
      </c>
      <c r="AW680" s="188">
        <f>_xll.qlInterestRateIndexFixingDate(Currency&amp;"ibor"&amp;$G$1,AX680,Trigger)</f>
        <v>44043</v>
      </c>
      <c r="AX680" s="188">
        <f>_xll.qlCalendarAdvance(Calendar,AX679,AV680,"f",,Trigger)</f>
        <v>44047</v>
      </c>
      <c r="AY680" s="188">
        <f>_xll.qlInterestRateIndexMaturity(Currency&amp;"ibor"&amp;$G$1,AX680,Trigger)</f>
        <v>44231</v>
      </c>
      <c r="AZ680" s="361">
        <f>_xll.qlIndexFixing($Z$5,AW680,,_xll.ohTrigger(Trigger,Quote!$AE$2))</f>
        <v>1.1104008651713784E-2</v>
      </c>
      <c r="BA680" s="361">
        <f>_xll.qlIndexFixing($BB$1,AX680,,_xll.ohTrigger(Trigger,Quote!$AE$2))</f>
        <v>1.1095830663584187E-2</v>
      </c>
    </row>
    <row r="681" spans="48:53" ht="11.25" customHeight="1" x14ac:dyDescent="0.25">
      <c r="AV681" s="189" t="s">
        <v>91</v>
      </c>
      <c r="AW681" s="188">
        <f>_xll.qlInterestRateIndexFixingDate(Currency&amp;"ibor"&amp;$G$1,AX681,Trigger)</f>
        <v>44050</v>
      </c>
      <c r="AX681" s="188">
        <f>_xll.qlCalendarAdvance(Calendar,AX680,AV681,"f",,Trigger)</f>
        <v>44054</v>
      </c>
      <c r="AY681" s="188">
        <f>_xll.qlInterestRateIndexMaturity(Currency&amp;"ibor"&amp;$G$1,AX681,Trigger)</f>
        <v>44238</v>
      </c>
      <c r="AZ681" s="361">
        <f>_xll.qlIndexFixing($Z$5,AW681,,_xll.ohTrigger(Trigger,Quote!$AE$2))</f>
        <v>1.1149987551625122E-2</v>
      </c>
      <c r="BA681" s="361">
        <f>_xll.qlIndexFixing($BB$1,AX681,,_xll.ohTrigger(Trigger,Quote!$AE$2))</f>
        <v>1.1143436277732559E-2</v>
      </c>
    </row>
    <row r="682" spans="48:53" ht="11.25" customHeight="1" x14ac:dyDescent="0.25">
      <c r="AV682" s="189" t="s">
        <v>91</v>
      </c>
      <c r="AW682" s="188">
        <f>_xll.qlInterestRateIndexFixingDate(Currency&amp;"ibor"&amp;$G$1,AX682,Trigger)</f>
        <v>44057</v>
      </c>
      <c r="AX682" s="188">
        <f>_xll.qlCalendarAdvance(Calendar,AX681,AV682,"f",,Trigger)</f>
        <v>44061</v>
      </c>
      <c r="AY682" s="188">
        <f>_xll.qlInterestRateIndexMaturity(Currency&amp;"ibor"&amp;$G$1,AX682,Trigger)</f>
        <v>44245</v>
      </c>
      <c r="AZ682" s="361">
        <f>_xll.qlIndexFixing($Z$5,AW682,,_xll.ohTrigger(Trigger,Quote!$AE$2))</f>
        <v>1.1195967525957447E-2</v>
      </c>
      <c r="BA682" s="361">
        <f>_xll.qlIndexFixing($BB$1,AX682,,_xll.ohTrigger(Trigger,Quote!$AE$2))</f>
        <v>1.1191107183602209E-2</v>
      </c>
    </row>
    <row r="683" spans="48:53" ht="11.25" customHeight="1" x14ac:dyDescent="0.25">
      <c r="AV683" s="189" t="s">
        <v>91</v>
      </c>
      <c r="AW683" s="188">
        <f>_xll.qlInterestRateIndexFixingDate(Currency&amp;"ibor"&amp;$G$1,AX683,Trigger)</f>
        <v>44064</v>
      </c>
      <c r="AX683" s="188">
        <f>_xll.qlCalendarAdvance(Calendar,AX682,AV683,"f",,Trigger)</f>
        <v>44068</v>
      </c>
      <c r="AY683" s="188">
        <f>_xll.qlInterestRateIndexMaturity(Currency&amp;"ibor"&amp;$G$1,AX683,Trigger)</f>
        <v>44252</v>
      </c>
      <c r="AZ683" s="361">
        <f>_xll.qlIndexFixing($Z$5,AW683,,_xll.ohTrigger(Trigger,Quote!$AE$2))</f>
        <v>1.1241948574736826E-2</v>
      </c>
      <c r="BA683" s="361">
        <f>_xll.qlIndexFixing($BB$1,AX683,,_xll.ohTrigger(Trigger,Quote!$AE$2))</f>
        <v>1.1228023349210537E-2</v>
      </c>
    </row>
    <row r="684" spans="48:53" ht="11.25" customHeight="1" x14ac:dyDescent="0.25">
      <c r="AV684" s="189" t="s">
        <v>91</v>
      </c>
      <c r="AW684" s="188">
        <f>_xll.qlInterestRateIndexFixingDate(Currency&amp;"ibor"&amp;$G$1,AX684,Trigger)</f>
        <v>44071</v>
      </c>
      <c r="AX684" s="188">
        <f>_xll.qlCalendarAdvance(Calendar,AX683,AV684,"f",,Trigger)</f>
        <v>44075</v>
      </c>
      <c r="AY684" s="188">
        <f>_xll.qlInterestRateIndexMaturity(Currency&amp;"ibor"&amp;$G$1,AX684,Trigger)</f>
        <v>44256</v>
      </c>
      <c r="AZ684" s="361">
        <f>_xll.qlIndexFixing($Z$5,AW684,,_xll.ohTrigger(Trigger,Quote!$AE$2))</f>
        <v>1.1277548348062241E-2</v>
      </c>
      <c r="BA684" s="361">
        <f>_xll.qlIndexFixing($BB$1,AX684,,_xll.ohTrigger(Trigger,Quote!$AE$2))</f>
        <v>1.1268584177138012E-2</v>
      </c>
    </row>
    <row r="685" spans="48:53" ht="11.25" customHeight="1" x14ac:dyDescent="0.25">
      <c r="AV685" s="189" t="s">
        <v>91</v>
      </c>
      <c r="AW685" s="188">
        <f>_xll.qlInterestRateIndexFixingDate(Currency&amp;"ibor"&amp;$G$1,AX685,Trigger)</f>
        <v>44078</v>
      </c>
      <c r="AX685" s="188">
        <f>_xll.qlCalendarAdvance(Calendar,AX684,AV685,"f",,Trigger)</f>
        <v>44082</v>
      </c>
      <c r="AY685" s="188">
        <f>_xll.qlInterestRateIndexMaturity(Currency&amp;"ibor"&amp;$G$1,AX685,Trigger)</f>
        <v>44263</v>
      </c>
      <c r="AZ685" s="361">
        <f>_xll.qlIndexFixing($Z$5,AW685,,_xll.ohTrigger(Trigger,Quote!$AE$2))</f>
        <v>1.1323526997747616E-2</v>
      </c>
      <c r="BA685" s="361">
        <f>_xll.qlIndexFixing($BB$1,AX685,,_xll.ohTrigger(Trigger,Quote!$AE$2))</f>
        <v>1.1316422333278944E-2</v>
      </c>
    </row>
    <row r="686" spans="48:53" ht="11.25" customHeight="1" x14ac:dyDescent="0.25">
      <c r="AV686" s="189" t="s">
        <v>91</v>
      </c>
      <c r="AW686" s="188">
        <f>_xll.qlInterestRateIndexFixingDate(Currency&amp;"ibor"&amp;$G$1,AX686,Trigger)</f>
        <v>44085</v>
      </c>
      <c r="AX686" s="188">
        <f>_xll.qlCalendarAdvance(Calendar,AX685,AV686,"f",,Trigger)</f>
        <v>44089</v>
      </c>
      <c r="AY686" s="188">
        <f>_xll.qlInterestRateIndexMaturity(Currency&amp;"ibor"&amp;$G$1,AX686,Trigger)</f>
        <v>44270</v>
      </c>
      <c r="AZ686" s="361">
        <f>_xll.qlIndexFixing($Z$5,AW686,,_xll.ohTrigger(Trigger,Quote!$AE$2))</f>
        <v>1.1369506704330323E-2</v>
      </c>
      <c r="BA686" s="361">
        <f>_xll.qlIndexFixing($BB$1,AX686,,_xll.ohTrigger(Trigger,Quote!$AE$2))</f>
        <v>1.1364328169921519E-2</v>
      </c>
    </row>
    <row r="687" spans="48:53" ht="11.25" customHeight="1" x14ac:dyDescent="0.25">
      <c r="AV687" s="189" t="s">
        <v>91</v>
      </c>
      <c r="AW687" s="188">
        <f>_xll.qlInterestRateIndexFixingDate(Currency&amp;"ibor"&amp;$G$1,AX687,Trigger)</f>
        <v>44092</v>
      </c>
      <c r="AX687" s="188">
        <f>_xll.qlCalendarAdvance(Calendar,AX686,AV687,"f",,Trigger)</f>
        <v>44096</v>
      </c>
      <c r="AY687" s="188">
        <f>_xll.qlInterestRateIndexMaturity(Currency&amp;"ibor"&amp;$G$1,AX687,Trigger)</f>
        <v>44277</v>
      </c>
      <c r="AZ687" s="361">
        <f>_xll.qlIndexFixing($Z$5,AW687,,_xll.ohTrigger(Trigger,Quote!$AE$2))</f>
        <v>1.1415487467835094E-2</v>
      </c>
      <c r="BA687" s="361">
        <f>_xll.qlIndexFixing($BB$1,AX687,,_xll.ohTrigger(Trigger,Quote!$AE$2))</f>
        <v>1.1412302354353402E-2</v>
      </c>
    </row>
    <row r="688" spans="48:53" ht="11.25" customHeight="1" x14ac:dyDescent="0.25">
      <c r="AV688" s="189" t="s">
        <v>91</v>
      </c>
      <c r="AW688" s="188">
        <f>_xll.qlInterestRateIndexFixingDate(Currency&amp;"ibor"&amp;$G$1,AX688,Trigger)</f>
        <v>44099</v>
      </c>
      <c r="AX688" s="188">
        <f>_xll.qlCalendarAdvance(Calendar,AX687,AV688,"f",,Trigger)</f>
        <v>44103</v>
      </c>
      <c r="AY688" s="188">
        <f>_xll.qlInterestRateIndexMaturity(Currency&amp;"ibor"&amp;$G$1,AX688,Trigger)</f>
        <v>44284</v>
      </c>
      <c r="AZ688" s="361">
        <f>_xll.qlIndexFixing($Z$5,AW688,,_xll.ohTrigger(Trigger,Quote!$AE$2))</f>
        <v>1.146146928828622E-2</v>
      </c>
      <c r="BA688" s="361">
        <f>_xll.qlIndexFixing($BB$1,AX688,,_xll.ohTrigger(Trigger,Quote!$AE$2))</f>
        <v>1.1463983214974181E-2</v>
      </c>
    </row>
    <row r="689" spans="48:53" ht="11.25" customHeight="1" x14ac:dyDescent="0.25">
      <c r="AV689" s="189" t="s">
        <v>91</v>
      </c>
      <c r="AW689" s="188">
        <f>_xll.qlInterestRateIndexFixingDate(Currency&amp;"ibor"&amp;$G$1,AX689,Trigger)</f>
        <v>44106</v>
      </c>
      <c r="AX689" s="188">
        <f>_xll.qlCalendarAdvance(Calendar,AX688,AV689,"f",,Trigger)</f>
        <v>44110</v>
      </c>
      <c r="AY689" s="188">
        <f>_xll.qlInterestRateIndexMaturity(Currency&amp;"ibor"&amp;$G$1,AX689,Trigger)</f>
        <v>44292</v>
      </c>
      <c r="AZ689" s="361">
        <f>_xll.qlIndexFixing($Z$5,AW689,,_xll.ohTrigger(Trigger,Quote!$AE$2))</f>
        <v>1.1510920369065963E-2</v>
      </c>
      <c r="BA689" s="361">
        <f>_xll.qlIndexFixing($BB$1,AX689,,_xll.ohTrigger(Trigger,Quote!$AE$2))</f>
        <v>1.1512102836099264E-2</v>
      </c>
    </row>
    <row r="690" spans="48:53" ht="11.25" customHeight="1" x14ac:dyDescent="0.25">
      <c r="AV690" s="189" t="s">
        <v>91</v>
      </c>
      <c r="AW690" s="188">
        <f>_xll.qlInterestRateIndexFixingDate(Currency&amp;"ibor"&amp;$G$1,AX690,Trigger)</f>
        <v>44113</v>
      </c>
      <c r="AX690" s="188">
        <f>_xll.qlCalendarAdvance(Calendar,AX689,AV690,"f",,Trigger)</f>
        <v>44117</v>
      </c>
      <c r="AY690" s="188">
        <f>_xll.qlInterestRateIndexMaturity(Currency&amp;"ibor"&amp;$G$1,AX690,Trigger)</f>
        <v>44299</v>
      </c>
      <c r="AZ690" s="361">
        <f>_xll.qlIndexFixing($Z$5,AW690,,_xll.ohTrigger(Trigger,Quote!$AE$2))</f>
        <v>1.1556905847993577E-2</v>
      </c>
      <c r="BA690" s="361">
        <f>_xll.qlIndexFixing($BB$1,AX690,,_xll.ohTrigger(Trigger,Quote!$AE$2))</f>
        <v>1.1560292863642624E-2</v>
      </c>
    </row>
    <row r="691" spans="48:53" ht="11.25" customHeight="1" x14ac:dyDescent="0.25">
      <c r="AV691" s="189" t="s">
        <v>91</v>
      </c>
      <c r="AW691" s="188">
        <f>_xll.qlInterestRateIndexFixingDate(Currency&amp;"ibor"&amp;$G$1,AX691,Trigger)</f>
        <v>44120</v>
      </c>
      <c r="AX691" s="188">
        <f>_xll.qlCalendarAdvance(Calendar,AX690,AV691,"f",,Trigger)</f>
        <v>44124</v>
      </c>
      <c r="AY691" s="188">
        <f>_xll.qlInterestRateIndexMaturity(Currency&amp;"ibor"&amp;$G$1,AX691,Trigger)</f>
        <v>44306</v>
      </c>
      <c r="AZ691" s="361">
        <f>_xll.qlIndexFixing($Z$5,AW691,,_xll.ohTrigger(Trigger,Quote!$AE$2))</f>
        <v>1.1602892389815579E-2</v>
      </c>
      <c r="BA691" s="361">
        <f>_xll.qlIndexFixing($BB$1,AX691,,_xll.ohTrigger(Trigger,Quote!$AE$2))</f>
        <v>1.1608553965229779E-2</v>
      </c>
    </row>
    <row r="692" spans="48:53" ht="11.25" customHeight="1" x14ac:dyDescent="0.25">
      <c r="AV692" s="189" t="s">
        <v>91</v>
      </c>
      <c r="AW692" s="188">
        <f>_xll.qlInterestRateIndexFixingDate(Currency&amp;"ibor"&amp;$G$1,AX692,Trigger)</f>
        <v>44127</v>
      </c>
      <c r="AX692" s="188">
        <f>_xll.qlCalendarAdvance(Calendar,AX691,AV692,"f",,Trigger)</f>
        <v>44131</v>
      </c>
      <c r="AY692" s="188">
        <f>_xll.qlInterestRateIndexMaturity(Currency&amp;"ibor"&amp;$G$1,AX692,Trigger)</f>
        <v>44313</v>
      </c>
      <c r="AZ692" s="361">
        <f>_xll.qlIndexFixing($Z$5,AW692,,_xll.ohTrigger(Trigger,Quote!$AE$2))</f>
        <v>1.1648879994557883E-2</v>
      </c>
      <c r="BA692" s="361">
        <f>_xll.qlIndexFixing($BB$1,AX692,,_xll.ohTrigger(Trigger,Quote!$AE$2))</f>
        <v>1.1656886808560028E-2</v>
      </c>
    </row>
    <row r="693" spans="48:53" ht="11.25" customHeight="1" x14ac:dyDescent="0.25">
      <c r="AV693" s="189" t="s">
        <v>91</v>
      </c>
      <c r="AW693" s="188">
        <f>_xll.qlInterestRateIndexFixingDate(Currency&amp;"ibor"&amp;$G$1,AX693,Trigger)</f>
        <v>44134</v>
      </c>
      <c r="AX693" s="188">
        <f>_xll.qlCalendarAdvance(Calendar,AX692,AV693,"f",,Trigger)</f>
        <v>44138</v>
      </c>
      <c r="AY693" s="188">
        <f>_xll.qlInterestRateIndexMaturity(Currency&amp;"ibor"&amp;$G$1,AX693,Trigger)</f>
        <v>44319</v>
      </c>
      <c r="AZ693" s="361">
        <f>_xll.qlIndexFixing($Z$5,AW693,,_xll.ohTrigger(Trigger,Quote!$AE$2))</f>
        <v>1.1691394245587296E-2</v>
      </c>
      <c r="BA693" s="361">
        <f>_xll.qlIndexFixing($BB$1,AX693,,_xll.ohTrigger(Trigger,Quote!$AE$2))</f>
        <v>1.1701620141568773E-2</v>
      </c>
    </row>
    <row r="694" spans="48:53" ht="11.25" customHeight="1" x14ac:dyDescent="0.25">
      <c r="AV694" s="189" t="s">
        <v>91</v>
      </c>
      <c r="AW694" s="188">
        <f>_xll.qlInterestRateIndexFixingDate(Currency&amp;"ibor"&amp;$G$1,AX694,Trigger)</f>
        <v>44141</v>
      </c>
      <c r="AX694" s="188">
        <f>_xll.qlCalendarAdvance(Calendar,AX693,AV694,"f",,Trigger)</f>
        <v>44145</v>
      </c>
      <c r="AY694" s="188">
        <f>_xll.qlInterestRateIndexMaturity(Currency&amp;"ibor"&amp;$G$1,AX694,Trigger)</f>
        <v>44326</v>
      </c>
      <c r="AZ694" s="361">
        <f>_xll.qlIndexFixing($Z$5,AW694,,_xll.ohTrigger(Trigger,Quote!$AE$2))</f>
        <v>1.1737382408226632E-2</v>
      </c>
      <c r="BA694" s="361">
        <f>_xll.qlIndexFixing($BB$1,AX694,,_xll.ohTrigger(Trigger,Quote!$AE$2))</f>
        <v>1.1750091450545501E-2</v>
      </c>
    </row>
    <row r="695" spans="48:53" ht="11.25" customHeight="1" x14ac:dyDescent="0.25">
      <c r="AV695" s="189" t="s">
        <v>91</v>
      </c>
      <c r="AW695" s="188">
        <f>_xll.qlInterestRateIndexFixingDate(Currency&amp;"ibor"&amp;$G$1,AX695,Trigger)</f>
        <v>44148</v>
      </c>
      <c r="AX695" s="188">
        <f>_xll.qlCalendarAdvance(Calendar,AX694,AV695,"f",,Trigger)</f>
        <v>44152</v>
      </c>
      <c r="AY695" s="188">
        <f>_xll.qlInterestRateIndexMaturity(Currency&amp;"ibor"&amp;$G$1,AX695,Trigger)</f>
        <v>44333</v>
      </c>
      <c r="AZ695" s="361">
        <f>_xll.qlIndexFixing($Z$5,AW695,,_xll.ohTrigger(Trigger,Quote!$AE$2))</f>
        <v>1.178334291436744E-2</v>
      </c>
      <c r="BA695" s="361">
        <f>_xll.qlIndexFixing($BB$1,AX695,,_xll.ohTrigger(Trigger,Quote!$AE$2))</f>
        <v>1.1798635569310481E-2</v>
      </c>
    </row>
    <row r="696" spans="48:53" ht="11.25" customHeight="1" x14ac:dyDescent="0.25">
      <c r="AV696" s="189" t="s">
        <v>91</v>
      </c>
      <c r="AW696" s="188">
        <f>_xll.qlInterestRateIndexFixingDate(Currency&amp;"ibor"&amp;$G$1,AX696,Trigger)</f>
        <v>44155</v>
      </c>
      <c r="AX696" s="188">
        <f>_xll.qlCalendarAdvance(Calendar,AX695,AV696,"f",,Trigger)</f>
        <v>44159</v>
      </c>
      <c r="AY696" s="188">
        <f>_xll.qlInterestRateIndexMaturity(Currency&amp;"ibor"&amp;$G$1,AX696,Trigger)</f>
        <v>44340</v>
      </c>
      <c r="AZ696" s="361">
        <f>_xll.qlIndexFixing($Z$5,AW696,,_xll.ohTrigger(Trigger,Quote!$AE$2))</f>
        <v>1.1829265885670247E-2</v>
      </c>
      <c r="BA696" s="361">
        <f>_xll.qlIndexFixing($BB$1,AX696,,_xll.ohTrigger(Trigger,Quote!$AE$2))</f>
        <v>1.1847243613977824E-2</v>
      </c>
    </row>
    <row r="697" spans="48:53" ht="11.25" customHeight="1" x14ac:dyDescent="0.25">
      <c r="AV697" s="189" t="s">
        <v>91</v>
      </c>
      <c r="AW697" s="188">
        <f>_xll.qlInterestRateIndexFixingDate(Currency&amp;"ibor"&amp;$G$1,AX697,Trigger)</f>
        <v>44162</v>
      </c>
      <c r="AX697" s="188">
        <f>_xll.qlCalendarAdvance(Calendar,AX696,AV697,"f",,Trigger)</f>
        <v>44166</v>
      </c>
      <c r="AY697" s="188">
        <f>_xll.qlInterestRateIndexMaturity(Currency&amp;"ibor"&amp;$G$1,AX697,Trigger)</f>
        <v>44348</v>
      </c>
      <c r="AZ697" s="361">
        <f>_xll.qlIndexFixing($Z$5,AW697,,_xll.ohTrigger(Trigger,Quote!$AE$2))</f>
        <v>1.1878661444160556E-2</v>
      </c>
      <c r="BA697" s="361">
        <f>_xll.qlIndexFixing($BB$1,AX697,,_xll.ohTrigger(Trigger,Quote!$AE$2))</f>
        <v>1.1899594201044023E-2</v>
      </c>
    </row>
    <row r="698" spans="48:53" ht="11.25" customHeight="1" x14ac:dyDescent="0.25">
      <c r="AV698" s="189" t="s">
        <v>91</v>
      </c>
      <c r="AW698" s="188">
        <f>_xll.qlInterestRateIndexFixingDate(Currency&amp;"ibor"&amp;$G$1,AX698,Trigger)</f>
        <v>44169</v>
      </c>
      <c r="AX698" s="188">
        <f>_xll.qlCalendarAdvance(Calendar,AX697,AV698,"f",,Trigger)</f>
        <v>44173</v>
      </c>
      <c r="AY698" s="188">
        <f>_xll.qlInterestRateIndexMaturity(Currency&amp;"ibor"&amp;$G$1,AX698,Trigger)</f>
        <v>44355</v>
      </c>
      <c r="AZ698" s="361">
        <f>_xll.qlIndexFixing($Z$5,AW698,,_xll.ohTrigger(Trigger,Quote!$AE$2))</f>
        <v>1.1924587572497794E-2</v>
      </c>
      <c r="BA698" s="361">
        <f>_xll.qlIndexFixing($BB$1,AX698,,_xll.ohTrigger(Trigger,Quote!$AE$2))</f>
        <v>1.1948288823276055E-2</v>
      </c>
    </row>
    <row r="699" spans="48:53" ht="11.25" customHeight="1" x14ac:dyDescent="0.25">
      <c r="AV699" s="189" t="s">
        <v>91</v>
      </c>
      <c r="AW699" s="188">
        <f>_xll.qlInterestRateIndexFixingDate(Currency&amp;"ibor"&amp;$G$1,AX699,Trigger)</f>
        <v>44176</v>
      </c>
      <c r="AX699" s="188">
        <f>_xll.qlCalendarAdvance(Calendar,AX698,AV699,"f",,Trigger)</f>
        <v>44180</v>
      </c>
      <c r="AY699" s="188">
        <f>_xll.qlInterestRateIndexMaturity(Currency&amp;"ibor"&amp;$G$1,AX699,Trigger)</f>
        <v>44362</v>
      </c>
      <c r="AZ699" s="361">
        <f>_xll.qlIndexFixing($Z$5,AW699,,_xll.ohTrigger(Trigger,Quote!$AE$2))</f>
        <v>1.1970514336148373E-2</v>
      </c>
      <c r="BA699" s="361">
        <f>_xll.qlIndexFixing($BB$1,AX699,,_xll.ohTrigger(Trigger,Quote!$AE$2))</f>
        <v>1.1997003093732672E-2</v>
      </c>
    </row>
    <row r="700" spans="48:53" ht="11.25" customHeight="1" x14ac:dyDescent="0.25">
      <c r="AV700" s="189" t="s">
        <v>91</v>
      </c>
      <c r="AW700" s="188">
        <f>_xll.qlInterestRateIndexFixingDate(Currency&amp;"ibor"&amp;$G$1,AX700,Trigger)</f>
        <v>44183</v>
      </c>
      <c r="AX700" s="188">
        <f>_xll.qlCalendarAdvance(Calendar,AX699,AV700,"f",,Trigger)</f>
        <v>44187</v>
      </c>
      <c r="AY700" s="188">
        <f>_xll.qlInterestRateIndexMaturity(Currency&amp;"ibor"&amp;$G$1,AX700,Trigger)</f>
        <v>44369</v>
      </c>
      <c r="AZ700" s="361">
        <f>_xll.qlIndexFixing($Z$5,AW700,,_xll.ohTrigger(Trigger,Quote!$AE$2))</f>
        <v>1.2016441735107021E-2</v>
      </c>
      <c r="BA700" s="361">
        <f>_xll.qlIndexFixing($BB$1,AX700,,_xll.ohTrigger(Trigger,Quote!$AE$2))</f>
        <v>1.204572251770163E-2</v>
      </c>
    </row>
    <row r="701" spans="48:53" ht="11.25" customHeight="1" x14ac:dyDescent="0.25">
      <c r="AV701" s="189" t="s">
        <v>91</v>
      </c>
      <c r="AW701" s="188">
        <f>_xll.qlInterestRateIndexFixingDate(Currency&amp;"ibor"&amp;$G$1,AX701,Trigger)</f>
        <v>44189</v>
      </c>
      <c r="AX701" s="188">
        <f>_xll.qlCalendarAdvance(Calendar,AX700,AV701,"f",,Trigger)</f>
        <v>44194</v>
      </c>
      <c r="AY701" s="188">
        <f>_xll.qlInterestRateIndexMaturity(Currency&amp;"ibor"&amp;$G$1,AX701,Trigger)</f>
        <v>44376</v>
      </c>
      <c r="AZ701" s="361">
        <f>_xll.qlIndexFixing($Z$5,AW701,,_xll.ohTrigger(Trigger,Quote!$AE$2))</f>
        <v>1.2062369769369786E-2</v>
      </c>
      <c r="BA701" s="361">
        <f>_xll.qlIndexFixing($BB$1,AX701,,_xll.ohTrigger(Trigger,Quote!$AE$2))</f>
        <v>1.209074727181724E-2</v>
      </c>
    </row>
    <row r="702" spans="48:53" ht="11.25" customHeight="1" x14ac:dyDescent="0.25">
      <c r="AV702" s="189" t="s">
        <v>91</v>
      </c>
      <c r="AW702" s="188">
        <f>_xll.qlInterestRateIndexFixingDate(Currency&amp;"ibor"&amp;$G$1,AX702,Trigger)</f>
        <v>44196</v>
      </c>
      <c r="AX702" s="188">
        <f>_xll.qlCalendarAdvance(Calendar,AX701,AV702,"f",,Trigger)</f>
        <v>44201</v>
      </c>
      <c r="AY702" s="188">
        <f>_xll.qlInterestRateIndexMaturity(Currency&amp;"ibor"&amp;$G$1,AX702,Trigger)</f>
        <v>44382</v>
      </c>
      <c r="AZ702" s="361">
        <f>_xll.qlIndexFixing($Z$5,AW702,,_xll.ohTrigger(Trigger,Quote!$AE$2))</f>
        <v>1.2104816882772427E-2</v>
      </c>
      <c r="BA702" s="361">
        <f>_xll.qlIndexFixing($BB$1,AX702,,_xll.ohTrigger(Trigger,Quote!$AE$2))</f>
        <v>1.213943882979974E-2</v>
      </c>
    </row>
    <row r="703" spans="48:53" ht="11.25" customHeight="1" x14ac:dyDescent="0.25">
      <c r="AV703" s="189" t="s">
        <v>91</v>
      </c>
      <c r="AW703" s="188">
        <f>_xll.qlInterestRateIndexFixingDate(Currency&amp;"ibor"&amp;$G$1,AX703,Trigger)</f>
        <v>44204</v>
      </c>
      <c r="AX703" s="188">
        <f>_xll.qlCalendarAdvance(Calendar,AX702,AV703,"f",,Trigger)</f>
        <v>44208</v>
      </c>
      <c r="AY703" s="188">
        <f>_xll.qlInterestRateIndexMaturity(Currency&amp;"ibor"&amp;$G$1,AX703,Trigger)</f>
        <v>44389</v>
      </c>
      <c r="AZ703" s="361">
        <f>_xll.qlIndexFixing($Z$5,AW703,,_xll.ohTrigger(Trigger,Quote!$AE$2))</f>
        <v>1.215074424378902E-2</v>
      </c>
      <c r="BA703" s="361">
        <f>_xll.qlIndexFixing($BB$1,AX703,,_xll.ohTrigger(Trigger,Quote!$AE$2))</f>
        <v>1.2188092509066386E-2</v>
      </c>
    </row>
    <row r="704" spans="48:53" ht="11.25" customHeight="1" x14ac:dyDescent="0.25">
      <c r="AV704" s="189" t="s">
        <v>91</v>
      </c>
      <c r="AW704" s="188">
        <f>_xll.qlInterestRateIndexFixingDate(Currency&amp;"ibor"&amp;$G$1,AX704,Trigger)</f>
        <v>44211</v>
      </c>
      <c r="AX704" s="188">
        <f>_xll.qlCalendarAdvance(Calendar,AX703,AV704,"f",,Trigger)</f>
        <v>44215</v>
      </c>
      <c r="AY704" s="188">
        <f>_xll.qlInterestRateIndexMaturity(Currency&amp;"ibor"&amp;$G$1,AX704,Trigger)</f>
        <v>44396</v>
      </c>
      <c r="AZ704" s="361">
        <f>_xll.qlIndexFixing($Z$5,AW704,,_xll.ohTrigger(Trigger,Quote!$AE$2))</f>
        <v>1.2196672231886321E-2</v>
      </c>
      <c r="BA704" s="361">
        <f>_xll.qlIndexFixing($BB$1,AX704,,_xll.ohTrigger(Trigger,Quote!$AE$2))</f>
        <v>1.2236693014592704E-2</v>
      </c>
    </row>
    <row r="705" spans="48:53" ht="11.25" customHeight="1" x14ac:dyDescent="0.25">
      <c r="AV705" s="189" t="s">
        <v>91</v>
      </c>
      <c r="AW705" s="188">
        <f>_xll.qlInterestRateIndexFixingDate(Currency&amp;"ibor"&amp;$G$1,AX705,Trigger)</f>
        <v>44218</v>
      </c>
      <c r="AX705" s="188">
        <f>_xll.qlCalendarAdvance(Calendar,AX704,AV705,"f",,Trigger)</f>
        <v>44222</v>
      </c>
      <c r="AY705" s="188">
        <f>_xll.qlInterestRateIndexMaturity(Currency&amp;"ibor"&amp;$G$1,AX705,Trigger)</f>
        <v>44403</v>
      </c>
      <c r="AZ705" s="361">
        <f>_xll.qlIndexFixing($Z$5,AW705,,_xll.ohTrigger(Trigger,Quote!$AE$2))</f>
        <v>1.2242600847059032E-2</v>
      </c>
      <c r="BA705" s="361">
        <f>_xll.qlIndexFixing($BB$1,AX705,,_xll.ohTrigger(Trigger,Quote!$AE$2))</f>
        <v>1.2285224865415442E-2</v>
      </c>
    </row>
    <row r="706" spans="48:53" ht="11.25" customHeight="1" x14ac:dyDescent="0.25">
      <c r="AV706" s="189" t="s">
        <v>91</v>
      </c>
      <c r="AW706" s="188">
        <f>_xll.qlInterestRateIndexFixingDate(Currency&amp;"ibor"&amp;$G$1,AX706,Trigger)</f>
        <v>44225</v>
      </c>
      <c r="AX706" s="188">
        <f>_xll.qlCalendarAdvance(Calendar,AX705,AV706,"f",,Trigger)</f>
        <v>44229</v>
      </c>
      <c r="AY706" s="188">
        <f>_xll.qlInterestRateIndexMaturity(Currency&amp;"ibor"&amp;$G$1,AX706,Trigger)</f>
        <v>44410</v>
      </c>
      <c r="AZ706" s="361">
        <f>_xll.qlIndexFixing($Z$5,AW706,,_xll.ohTrigger(Trigger,Quote!$AE$2))</f>
        <v>1.2288530089303175E-2</v>
      </c>
      <c r="BA706" s="361">
        <f>_xll.qlIndexFixing($BB$1,AX706,,_xll.ohTrigger(Trigger,Quote!$AE$2))</f>
        <v>1.233367239461888E-2</v>
      </c>
    </row>
    <row r="707" spans="48:53" ht="11.25" customHeight="1" x14ac:dyDescent="0.25">
      <c r="AV707" s="189" t="s">
        <v>91</v>
      </c>
      <c r="AW707" s="188">
        <f>_xll.qlInterestRateIndexFixingDate(Currency&amp;"ibor"&amp;$G$1,AX707,Trigger)</f>
        <v>44232</v>
      </c>
      <c r="AX707" s="188">
        <f>_xll.qlCalendarAdvance(Calendar,AX706,AV707,"f",,Trigger)</f>
        <v>44236</v>
      </c>
      <c r="AY707" s="188">
        <f>_xll.qlInterestRateIndexMaturity(Currency&amp;"ibor"&amp;$G$1,AX707,Trigger)</f>
        <v>44417</v>
      </c>
      <c r="AZ707" s="361">
        <f>_xll.qlIndexFixing($Z$5,AW707,,_xll.ohTrigger(Trigger,Quote!$AE$2))</f>
        <v>1.2334459958612128E-2</v>
      </c>
      <c r="BA707" s="361">
        <f>_xll.qlIndexFixing($BB$1,AX707,,_xll.ohTrigger(Trigger,Quote!$AE$2))</f>
        <v>1.238201974931363E-2</v>
      </c>
    </row>
    <row r="708" spans="48:53" ht="11.25" customHeight="1" x14ac:dyDescent="0.25">
      <c r="AV708" s="189" t="s">
        <v>91</v>
      </c>
      <c r="AW708" s="188">
        <f>_xll.qlInterestRateIndexFixingDate(Currency&amp;"ibor"&amp;$G$1,AX708,Trigger)</f>
        <v>44239</v>
      </c>
      <c r="AX708" s="188">
        <f>_xll.qlCalendarAdvance(Calendar,AX707,AV708,"f",,Trigger)</f>
        <v>44243</v>
      </c>
      <c r="AY708" s="188">
        <f>_xll.qlInterestRateIndexMaturity(Currency&amp;"ibor"&amp;$G$1,AX708,Trigger)</f>
        <v>44424</v>
      </c>
      <c r="AZ708" s="361">
        <f>_xll.qlIndexFixing($Z$5,AW708,,_xll.ohTrigger(Trigger,Quote!$AE$2))</f>
        <v>1.2380390454981913E-2</v>
      </c>
      <c r="BA708" s="361">
        <f>_xll.qlIndexFixing($BB$1,AX708,,_xll.ohTrigger(Trigger,Quote!$AE$2))</f>
        <v>1.243025089062692E-2</v>
      </c>
    </row>
    <row r="709" spans="48:53" ht="11.25" customHeight="1" x14ac:dyDescent="0.25">
      <c r="AV709" s="189" t="s">
        <v>91</v>
      </c>
      <c r="AW709" s="188">
        <f>_xll.qlInterestRateIndexFixingDate(Currency&amp;"ibor"&amp;$G$1,AX709,Trigger)</f>
        <v>44246</v>
      </c>
      <c r="AX709" s="188">
        <f>_xll.qlCalendarAdvance(Calendar,AX708,AV709,"f",,Trigger)</f>
        <v>44250</v>
      </c>
      <c r="AY709" s="188">
        <f>_xll.qlInterestRateIndexMaturity(Currency&amp;"ibor"&amp;$G$1,AX709,Trigger)</f>
        <v>44431</v>
      </c>
      <c r="AZ709" s="361">
        <f>_xll.qlIndexFixing($Z$5,AW709,,_xll.ohTrigger(Trigger,Quote!$AE$2))</f>
        <v>1.2426321578406794E-2</v>
      </c>
      <c r="BA709" s="361">
        <f>_xll.qlIndexFixing($BB$1,AX709,,_xll.ohTrigger(Trigger,Quote!$AE$2))</f>
        <v>1.2478349593685371E-2</v>
      </c>
    </row>
    <row r="710" spans="48:53" ht="11.25" customHeight="1" x14ac:dyDescent="0.25">
      <c r="AV710" s="189" t="s">
        <v>91</v>
      </c>
      <c r="AW710" s="188">
        <f>_xll.qlInterestRateIndexFixingDate(Currency&amp;"ibor"&amp;$G$1,AX710,Trigger)</f>
        <v>44253</v>
      </c>
      <c r="AX710" s="188">
        <f>_xll.qlCalendarAdvance(Calendar,AX709,AV710,"f",,Trigger)</f>
        <v>44257</v>
      </c>
      <c r="AY710" s="188">
        <f>_xll.qlInterestRateIndexMaturity(Currency&amp;"ibor"&amp;$G$1,AX710,Trigger)</f>
        <v>44441</v>
      </c>
      <c r="AZ710" s="361">
        <f>_xll.qlIndexFixing($Z$5,AW710,,_xll.ohTrigger(Trigger,Quote!$AE$2))</f>
        <v>1.2482746171321387E-2</v>
      </c>
      <c r="BA710" s="361">
        <f>_xll.qlIndexFixing($BB$1,AX710,,_xll.ohTrigger(Trigger,Quote!$AE$2))</f>
        <v>1.254417941574104E-2</v>
      </c>
    </row>
    <row r="711" spans="48:53" ht="11.25" customHeight="1" x14ac:dyDescent="0.25">
      <c r="AV711" s="189" t="s">
        <v>91</v>
      </c>
      <c r="AW711" s="188">
        <f>_xll.qlInterestRateIndexFixingDate(Currency&amp;"ibor"&amp;$G$1,AX711,Trigger)</f>
        <v>44260</v>
      </c>
      <c r="AX711" s="188">
        <f>_xll.qlCalendarAdvance(Calendar,AX710,AV711,"f",,Trigger)</f>
        <v>44264</v>
      </c>
      <c r="AY711" s="188">
        <f>_xll.qlInterestRateIndexMaturity(Currency&amp;"ibor"&amp;$G$1,AX711,Trigger)</f>
        <v>44448</v>
      </c>
      <c r="AZ711" s="361">
        <f>_xll.qlIndexFixing($Z$5,AW711,,_xll.ohTrigger(Trigger,Quote!$AE$2))</f>
        <v>1.2528684568878646E-2</v>
      </c>
      <c r="BA711" s="361">
        <f>_xll.qlIndexFixing($BB$1,AX711,,_xll.ohTrigger(Trigger,Quote!$AE$2))</f>
        <v>1.2591874020089138E-2</v>
      </c>
    </row>
    <row r="712" spans="48:53" ht="11.25" customHeight="1" x14ac:dyDescent="0.25">
      <c r="AV712" s="189" t="s">
        <v>91</v>
      </c>
      <c r="AW712" s="188">
        <f>_xll.qlInterestRateIndexFixingDate(Currency&amp;"ibor"&amp;$G$1,AX712,Trigger)</f>
        <v>44267</v>
      </c>
      <c r="AX712" s="188">
        <f>_xll.qlCalendarAdvance(Calendar,AX711,AV712,"f",,Trigger)</f>
        <v>44271</v>
      </c>
      <c r="AY712" s="188">
        <f>_xll.qlInterestRateIndexMaturity(Currency&amp;"ibor"&amp;$G$1,AX712,Trigger)</f>
        <v>44455</v>
      </c>
      <c r="AZ712" s="361">
        <f>_xll.qlIndexFixing($Z$5,AW712,,_xll.ohTrigger(Trigger,Quote!$AE$2))</f>
        <v>1.2574623618029902E-2</v>
      </c>
      <c r="BA712" s="361">
        <f>_xll.qlIndexFixing($BB$1,AX712,,_xll.ohTrigger(Trigger,Quote!$AE$2))</f>
        <v>1.2639381578982842E-2</v>
      </c>
    </row>
    <row r="713" spans="48:53" ht="11.25" customHeight="1" x14ac:dyDescent="0.25">
      <c r="AV713" s="189" t="s">
        <v>91</v>
      </c>
      <c r="AW713" s="188">
        <f>_xll.qlInterestRateIndexFixingDate(Currency&amp;"ibor"&amp;$G$1,AX713,Trigger)</f>
        <v>44274</v>
      </c>
      <c r="AX713" s="188">
        <f>_xll.qlCalendarAdvance(Calendar,AX712,AV713,"f",,Trigger)</f>
        <v>44278</v>
      </c>
      <c r="AY713" s="188">
        <f>_xll.qlInterestRateIndexMaturity(Currency&amp;"ibor"&amp;$G$1,AX713,Trigger)</f>
        <v>44462</v>
      </c>
      <c r="AZ713" s="361">
        <f>_xll.qlIndexFixing($Z$5,AW713,,_xll.ohTrigger(Trigger,Quote!$AE$2))</f>
        <v>1.2620563318769939E-2</v>
      </c>
      <c r="BA713" s="361">
        <f>_xll.qlIndexFixing($BB$1,AX713,,_xll.ohTrigger(Trigger,Quote!$AE$2))</f>
        <v>1.2686685465092962E-2</v>
      </c>
    </row>
    <row r="714" spans="48:53" ht="11.25" customHeight="1" x14ac:dyDescent="0.25">
      <c r="AV714" s="189" t="s">
        <v>91</v>
      </c>
      <c r="AW714" s="188">
        <f>_xll.qlInterestRateIndexFixingDate(Currency&amp;"ibor"&amp;$G$1,AX714,Trigger)</f>
        <v>44281</v>
      </c>
      <c r="AX714" s="188">
        <f>_xll.qlCalendarAdvance(Calendar,AX713,AV714,"f",,Trigger)</f>
        <v>44285</v>
      </c>
      <c r="AY714" s="188">
        <f>_xll.qlInterestRateIndexMaturity(Currency&amp;"ibor"&amp;$G$1,AX714,Trigger)</f>
        <v>44469</v>
      </c>
      <c r="AZ714" s="361">
        <f>_xll.qlIndexFixing($Z$5,AW714,,_xll.ohTrigger(Trigger,Quote!$AE$2))</f>
        <v>1.2666503671094851E-2</v>
      </c>
      <c r="BA714" s="361">
        <f>_xll.qlIndexFixing($BB$1,AX714,,_xll.ohTrigger(Trigger,Quote!$AE$2))</f>
        <v>1.2723279207806006E-2</v>
      </c>
    </row>
    <row r="715" spans="48:53" ht="11.25" customHeight="1" x14ac:dyDescent="0.25">
      <c r="AV715" s="189" t="s">
        <v>91</v>
      </c>
      <c r="AW715" s="188">
        <f>_xll.qlInterestRateIndexFixingDate(Currency&amp;"ibor"&amp;$G$1,AX715,Trigger)</f>
        <v>44286</v>
      </c>
      <c r="AX715" s="188">
        <f>_xll.qlCalendarAdvance(Calendar,AX714,AV715,"f",,Trigger)</f>
        <v>44292</v>
      </c>
      <c r="AY715" s="188">
        <f>_xll.qlInterestRateIndexMaturity(Currency&amp;"ibor"&amp;$G$1,AX715,Trigger)</f>
        <v>44475</v>
      </c>
      <c r="AZ715" s="361">
        <f>_xll.qlIndexFixing($Z$5,AW715,,_xll.ohTrigger(Trigger,Quote!$AE$2))</f>
        <v>1.270893668260616E-2</v>
      </c>
      <c r="BA715" s="361">
        <f>_xll.qlIndexFixing($BB$1,AX715,,_xll.ohTrigger(Trigger,Quote!$AE$2))</f>
        <v>1.2770189467829568E-2</v>
      </c>
    </row>
    <row r="716" spans="48:53" ht="11.25" customHeight="1" x14ac:dyDescent="0.25">
      <c r="AV716" s="189" t="s">
        <v>91</v>
      </c>
      <c r="AW716" s="188">
        <f>_xll.qlInterestRateIndexFixingDate(Currency&amp;"ibor"&amp;$G$1,AX716,Trigger)</f>
        <v>44295</v>
      </c>
      <c r="AX716" s="188">
        <f>_xll.qlCalendarAdvance(Calendar,AX715,AV716,"f",,Trigger)</f>
        <v>44299</v>
      </c>
      <c r="AY716" s="188">
        <f>_xll.qlInterestRateIndexMaturity(Currency&amp;"ibor"&amp;$G$1,AX716,Trigger)</f>
        <v>44482</v>
      </c>
      <c r="AZ716" s="361">
        <f>_xll.qlIndexFixing($Z$5,AW716,,_xll.ohTrigger(Trigger,Quote!$AE$2))</f>
        <v>1.2754876293411016E-2</v>
      </c>
      <c r="BA716" s="361">
        <f>_xll.qlIndexFixing($BB$1,AX716,,_xll.ohTrigger(Trigger,Quote!$AE$2))</f>
        <v>1.281684712608543E-2</v>
      </c>
    </row>
    <row r="717" spans="48:53" ht="11.25" customHeight="1" x14ac:dyDescent="0.25">
      <c r="AV717" s="189" t="s">
        <v>91</v>
      </c>
      <c r="AW717" s="188">
        <f>_xll.qlInterestRateIndexFixingDate(Currency&amp;"ibor"&amp;$G$1,AX717,Trigger)</f>
        <v>44302</v>
      </c>
      <c r="AX717" s="188">
        <f>_xll.qlCalendarAdvance(Calendar,AX716,AV717,"f",,Trigger)</f>
        <v>44306</v>
      </c>
      <c r="AY717" s="188">
        <f>_xll.qlInterestRateIndexMaturity(Currency&amp;"ibor"&amp;$G$1,AX717,Trigger)</f>
        <v>44489</v>
      </c>
      <c r="AZ717" s="361">
        <f>_xll.qlIndexFixing($Z$5,AW717,,_xll.ohTrigger(Trigger,Quote!$AE$2))</f>
        <v>1.2800816547626444E-2</v>
      </c>
      <c r="BA717" s="361">
        <f>_xll.qlIndexFixing($BB$1,AX717,,_xll.ohTrigger(Trigger,Quote!$AE$2))</f>
        <v>1.2863234616317821E-2</v>
      </c>
    </row>
    <row r="718" spans="48:53" ht="11.25" customHeight="1" x14ac:dyDescent="0.25">
      <c r="AV718" s="189" t="s">
        <v>91</v>
      </c>
      <c r="AW718" s="188">
        <f>_xll.qlInterestRateIndexFixingDate(Currency&amp;"ibor"&amp;$G$1,AX718,Trigger)</f>
        <v>44309</v>
      </c>
      <c r="AX718" s="188">
        <f>_xll.qlCalendarAdvance(Calendar,AX717,AV718,"f",,Trigger)</f>
        <v>44313</v>
      </c>
      <c r="AY718" s="188">
        <f>_xll.qlInterestRateIndexMaturity(Currency&amp;"ibor"&amp;$G$1,AX718,Trigger)</f>
        <v>44496</v>
      </c>
      <c r="AZ718" s="361">
        <f>_xll.qlIndexFixing($Z$5,AW718,,_xll.ohTrigger(Trigger,Quote!$AE$2))</f>
        <v>1.2846757445246762E-2</v>
      </c>
      <c r="BA718" s="361">
        <f>_xll.qlIndexFixing($BB$1,AX718,,_xll.ohTrigger(Trigger,Quote!$AE$2))</f>
        <v>1.29093341882254E-2</v>
      </c>
    </row>
    <row r="719" spans="48:53" ht="11.25" customHeight="1" x14ac:dyDescent="0.25">
      <c r="AV719" s="189" t="s">
        <v>91</v>
      </c>
      <c r="AW719" s="188">
        <f>_xll.qlInterestRateIndexFixingDate(Currency&amp;"ibor"&amp;$G$1,AX719,Trigger)</f>
        <v>44316</v>
      </c>
      <c r="AX719" s="188">
        <f>_xll.qlCalendarAdvance(Calendar,AX718,AV719,"f",,Trigger)</f>
        <v>44320</v>
      </c>
      <c r="AY719" s="188">
        <f>_xll.qlInterestRateIndexMaturity(Currency&amp;"ibor"&amp;$G$1,AX719,Trigger)</f>
        <v>44504</v>
      </c>
      <c r="AZ719" s="361">
        <f>_xll.qlIndexFixing($Z$5,AW719,,_xll.ohTrigger(Trigger,Quote!$AE$2))</f>
        <v>1.2896215206336539E-2</v>
      </c>
      <c r="BA719" s="361">
        <f>_xll.qlIndexFixing($BB$1,AX719,,_xll.ohTrigger(Trigger,Quote!$AE$2))</f>
        <v>1.2965277701308307E-2</v>
      </c>
    </row>
    <row r="720" spans="48:53" ht="11.25" customHeight="1" x14ac:dyDescent="0.25">
      <c r="AV720" s="189" t="s">
        <v>91</v>
      </c>
      <c r="AW720" s="188">
        <f>_xll.qlInterestRateIndexFixingDate(Currency&amp;"ibor"&amp;$G$1,AX720,Trigger)</f>
        <v>44323</v>
      </c>
      <c r="AX720" s="188">
        <f>_xll.qlCalendarAdvance(Calendar,AX719,AV720,"f",,Trigger)</f>
        <v>44327</v>
      </c>
      <c r="AY720" s="188">
        <f>_xll.qlInterestRateIndexMaturity(Currency&amp;"ibor"&amp;$G$1,AX720,Trigger)</f>
        <v>44511</v>
      </c>
      <c r="AZ720" s="361">
        <f>_xll.qlIndexFixing($Z$5,AW720,,_xll.ohTrigger(Trigger,Quote!$AE$2))</f>
        <v>1.2942159468077719E-2</v>
      </c>
      <c r="BA720" s="361">
        <f>_xll.qlIndexFixing($BB$1,AX720,,_xll.ohTrigger(Trigger,Quote!$AE$2))</f>
        <v>1.3010675098323659E-2</v>
      </c>
    </row>
    <row r="721" spans="48:53" ht="11.25" customHeight="1" x14ac:dyDescent="0.25">
      <c r="AV721" s="189" t="s">
        <v>91</v>
      </c>
      <c r="AW721" s="188">
        <f>_xll.qlInterestRateIndexFixingDate(Currency&amp;"ibor"&amp;$G$1,AX721,Trigger)</f>
        <v>44330</v>
      </c>
      <c r="AX721" s="188">
        <f>_xll.qlCalendarAdvance(Calendar,AX720,AV721,"f",,Trigger)</f>
        <v>44334</v>
      </c>
      <c r="AY721" s="188">
        <f>_xll.qlInterestRateIndexMaturity(Currency&amp;"ibor"&amp;$G$1,AX721,Trigger)</f>
        <v>44518</v>
      </c>
      <c r="AZ721" s="361">
        <f>_xll.qlIndexFixing($Z$5,AW721,,_xll.ohTrigger(Trigger,Quote!$AE$2))</f>
        <v>1.2988142085866803E-2</v>
      </c>
      <c r="BA721" s="361">
        <f>_xll.qlIndexFixing($BB$1,AX721,,_xll.ohTrigger(Trigger,Quote!$AE$2))</f>
        <v>1.3055730763213405E-2</v>
      </c>
    </row>
    <row r="722" spans="48:53" ht="11.25" customHeight="1" x14ac:dyDescent="0.25">
      <c r="AV722" s="189" t="s">
        <v>91</v>
      </c>
      <c r="AW722" s="188">
        <f>_xll.qlInterestRateIndexFixingDate(Currency&amp;"ibor"&amp;$G$1,AX722,Trigger)</f>
        <v>44337</v>
      </c>
      <c r="AX722" s="188">
        <f>_xll.qlCalendarAdvance(Calendar,AX721,AV722,"f",,Trigger)</f>
        <v>44341</v>
      </c>
      <c r="AY722" s="188">
        <f>_xll.qlInterestRateIndexMaturity(Currency&amp;"ibor"&amp;$G$1,AX722,Trigger)</f>
        <v>44525</v>
      </c>
      <c r="AZ722" s="361">
        <f>_xll.qlIndexFixing($Z$5,AW722,,_xll.ohTrigger(Trigger,Quote!$AE$2))</f>
        <v>1.3034153966219127E-2</v>
      </c>
      <c r="BA722" s="361">
        <f>_xll.qlIndexFixing($BB$1,AX722,,_xll.ohTrigger(Trigger,Quote!$AE$2))</f>
        <v>1.310043709836726E-2</v>
      </c>
    </row>
    <row r="723" spans="48:53" ht="11.25" customHeight="1" x14ac:dyDescent="0.25">
      <c r="AV723" s="189" t="s">
        <v>91</v>
      </c>
      <c r="AW723" s="188">
        <f>_xll.qlInterestRateIndexFixingDate(Currency&amp;"ibor"&amp;$G$1,AX723,Trigger)</f>
        <v>44344</v>
      </c>
      <c r="AX723" s="188">
        <f>_xll.qlCalendarAdvance(Calendar,AX722,AV723,"f",,Trigger)</f>
        <v>44348</v>
      </c>
      <c r="AY723" s="188">
        <f>_xll.qlInterestRateIndexMaturity(Currency&amp;"ibor"&amp;$G$1,AX723,Trigger)</f>
        <v>44531</v>
      </c>
      <c r="AZ723" s="361">
        <f>_xll.qlIndexFixing($Z$5,AW723,,_xll.ohTrigger(Trigger,Quote!$AE$2))</f>
        <v>1.3076643269774887E-2</v>
      </c>
      <c r="BA723" s="361">
        <f>_xll.qlIndexFixing($BB$1,AX723,,_xll.ohTrigger(Trigger,Quote!$AE$2))</f>
        <v>1.3134935183445984E-2</v>
      </c>
    </row>
    <row r="724" spans="48:53" ht="11.25" customHeight="1" x14ac:dyDescent="0.25">
      <c r="AV724" s="189" t="s">
        <v>91</v>
      </c>
      <c r="AW724" s="188">
        <f>_xll.qlInterestRateIndexFixingDate(Currency&amp;"ibor"&amp;$G$1,AX724,Trigger)</f>
        <v>44351</v>
      </c>
      <c r="AX724" s="188">
        <f>_xll.qlCalendarAdvance(Calendar,AX723,AV724,"f",,Trigger)</f>
        <v>44355</v>
      </c>
      <c r="AY724" s="188">
        <f>_xll.qlInterestRateIndexMaturity(Currency&amp;"ibor"&amp;$G$1,AX724,Trigger)</f>
        <v>44538</v>
      </c>
      <c r="AZ724" s="361">
        <f>_xll.qlIndexFixing($Z$5,AW724,,_xll.ohTrigger(Trigger,Quote!$AE$2))</f>
        <v>1.312265555446545E-2</v>
      </c>
      <c r="BA724" s="361">
        <f>_xll.qlIndexFixing($BB$1,AX724,,_xll.ohTrigger(Trigger,Quote!$AE$2))</f>
        <v>1.3179006482219419E-2</v>
      </c>
    </row>
    <row r="725" spans="48:53" ht="11.25" customHeight="1" x14ac:dyDescent="0.25">
      <c r="AV725" s="189" t="s">
        <v>91</v>
      </c>
      <c r="AW725" s="188">
        <f>_xll.qlInterestRateIndexFixingDate(Currency&amp;"ibor"&amp;$G$1,AX725,Trigger)</f>
        <v>44358</v>
      </c>
      <c r="AX725" s="188">
        <f>_xll.qlCalendarAdvance(Calendar,AX724,AV725,"f",,Trigger)</f>
        <v>44362</v>
      </c>
      <c r="AY725" s="188">
        <f>_xll.qlInterestRateIndexMaturity(Currency&amp;"ibor"&amp;$G$1,AX725,Trigger)</f>
        <v>44545</v>
      </c>
      <c r="AZ725" s="361">
        <f>_xll.qlIndexFixing($Z$5,AW725,,_xll.ohTrigger(Trigger,Quote!$AE$2))</f>
        <v>1.3168668908257105E-2</v>
      </c>
      <c r="BA725" s="361">
        <f>_xll.qlIndexFixing($BB$1,AX725,,_xll.ohTrigger(Trigger,Quote!$AE$2))</f>
        <v>1.3222716953423062E-2</v>
      </c>
    </row>
    <row r="726" spans="48:53" ht="11.25" customHeight="1" x14ac:dyDescent="0.25">
      <c r="AV726" s="189" t="s">
        <v>91</v>
      </c>
      <c r="AW726" s="188">
        <f>_xll.qlInterestRateIndexFixingDate(Currency&amp;"ibor"&amp;$G$1,AX726,Trigger)</f>
        <v>44365</v>
      </c>
      <c r="AX726" s="188">
        <f>_xll.qlCalendarAdvance(Calendar,AX725,AV726,"f",,Trigger)</f>
        <v>44369</v>
      </c>
      <c r="AY726" s="188">
        <f>_xll.qlInterestRateIndexMaturity(Currency&amp;"ibor"&amp;$G$1,AX726,Trigger)</f>
        <v>44552</v>
      </c>
      <c r="AZ726" s="361">
        <f>_xll.qlIndexFixing($Z$5,AW726,,_xll.ohTrigger(Trigger,Quote!$AE$2))</f>
        <v>1.3214683331175186E-2</v>
      </c>
      <c r="BA726" s="361">
        <f>_xll.qlIndexFixing($BB$1,AX726,,_xll.ohTrigger(Trigger,Quote!$AE$2))</f>
        <v>1.3266062464101081E-2</v>
      </c>
    </row>
    <row r="727" spans="48:53" ht="11.25" customHeight="1" x14ac:dyDescent="0.25">
      <c r="AV727" s="189" t="s">
        <v>91</v>
      </c>
      <c r="AW727" s="188">
        <f>_xll.qlInterestRateIndexFixingDate(Currency&amp;"ibor"&amp;$G$1,AX727,Trigger)</f>
        <v>44372</v>
      </c>
      <c r="AX727" s="188">
        <f>_xll.qlCalendarAdvance(Calendar,AX726,AV727,"f",,Trigger)</f>
        <v>44376</v>
      </c>
      <c r="AY727" s="188">
        <f>_xll.qlInterestRateIndexMaturity(Currency&amp;"ibor"&amp;$G$1,AX727,Trigger)</f>
        <v>44559</v>
      </c>
      <c r="AZ727" s="361">
        <f>_xll.qlIndexFixing($Z$5,AW727,,_xll.ohTrigger(Trigger,Quote!$AE$2))</f>
        <v>1.3260698823243719E-2</v>
      </c>
      <c r="BA727" s="361">
        <f>_xll.qlIndexFixing($BB$1,AX727,,_xll.ohTrigger(Trigger,Quote!$AE$2))</f>
        <v>1.3318584053631347E-2</v>
      </c>
    </row>
    <row r="728" spans="48:53" ht="11.25" customHeight="1" x14ac:dyDescent="0.25">
      <c r="AV728" s="189" t="s">
        <v>91</v>
      </c>
      <c r="AW728" s="188">
        <f>_xll.qlInterestRateIndexFixingDate(Currency&amp;"ibor"&amp;$G$1,AX728,Trigger)</f>
        <v>44379</v>
      </c>
      <c r="AX728" s="188">
        <f>_xll.qlCalendarAdvance(Calendar,AX727,AV728,"f",,Trigger)</f>
        <v>44383</v>
      </c>
      <c r="AY728" s="188">
        <f>_xll.qlInterestRateIndexMaturity(Currency&amp;"ibor"&amp;$G$1,AX728,Trigger)</f>
        <v>44567</v>
      </c>
      <c r="AZ728" s="361">
        <f>_xll.qlIndexFixing($Z$5,AW728,,_xll.ohTrigger(Trigger,Quote!$AE$2))</f>
        <v>1.3310247822825789E-2</v>
      </c>
      <c r="BA728" s="361">
        <f>_xll.qlIndexFixing($BB$1,AX728,,_xll.ohTrigger(Trigger,Quote!$AE$2))</f>
        <v>1.3361107563780153E-2</v>
      </c>
    </row>
    <row r="729" spans="48:53" ht="11.25" customHeight="1" x14ac:dyDescent="0.25">
      <c r="AV729" s="189" t="s">
        <v>91</v>
      </c>
      <c r="AW729" s="188">
        <f>_xll.qlInterestRateIndexFixingDate(Currency&amp;"ibor"&amp;$G$1,AX729,Trigger)</f>
        <v>44386</v>
      </c>
      <c r="AX729" s="188">
        <f>_xll.qlCalendarAdvance(Calendar,AX728,AV729,"f",,Trigger)</f>
        <v>44390</v>
      </c>
      <c r="AY729" s="188">
        <f>_xll.qlInterestRateIndexMaturity(Currency&amp;"ibor"&amp;$G$1,AX729,Trigger)</f>
        <v>44574</v>
      </c>
      <c r="AZ729" s="361">
        <f>_xll.qlIndexFixing($Z$5,AW729,,_xll.ohTrigger(Trigger,Quote!$AE$2))</f>
        <v>1.3356267228243467E-2</v>
      </c>
      <c r="BA729" s="361">
        <f>_xll.qlIndexFixing($BB$1,AX729,,_xll.ohTrigger(Trigger,Quote!$AE$2))</f>
        <v>1.3403252800626384E-2</v>
      </c>
    </row>
    <row r="730" spans="48:53" ht="11.25" customHeight="1" x14ac:dyDescent="0.25">
      <c r="AV730" s="189" t="s">
        <v>91</v>
      </c>
      <c r="AW730" s="188">
        <f>_xll.qlInterestRateIndexFixingDate(Currency&amp;"ibor"&amp;$G$1,AX730,Trigger)</f>
        <v>44393</v>
      </c>
      <c r="AX730" s="188">
        <f>_xll.qlCalendarAdvance(Calendar,AX729,AV730,"f",,Trigger)</f>
        <v>44397</v>
      </c>
      <c r="AY730" s="188">
        <f>_xll.qlInterestRateIndexMaturity(Currency&amp;"ibor"&amp;$G$1,AX730,Trigger)</f>
        <v>44581</v>
      </c>
      <c r="AZ730" s="361">
        <f>_xll.qlIndexFixing($Z$5,AW730,,_xll.ohTrigger(Trigger,Quote!$AE$2))</f>
        <v>1.3402287708771147E-2</v>
      </c>
      <c r="BA730" s="361">
        <f>_xll.qlIndexFixing($BB$1,AX730,,_xll.ohTrigger(Trigger,Quote!$AE$2))</f>
        <v>1.3445015629740039E-2</v>
      </c>
    </row>
    <row r="731" spans="48:53" ht="11.25" customHeight="1" x14ac:dyDescent="0.25">
      <c r="AV731" s="189" t="s">
        <v>91</v>
      </c>
      <c r="AW731" s="188">
        <f>_xll.qlInterestRateIndexFixingDate(Currency&amp;"ibor"&amp;$G$1,AX731,Trigger)</f>
        <v>44400</v>
      </c>
      <c r="AX731" s="188">
        <f>_xll.qlCalendarAdvance(Calendar,AX730,AV731,"f",,Trigger)</f>
        <v>44404</v>
      </c>
      <c r="AY731" s="188">
        <f>_xll.qlInterestRateIndexMaturity(Currency&amp;"ibor"&amp;$G$1,AX731,Trigger)</f>
        <v>44588</v>
      </c>
      <c r="AZ731" s="361">
        <f>_xll.qlIndexFixing($Z$5,AW731,,_xll.ohTrigger(Trigger,Quote!$AE$2))</f>
        <v>1.3448309264433592E-2</v>
      </c>
      <c r="BA731" s="361">
        <f>_xll.qlIndexFixing($BB$1,AX731,,_xll.ohTrigger(Trigger,Quote!$AE$2))</f>
        <v>1.3486391916562616E-2</v>
      </c>
    </row>
    <row r="732" spans="48:53" ht="11.25" customHeight="1" x14ac:dyDescent="0.25">
      <c r="AV732" s="189" t="s">
        <v>91</v>
      </c>
      <c r="AW732" s="188">
        <f>_xll.qlInterestRateIndexFixingDate(Currency&amp;"ibor"&amp;$G$1,AX732,Trigger)</f>
        <v>44407</v>
      </c>
      <c r="AX732" s="188">
        <f>_xll.qlCalendarAdvance(Calendar,AX731,AV732,"f",,Trigger)</f>
        <v>44411</v>
      </c>
      <c r="AY732" s="188">
        <f>_xll.qlInterestRateIndexMaturity(Currency&amp;"ibor"&amp;$G$1,AX732,Trigger)</f>
        <v>44595</v>
      </c>
      <c r="AZ732" s="361">
        <f>_xll.qlIndexFixing($Z$5,AW732,,_xll.ohTrigger(Trigger,Quote!$AE$2))</f>
        <v>1.3494331895255996E-2</v>
      </c>
      <c r="BA732" s="361">
        <f>_xll.qlIndexFixing($BB$1,AX732,,_xll.ohTrigger(Trigger,Quote!$AE$2))</f>
        <v>1.3527377526414848E-2</v>
      </c>
    </row>
    <row r="733" spans="48:53" ht="11.25" customHeight="1" x14ac:dyDescent="0.25">
      <c r="AV733" s="189" t="s">
        <v>91</v>
      </c>
      <c r="AW733" s="188">
        <f>_xll.qlInterestRateIndexFixingDate(Currency&amp;"ibor"&amp;$G$1,AX733,Trigger)</f>
        <v>44414</v>
      </c>
      <c r="AX733" s="188">
        <f>_xll.qlCalendarAdvance(Calendar,AX732,AV733,"f",,Trigger)</f>
        <v>44418</v>
      </c>
      <c r="AY733" s="188">
        <f>_xll.qlInterestRateIndexMaturity(Currency&amp;"ibor"&amp;$G$1,AX733,Trigger)</f>
        <v>44602</v>
      </c>
      <c r="AZ733" s="361">
        <f>_xll.qlIndexFixing($Z$5,AW733,,_xll.ohTrigger(Trigger,Quote!$AE$2))</f>
        <v>1.3540355601263558E-2</v>
      </c>
      <c r="BA733" s="361">
        <f>_xll.qlIndexFixing($BB$1,AX733,,_xll.ohTrigger(Trigger,Quote!$AE$2))</f>
        <v>1.3567968324504872E-2</v>
      </c>
    </row>
    <row r="734" spans="48:53" ht="11.25" customHeight="1" x14ac:dyDescent="0.25">
      <c r="AV734" s="189" t="s">
        <v>91</v>
      </c>
      <c r="AW734" s="188">
        <f>_xll.qlInterestRateIndexFixingDate(Currency&amp;"ibor"&amp;$G$1,AX734,Trigger)</f>
        <v>44421</v>
      </c>
      <c r="AX734" s="188">
        <f>_xll.qlCalendarAdvance(Calendar,AX733,AV734,"f",,Trigger)</f>
        <v>44425</v>
      </c>
      <c r="AY734" s="188">
        <f>_xll.qlInterestRateIndexMaturity(Currency&amp;"ibor"&amp;$G$1,AX734,Trigger)</f>
        <v>44609</v>
      </c>
      <c r="AZ734" s="361">
        <f>_xll.qlIndexFixing($Z$5,AW734,,_xll.ohTrigger(Trigger,Quote!$AE$2))</f>
        <v>1.3586380382481477E-2</v>
      </c>
      <c r="BA734" s="361">
        <f>_xll.qlIndexFixing($BB$1,AX734,,_xll.ohTrigger(Trigger,Quote!$AE$2))</f>
        <v>1.360816017593768E-2</v>
      </c>
    </row>
    <row r="735" spans="48:53" ht="11.25" customHeight="1" x14ac:dyDescent="0.25">
      <c r="AV735" s="189" t="s">
        <v>91</v>
      </c>
      <c r="AW735" s="188">
        <f>_xll.qlInterestRateIndexFixingDate(Currency&amp;"ibor"&amp;$G$1,AX735,Trigger)</f>
        <v>44428</v>
      </c>
      <c r="AX735" s="188">
        <f>_xll.qlCalendarAdvance(Calendar,AX734,AV735,"f",,Trigger)</f>
        <v>44432</v>
      </c>
      <c r="AY735" s="188">
        <f>_xll.qlInterestRateIndexMaturity(Currency&amp;"ibor"&amp;$G$1,AX735,Trigger)</f>
        <v>44616</v>
      </c>
      <c r="AZ735" s="361">
        <f>_xll.qlIndexFixing($Z$5,AW735,,_xll.ohTrigger(Trigger,Quote!$AE$2))</f>
        <v>1.3632406238934948E-2</v>
      </c>
      <c r="BA735" s="361">
        <f>_xll.qlIndexFixing($BB$1,AX735,,_xll.ohTrigger(Trigger,Quote!$AE$2))</f>
        <v>1.3647948945722001E-2</v>
      </c>
    </row>
    <row r="736" spans="48:53" ht="11.25" customHeight="1" x14ac:dyDescent="0.25">
      <c r="AV736" s="189" t="s">
        <v>91</v>
      </c>
      <c r="AW736" s="188">
        <f>_xll.qlInterestRateIndexFixingDate(Currency&amp;"ibor"&amp;$G$1,AX736,Trigger)</f>
        <v>44435</v>
      </c>
      <c r="AX736" s="188">
        <f>_xll.qlCalendarAdvance(Calendar,AX735,AV736,"f",,Trigger)</f>
        <v>44439</v>
      </c>
      <c r="AY736" s="188">
        <f>_xll.qlInterestRateIndexMaturity(Currency&amp;"ibor"&amp;$G$1,AX736,Trigger)</f>
        <v>44620</v>
      </c>
      <c r="AZ736" s="361">
        <f>_xll.qlIndexFixing($Z$5,AW736,,_xll.ohTrigger(Trigger,Quote!$AE$2))</f>
        <v>1.3667793544550813E-2</v>
      </c>
      <c r="BA736" s="361">
        <f>_xll.qlIndexFixing($BB$1,AX736,,_xll.ohTrigger(Trigger,Quote!$AE$2))</f>
        <v>1.3672658138953691E-2</v>
      </c>
    </row>
    <row r="737" spans="48:53" ht="11.25" customHeight="1" x14ac:dyDescent="0.25">
      <c r="AV737" s="189" t="s">
        <v>91</v>
      </c>
      <c r="AW737" s="188">
        <f>_xll.qlInterestRateIndexFixingDate(Currency&amp;"ibor"&amp;$G$1,AX737,Trigger)</f>
        <v>44442</v>
      </c>
      <c r="AX737" s="188">
        <f>_xll.qlCalendarAdvance(Calendar,AX736,AV737,"f",,Trigger)</f>
        <v>44446</v>
      </c>
      <c r="AY737" s="188">
        <f>_xll.qlInterestRateIndexMaturity(Currency&amp;"ibor"&amp;$G$1,AX737,Trigger)</f>
        <v>44627</v>
      </c>
      <c r="AZ737" s="361">
        <f>_xll.qlIndexFixing($Z$5,AW737,,_xll.ohTrigger(Trigger,Quote!$AE$2))</f>
        <v>1.3713816088107709E-2</v>
      </c>
      <c r="BA737" s="361">
        <f>_xll.qlIndexFixing($BB$1,AX737,,_xll.ohTrigger(Trigger,Quote!$AE$2))</f>
        <v>1.3711774738854097E-2</v>
      </c>
    </row>
    <row r="738" spans="48:53" ht="11.25" customHeight="1" x14ac:dyDescent="0.25">
      <c r="AV738" s="189" t="s">
        <v>91</v>
      </c>
      <c r="AW738" s="188">
        <f>_xll.qlInterestRateIndexFixingDate(Currency&amp;"ibor"&amp;$G$1,AX738,Trigger)</f>
        <v>44449</v>
      </c>
      <c r="AX738" s="188">
        <f>_xll.qlCalendarAdvance(Calendar,AX737,AV738,"f",,Trigger)</f>
        <v>44453</v>
      </c>
      <c r="AY738" s="188">
        <f>_xll.qlInterestRateIndexMaturity(Currency&amp;"ibor"&amp;$G$1,AX738,Trigger)</f>
        <v>44634</v>
      </c>
      <c r="AZ738" s="361">
        <f>_xll.qlIndexFixing($Z$5,AW738,,_xll.ohTrigger(Trigger,Quote!$AE$2))</f>
        <v>1.3759839689317134E-2</v>
      </c>
      <c r="BA738" s="361">
        <f>_xll.qlIndexFixing($BB$1,AX738,,_xll.ohTrigger(Trigger,Quote!$AE$2))</f>
        <v>1.3750477386317976E-2</v>
      </c>
    </row>
    <row r="739" spans="48:53" ht="11.25" customHeight="1" x14ac:dyDescent="0.25">
      <c r="AV739" s="189" t="s">
        <v>91</v>
      </c>
      <c r="AW739" s="188">
        <f>_xll.qlInterestRateIndexFixingDate(Currency&amp;"ibor"&amp;$G$1,AX739,Trigger)</f>
        <v>44456</v>
      </c>
      <c r="AX739" s="188">
        <f>_xll.qlCalendarAdvance(Calendar,AX738,AV739,"f",,Trigger)</f>
        <v>44460</v>
      </c>
      <c r="AY739" s="188">
        <f>_xll.qlInterestRateIndexMaturity(Currency&amp;"ibor"&amp;$G$1,AX739,Trigger)</f>
        <v>44641</v>
      </c>
      <c r="AZ739" s="361">
        <f>_xll.qlIndexFixing($Z$5,AW739,,_xll.ohTrigger(Trigger,Quote!$AE$2))</f>
        <v>1.3805864348203379E-2</v>
      </c>
      <c r="BA739" s="361">
        <f>_xll.qlIndexFixing($BB$1,AX739,,_xll.ohTrigger(Trigger,Quote!$AE$2))</f>
        <v>1.3788761947524528E-2</v>
      </c>
    </row>
    <row r="740" spans="48:53" ht="11.25" customHeight="1" x14ac:dyDescent="0.25">
      <c r="AV740" s="189" t="s">
        <v>91</v>
      </c>
      <c r="AW740" s="188">
        <f>_xll.qlInterestRateIndexFixingDate(Currency&amp;"ibor"&amp;$G$1,AX740,Trigger)</f>
        <v>44463</v>
      </c>
      <c r="AX740" s="188">
        <f>_xll.qlCalendarAdvance(Calendar,AX739,AV740,"f",,Trigger)</f>
        <v>44467</v>
      </c>
      <c r="AY740" s="188">
        <f>_xll.qlInterestRateIndexMaturity(Currency&amp;"ibor"&amp;$G$1,AX740,Trigger)</f>
        <v>44648</v>
      </c>
      <c r="AZ740" s="361">
        <f>_xll.qlIndexFixing($Z$5,AW740,,_xll.ohTrigger(Trigger,Quote!$AE$2))</f>
        <v>1.3851890064791175E-2</v>
      </c>
      <c r="BA740" s="361">
        <f>_xll.qlIndexFixing($BB$1,AX740,,_xll.ohTrigger(Trigger,Quote!$AE$2))</f>
        <v>1.3829445572152363E-2</v>
      </c>
    </row>
    <row r="741" spans="48:53" ht="11.25" customHeight="1" x14ac:dyDescent="0.25">
      <c r="AV741" s="189" t="s">
        <v>91</v>
      </c>
      <c r="AW741" s="188">
        <f>_xll.qlInterestRateIndexFixingDate(Currency&amp;"ibor"&amp;$G$1,AX741,Trigger)</f>
        <v>44470</v>
      </c>
      <c r="AX741" s="188">
        <f>_xll.qlCalendarAdvance(Calendar,AX740,AV741,"f",,Trigger)</f>
        <v>44474</v>
      </c>
      <c r="AY741" s="188">
        <f>_xll.qlInterestRateIndexMaturity(Currency&amp;"ibor"&amp;$G$1,AX741,Trigger)</f>
        <v>44656</v>
      </c>
      <c r="AZ741" s="361">
        <f>_xll.qlIndexFixing($Z$5,AW741,,_xll.ohTrigger(Trigger,Quote!$AE$2))</f>
        <v>1.3901472280373367E-2</v>
      </c>
      <c r="BA741" s="361">
        <f>_xll.qlIndexFixing($BB$1,AX741,,_xll.ohTrigger(Trigger,Quote!$AE$2))</f>
        <v>1.3866851109871041E-2</v>
      </c>
    </row>
    <row r="742" spans="48:53" ht="11.25" customHeight="1" x14ac:dyDescent="0.25">
      <c r="AV742" s="189" t="s">
        <v>91</v>
      </c>
      <c r="AW742" s="188">
        <f>_xll.qlInterestRateIndexFixingDate(Currency&amp;"ibor"&amp;$G$1,AX742,Trigger)</f>
        <v>44477</v>
      </c>
      <c r="AX742" s="188">
        <f>_xll.qlCalendarAdvance(Calendar,AX741,AV742,"f",,Trigger)</f>
        <v>44481</v>
      </c>
      <c r="AY742" s="188">
        <f>_xll.qlInterestRateIndexMaturity(Currency&amp;"ibor"&amp;$G$1,AX742,Trigger)</f>
        <v>44663</v>
      </c>
      <c r="AZ742" s="361">
        <f>_xll.qlIndexFixing($Z$5,AW742,,_xll.ohTrigger(Trigger,Quote!$AE$2))</f>
        <v>1.3947501962107671E-2</v>
      </c>
      <c r="BA742" s="361">
        <f>_xll.qlIndexFixing($BB$1,AX742,,_xll.ohTrigger(Trigger,Quote!$AE$2))</f>
        <v>1.3903825851557463E-2</v>
      </c>
    </row>
    <row r="743" spans="48:53" ht="11.25" customHeight="1" x14ac:dyDescent="0.25">
      <c r="AV743" s="189" t="s">
        <v>91</v>
      </c>
      <c r="AW743" s="188">
        <f>_xll.qlInterestRateIndexFixingDate(Currency&amp;"ibor"&amp;$G$1,AX743,Trigger)</f>
        <v>44484</v>
      </c>
      <c r="AX743" s="188">
        <f>_xll.qlCalendarAdvance(Calendar,AX742,AV743,"f",,Trigger)</f>
        <v>44488</v>
      </c>
      <c r="AY743" s="188">
        <f>_xll.qlInterestRateIndexMaturity(Currency&amp;"ibor"&amp;$G$1,AX743,Trigger)</f>
        <v>44670</v>
      </c>
      <c r="AZ743" s="361">
        <f>_xll.qlIndexFixing($Z$5,AW743,,_xll.ohTrigger(Trigger,Quote!$AE$2))</f>
        <v>1.399353270750322E-2</v>
      </c>
      <c r="BA743" s="361">
        <f>_xll.qlIndexFixing($BB$1,AX743,,_xll.ohTrigger(Trigger,Quote!$AE$2))</f>
        <v>1.3940365662934539E-2</v>
      </c>
    </row>
    <row r="744" spans="48:53" ht="11.25" customHeight="1" x14ac:dyDescent="0.25">
      <c r="AV744" s="189" t="s">
        <v>91</v>
      </c>
      <c r="AW744" s="188">
        <f>_xll.qlInterestRateIndexFixingDate(Currency&amp;"ibor"&amp;$G$1,AX744,Trigger)</f>
        <v>44491</v>
      </c>
      <c r="AX744" s="188">
        <f>_xll.qlCalendarAdvance(Calendar,AX743,AV744,"f",,Trigger)</f>
        <v>44495</v>
      </c>
      <c r="AY744" s="188">
        <f>_xll.qlInterestRateIndexMaturity(Currency&amp;"ibor"&amp;$G$1,AX744,Trigger)</f>
        <v>44677</v>
      </c>
      <c r="AZ744" s="361">
        <f>_xll.qlIndexFixing($Z$5,AW744,,_xll.ohTrigger(Trigger,Quote!$AE$2))</f>
        <v>1.4039564516584615E-2</v>
      </c>
      <c r="BA744" s="361">
        <f>_xll.qlIndexFixing($BB$1,AX744,,_xll.ohTrigger(Trigger,Quote!$AE$2))</f>
        <v>1.3976466409707598E-2</v>
      </c>
    </row>
    <row r="745" spans="48:53" ht="11.25" customHeight="1" x14ac:dyDescent="0.25">
      <c r="AV745" s="189" t="s">
        <v>91</v>
      </c>
      <c r="AW745" s="188">
        <f>_xll.qlInterestRateIndexFixingDate(Currency&amp;"ibor"&amp;$G$1,AX745,Trigger)</f>
        <v>44498</v>
      </c>
      <c r="AX745" s="188">
        <f>_xll.qlCalendarAdvance(Calendar,AX744,AV745,"f",,Trigger)</f>
        <v>44502</v>
      </c>
      <c r="AY745" s="188">
        <f>_xll.qlInterestRateIndexMaturity(Currency&amp;"ibor"&amp;$G$1,AX745,Trigger)</f>
        <v>44683</v>
      </c>
      <c r="AZ745" s="361">
        <f>_xll.qlIndexFixing($Z$5,AW745,,_xll.ohTrigger(Trigger,Quote!$AE$2))</f>
        <v>1.408203451410135E-2</v>
      </c>
      <c r="BA745" s="361">
        <f>_xll.qlIndexFixing($BB$1,AX745,,_xll.ohTrigger(Trigger,Quote!$AE$2))</f>
        <v>1.4009458003678662E-2</v>
      </c>
    </row>
    <row r="746" spans="48:53" ht="11.25" customHeight="1" x14ac:dyDescent="0.25">
      <c r="AV746" s="189" t="s">
        <v>91</v>
      </c>
      <c r="AW746" s="188">
        <f>_xll.qlInterestRateIndexFixingDate(Currency&amp;"ibor"&amp;$G$1,AX746,Trigger)</f>
        <v>44505</v>
      </c>
      <c r="AX746" s="188">
        <f>_xll.qlCalendarAdvance(Calendar,AX745,AV746,"f",,Trigger)</f>
        <v>44509</v>
      </c>
      <c r="AY746" s="188">
        <f>_xll.qlInterestRateIndexMaturity(Currency&amp;"ibor"&amp;$G$1,AX746,Trigger)</f>
        <v>44690</v>
      </c>
      <c r="AZ746" s="361">
        <f>_xll.qlIndexFixing($Z$5,AW746,,_xll.ohTrigger(Trigger,Quote!$AE$2))</f>
        <v>1.4128066577408097E-2</v>
      </c>
      <c r="BA746" s="361">
        <f>_xll.qlIndexFixing($BB$1,AX746,,_xll.ohTrigger(Trigger,Quote!$AE$2))</f>
        <v>1.4044700210657663E-2</v>
      </c>
    </row>
    <row r="747" spans="48:53" ht="11.25" customHeight="1" x14ac:dyDescent="0.25">
      <c r="AV747" s="189" t="s">
        <v>91</v>
      </c>
      <c r="AW747" s="188">
        <f>_xll.qlInterestRateIndexFixingDate(Currency&amp;"ibor"&amp;$G$1,AX747,Trigger)</f>
        <v>44512</v>
      </c>
      <c r="AX747" s="188">
        <f>_xll.qlCalendarAdvance(Calendar,AX746,AV747,"f",,Trigger)</f>
        <v>44516</v>
      </c>
      <c r="AY747" s="188">
        <f>_xll.qlInterestRateIndexMaturity(Currency&amp;"ibor"&amp;$G$1,AX747,Trigger)</f>
        <v>44697</v>
      </c>
      <c r="AZ747" s="361">
        <f>_xll.qlIndexFixing($Z$5,AW747,,_xll.ohTrigger(Trigger,Quote!$AE$2))</f>
        <v>1.4174099698585981E-2</v>
      </c>
      <c r="BA747" s="361">
        <f>_xll.qlIndexFixing($BB$1,AX747,,_xll.ohTrigger(Trigger,Quote!$AE$2))</f>
        <v>1.4079491315965288E-2</v>
      </c>
    </row>
    <row r="748" spans="48:53" ht="11.25" customHeight="1" x14ac:dyDescent="0.25">
      <c r="AV748" s="189" t="s">
        <v>91</v>
      </c>
      <c r="AW748" s="188">
        <f>_xll.qlInterestRateIndexFixingDate(Currency&amp;"ibor"&amp;$G$1,AX748,Trigger)</f>
        <v>44519</v>
      </c>
      <c r="AX748" s="188">
        <f>_xll.qlCalendarAdvance(Calendar,AX747,AV748,"f",,Trigger)</f>
        <v>44523</v>
      </c>
      <c r="AY748" s="188">
        <f>_xll.qlInterestRateIndexMaturity(Currency&amp;"ibor"&amp;$G$1,AX748,Trigger)</f>
        <v>44704</v>
      </c>
      <c r="AZ748" s="361">
        <f>_xll.qlIndexFixing($Z$5,AW748,,_xll.ohTrigger(Trigger,Quote!$AE$2))</f>
        <v>1.4194339367590623E-2</v>
      </c>
      <c r="BA748" s="361">
        <f>_xll.qlIndexFixing($BB$1,AX748,,_xll.ohTrigger(Trigger,Quote!$AE$2))</f>
        <v>1.4113832166660975E-2</v>
      </c>
    </row>
    <row r="749" spans="48:53" ht="11.25" customHeight="1" x14ac:dyDescent="0.25">
      <c r="AV749" s="189" t="s">
        <v>91</v>
      </c>
      <c r="AW749" s="188">
        <f>_xll.qlInterestRateIndexFixingDate(Currency&amp;"ibor"&amp;$G$1,AX749,Trigger)</f>
        <v>44526</v>
      </c>
      <c r="AX749" s="188">
        <f>_xll.qlCalendarAdvance(Calendar,AX748,AV749,"f",,Trigger)</f>
        <v>44530</v>
      </c>
      <c r="AY749" s="188">
        <f>_xll.qlInterestRateIndexMaturity(Currency&amp;"ibor"&amp;$G$1,AX749,Trigger)</f>
        <v>44712</v>
      </c>
      <c r="AZ749" s="361">
        <f>_xll.qlIndexFixing($Z$5,AW749,,_xll.ohTrigger(Trigger,Quote!$AE$2))</f>
        <v>1.421459489658307E-2</v>
      </c>
      <c r="BA749" s="361">
        <f>_xll.qlIndexFixing($BB$1,AX749,,_xll.ohTrigger(Trigger,Quote!$AE$2))</f>
        <v>1.4150274101491202E-2</v>
      </c>
    </row>
    <row r="750" spans="48:53" ht="11.25" customHeight="1" x14ac:dyDescent="0.25">
      <c r="AV750" s="189" t="s">
        <v>91</v>
      </c>
      <c r="AW750" s="188">
        <f>_xll.qlInterestRateIndexFixingDate(Currency&amp;"ibor"&amp;$G$1,AX750,Trigger)</f>
        <v>44533</v>
      </c>
      <c r="AX750" s="188">
        <f>_xll.qlCalendarAdvance(Calendar,AX749,AV750,"f",,Trigger)</f>
        <v>44537</v>
      </c>
      <c r="AY750" s="188">
        <f>_xll.qlInterestRateIndexMaturity(Currency&amp;"ibor"&amp;$G$1,AX750,Trigger)</f>
        <v>44719</v>
      </c>
      <c r="AZ750" s="361">
        <f>_xll.qlIndexFixing($Z$5,AW750,,_xll.ohTrigger(Trigger,Quote!$AE$2))</f>
        <v>1.4234677806499672E-2</v>
      </c>
      <c r="BA750" s="361">
        <f>_xll.qlIndexFixing($BB$1,AX750,,_xll.ohTrigger(Trigger,Quote!$AE$2))</f>
        <v>1.4183716712863679E-2</v>
      </c>
    </row>
    <row r="751" spans="48:53" ht="11.25" customHeight="1" x14ac:dyDescent="0.25">
      <c r="AV751" s="189" t="s">
        <v>91</v>
      </c>
      <c r="AW751" s="188">
        <f>_xll.qlInterestRateIndexFixingDate(Currency&amp;"ibor"&amp;$G$1,AX751,Trigger)</f>
        <v>44540</v>
      </c>
      <c r="AX751" s="188">
        <f>_xll.qlCalendarAdvance(Calendar,AX750,AV751,"f",,Trigger)</f>
        <v>44544</v>
      </c>
      <c r="AY751" s="188">
        <f>_xll.qlInterestRateIndexMaturity(Currency&amp;"ibor"&amp;$G$1,AX751,Trigger)</f>
        <v>44726</v>
      </c>
      <c r="AZ751" s="361">
        <f>_xll.qlIndexFixing($Z$5,AW751,,_xll.ohTrigger(Trigger,Quote!$AE$2))</f>
        <v>1.4254621058437026E-2</v>
      </c>
      <c r="BA751" s="361">
        <f>_xll.qlIndexFixing($BB$1,AX751,,_xll.ohTrigger(Trigger,Quote!$AE$2))</f>
        <v>1.4216741666816737E-2</v>
      </c>
    </row>
    <row r="752" spans="48:53" ht="11.25" customHeight="1" x14ac:dyDescent="0.25">
      <c r="AV752" s="189" t="s">
        <v>91</v>
      </c>
      <c r="AW752" s="188">
        <f>_xll.qlInterestRateIndexFixingDate(Currency&amp;"ibor"&amp;$G$1,AX752,Trigger)</f>
        <v>44547</v>
      </c>
      <c r="AX752" s="188">
        <f>_xll.qlCalendarAdvance(Calendar,AX751,AV752,"f",,Trigger)</f>
        <v>44551</v>
      </c>
      <c r="AY752" s="188">
        <f>_xll.qlInterestRateIndexMaturity(Currency&amp;"ibor"&amp;$G$1,AX752,Trigger)</f>
        <v>44733</v>
      </c>
      <c r="AZ752" s="361">
        <f>_xll.qlIndexFixing($Z$5,AW752,,_xll.ohTrigger(Trigger,Quote!$AE$2))</f>
        <v>1.4274424648197174E-2</v>
      </c>
      <c r="BA752" s="361">
        <f>_xll.qlIndexFixing($BB$1,AX752,,_xll.ohTrigger(Trigger,Quote!$AE$2))</f>
        <v>1.4249359861136788E-2</v>
      </c>
    </row>
    <row r="753" spans="48:53" ht="11.25" customHeight="1" x14ac:dyDescent="0.25">
      <c r="AV753" s="189" t="s">
        <v>91</v>
      </c>
      <c r="AW753" s="188">
        <f>_xll.qlInterestRateIndexFixingDate(Currency&amp;"ibor"&amp;$G$1,AX753,Trigger)</f>
        <v>44554</v>
      </c>
      <c r="AX753" s="188">
        <f>_xll.qlCalendarAdvance(Calendar,AX752,AV753,"f",,Trigger)</f>
        <v>44558</v>
      </c>
      <c r="AY753" s="188">
        <f>_xll.qlInterestRateIndexMaturity(Currency&amp;"ibor"&amp;$G$1,AX753,Trigger)</f>
        <v>44740</v>
      </c>
      <c r="AZ753" s="361">
        <f>_xll.qlIndexFixing($Z$5,AW753,,_xll.ohTrigger(Trigger,Quote!$AE$2))</f>
        <v>1.4294088571611579E-2</v>
      </c>
      <c r="BA753" s="361">
        <f>_xll.qlIndexFixing($BB$1,AX753,,_xll.ohTrigger(Trigger,Quote!$AE$2))</f>
        <v>1.4281582352253007E-2</v>
      </c>
    </row>
    <row r="754" spans="48:53" ht="11.25" customHeight="1" x14ac:dyDescent="0.25">
      <c r="AV754" s="189" t="s">
        <v>91</v>
      </c>
      <c r="AW754" s="188">
        <f>_xll.qlInterestRateIndexFixingDate(Currency&amp;"ibor"&amp;$G$1,AX754,Trigger)</f>
        <v>44561</v>
      </c>
      <c r="AX754" s="188">
        <f>_xll.qlCalendarAdvance(Calendar,AX753,AV754,"f",,Trigger)</f>
        <v>44565</v>
      </c>
      <c r="AY754" s="188">
        <f>_xll.qlInterestRateIndexMaturity(Currency&amp;"ibor"&amp;$G$1,AX754,Trigger)</f>
        <v>44746</v>
      </c>
      <c r="AZ754" s="361">
        <f>_xll.qlIndexFixing($Z$5,AW754,,_xll.ohTrigger(Trigger,Quote!$AE$2))</f>
        <v>1.4312828408605724E-2</v>
      </c>
      <c r="BA754" s="361">
        <f>_xll.qlIndexFixing($BB$1,AX754,,_xll.ohTrigger(Trigger,Quote!$AE$2))</f>
        <v>1.4311001481306779E-2</v>
      </c>
    </row>
    <row r="755" spans="48:53" ht="11.25" customHeight="1" x14ac:dyDescent="0.25">
      <c r="AV755" s="189" t="s">
        <v>91</v>
      </c>
      <c r="AW755" s="188">
        <f>_xll.qlInterestRateIndexFixingDate(Currency&amp;"ibor"&amp;$G$1,AX755,Trigger)</f>
        <v>44568</v>
      </c>
      <c r="AX755" s="188">
        <f>_xll.qlCalendarAdvance(Calendar,AX754,AV755,"f",,Trigger)</f>
        <v>44572</v>
      </c>
      <c r="AY755" s="188">
        <f>_xll.qlInterestRateIndexMaturity(Currency&amp;"ibor"&amp;$G$1,AX755,Trigger)</f>
        <v>44753</v>
      </c>
      <c r="AZ755" s="361">
        <f>_xll.qlIndexFixing($Z$5,AW755,,_xll.ohTrigger(Trigger,Quote!$AE$2))</f>
        <v>1.4332085047806508E-2</v>
      </c>
      <c r="BA755" s="361">
        <f>_xll.qlIndexFixing($BB$1,AX755,,_xll.ohTrigger(Trigger,Quote!$AE$2))</f>
        <v>1.4342486752093358E-2</v>
      </c>
    </row>
    <row r="756" spans="48:53" ht="11.25" customHeight="1" x14ac:dyDescent="0.25">
      <c r="AV756" s="189" t="s">
        <v>91</v>
      </c>
      <c r="AW756" s="188">
        <f>_xll.qlInterestRateIndexFixingDate(Currency&amp;"ibor"&amp;$G$1,AX756,Trigger)</f>
        <v>44575</v>
      </c>
      <c r="AX756" s="188">
        <f>_xll.qlCalendarAdvance(Calendar,AX755,AV756,"f",,Trigger)</f>
        <v>44579</v>
      </c>
      <c r="AY756" s="188">
        <f>_xll.qlInterestRateIndexMaturity(Currency&amp;"ibor"&amp;$G$1,AX756,Trigger)</f>
        <v>44760</v>
      </c>
      <c r="AZ756" s="361">
        <f>_xll.qlIndexFixing($Z$5,AW756,,_xll.ohTrigger(Trigger,Quote!$AE$2))</f>
        <v>1.4351201237726799E-2</v>
      </c>
      <c r="BA756" s="361">
        <f>_xll.qlIndexFixing($BB$1,AX756,,_xll.ohTrigger(Trigger,Quote!$AE$2))</f>
        <v>1.4373609189859292E-2</v>
      </c>
    </row>
    <row r="757" spans="48:53" ht="11.25" customHeight="1" x14ac:dyDescent="0.25">
      <c r="AV757" s="189" t="s">
        <v>91</v>
      </c>
      <c r="AW757" s="188">
        <f>_xll.qlInterestRateIndexFixingDate(Currency&amp;"ibor"&amp;$G$1,AX757,Trigger)</f>
        <v>44582</v>
      </c>
      <c r="AX757" s="188">
        <f>_xll.qlCalendarAdvance(Calendar,AX756,AV757,"f",,Trigger)</f>
        <v>44586</v>
      </c>
      <c r="AY757" s="188">
        <f>_xll.qlInterestRateIndexMaturity(Currency&amp;"ibor"&amp;$G$1,AX757,Trigger)</f>
        <v>44767</v>
      </c>
      <c r="AZ757" s="361">
        <f>_xll.qlIndexFixing($Z$5,AW757,,_xll.ohTrigger(Trigger,Quote!$AE$2))</f>
        <v>1.4370176974341972E-2</v>
      </c>
      <c r="BA757" s="361">
        <f>_xll.qlIndexFixing($BB$1,AX757,,_xll.ohTrigger(Trigger,Quote!$AE$2))</f>
        <v>1.4404380549802944E-2</v>
      </c>
    </row>
    <row r="758" spans="48:53" ht="11.25" customHeight="1" x14ac:dyDescent="0.25">
      <c r="AV758" s="189" t="s">
        <v>91</v>
      </c>
      <c r="AW758" s="188">
        <f>_xll.qlInterestRateIndexFixingDate(Currency&amp;"ibor"&amp;$G$1,AX758,Trigger)</f>
        <v>44589</v>
      </c>
      <c r="AX758" s="188">
        <f>_xll.qlCalendarAdvance(Calendar,AX757,AV758,"f",,Trigger)</f>
        <v>44593</v>
      </c>
      <c r="AY758" s="188">
        <f>_xll.qlInterestRateIndexMaturity(Currency&amp;"ibor"&amp;$G$1,AX758,Trigger)</f>
        <v>44774</v>
      </c>
      <c r="AZ758" s="361">
        <f>_xll.qlIndexFixing($Z$5,AW758,,_xll.ohTrigger(Trigger,Quote!$AE$2))</f>
        <v>1.4389012253657872E-2</v>
      </c>
      <c r="BA758" s="361">
        <f>_xll.qlIndexFixing($BB$1,AX758,,_xll.ohTrigger(Trigger,Quote!$AE$2))</f>
        <v>1.4434812746584509E-2</v>
      </c>
    </row>
    <row r="759" spans="48:53" ht="11.25" customHeight="1" x14ac:dyDescent="0.25">
      <c r="AV759" s="189" t="s">
        <v>91</v>
      </c>
      <c r="AW759" s="188">
        <f>_xll.qlInterestRateIndexFixingDate(Currency&amp;"ibor"&amp;$G$1,AX759,Trigger)</f>
        <v>44596</v>
      </c>
      <c r="AX759" s="188">
        <f>_xll.qlCalendarAdvance(Calendar,AX758,AV759,"f",,Trigger)</f>
        <v>44600</v>
      </c>
      <c r="AY759" s="188">
        <f>_xll.qlInterestRateIndexMaturity(Currency&amp;"ibor"&amp;$G$1,AX759,Trigger)</f>
        <v>44781</v>
      </c>
      <c r="AZ759" s="361">
        <f>_xll.qlIndexFixing($Z$5,AW759,,_xll.ohTrigger(Trigger,Quote!$AE$2))</f>
        <v>1.4407707071709496E-2</v>
      </c>
      <c r="BA759" s="361">
        <f>_xll.qlIndexFixing($BB$1,AX759,,_xll.ohTrigger(Trigger,Quote!$AE$2))</f>
        <v>1.4464917854320282E-2</v>
      </c>
    </row>
    <row r="760" spans="48:53" ht="11.25" customHeight="1" x14ac:dyDescent="0.25">
      <c r="AV760" s="189" t="s">
        <v>91</v>
      </c>
      <c r="AW760" s="188">
        <f>_xll.qlInterestRateIndexFixingDate(Currency&amp;"ibor"&amp;$G$1,AX760,Trigger)</f>
        <v>44603</v>
      </c>
      <c r="AX760" s="188">
        <f>_xll.qlCalendarAdvance(Calendar,AX759,AV760,"f",,Trigger)</f>
        <v>44607</v>
      </c>
      <c r="AY760" s="188">
        <f>_xll.qlInterestRateIndexMaturity(Currency&amp;"ibor"&amp;$G$1,AX760,Trigger)</f>
        <v>44788</v>
      </c>
      <c r="AZ760" s="361">
        <f>_xll.qlIndexFixing($Z$5,AW760,,_xll.ohTrigger(Trigger,Quote!$AE$2))</f>
        <v>1.4426261424560985E-2</v>
      </c>
      <c r="BA760" s="361">
        <f>_xll.qlIndexFixing($BB$1,AX760,,_xll.ohTrigger(Trigger,Quote!$AE$2))</f>
        <v>1.4494708106572933E-2</v>
      </c>
    </row>
    <row r="761" spans="48:53" ht="11.25" customHeight="1" x14ac:dyDescent="0.25">
      <c r="AV761" s="189" t="s">
        <v>91</v>
      </c>
      <c r="AW761" s="188">
        <f>_xll.qlInterestRateIndexFixingDate(Currency&amp;"ibor"&amp;$G$1,AX761,Trigger)</f>
        <v>44610</v>
      </c>
      <c r="AX761" s="188">
        <f>_xll.qlCalendarAdvance(Calendar,AX760,AV761,"f",,Trigger)</f>
        <v>44614</v>
      </c>
      <c r="AY761" s="188">
        <f>_xll.qlInterestRateIndexMaturity(Currency&amp;"ibor"&amp;$G$1,AX761,Trigger)</f>
        <v>44795</v>
      </c>
      <c r="AZ761" s="361">
        <f>_xll.qlIndexFixing($Z$5,AW761,,_xll.ohTrigger(Trigger,Quote!$AE$2))</f>
        <v>1.4444675308306955E-2</v>
      </c>
      <c r="BA761" s="361">
        <f>_xll.qlIndexFixing($BB$1,AX761,,_xll.ohTrigger(Trigger,Quote!$AE$2))</f>
        <v>1.452419589634312E-2</v>
      </c>
    </row>
    <row r="762" spans="48:53" ht="11.25" customHeight="1" x14ac:dyDescent="0.25">
      <c r="AV762" s="189" t="s">
        <v>91</v>
      </c>
      <c r="AW762" s="188">
        <f>_xll.qlInterestRateIndexFixingDate(Currency&amp;"ibor"&amp;$G$1,AX762,Trigger)</f>
        <v>44617</v>
      </c>
      <c r="AX762" s="188">
        <f>_xll.qlCalendarAdvance(Calendar,AX761,AV762,"f",,Trigger)</f>
        <v>44621</v>
      </c>
      <c r="AY762" s="188">
        <f>_xll.qlInterestRateIndexMaturity(Currency&amp;"ibor"&amp;$G$1,AX762,Trigger)</f>
        <v>44805</v>
      </c>
      <c r="AZ762" s="361">
        <f>_xll.qlIndexFixing($Z$5,AW762,,_xll.ohTrigger(Trigger,Quote!$AE$2))</f>
        <v>1.4468486196312818E-2</v>
      </c>
      <c r="BA762" s="361">
        <f>_xll.qlIndexFixing($BB$1,AX762,,_xll.ohTrigger(Trigger,Quote!$AE$2))</f>
        <v>1.4564820665617461E-2</v>
      </c>
    </row>
    <row r="763" spans="48:53" ht="11.25" customHeight="1" x14ac:dyDescent="0.25">
      <c r="AV763" s="189" t="s">
        <v>91</v>
      </c>
      <c r="AW763" s="188">
        <f>_xll.qlInterestRateIndexFixingDate(Currency&amp;"ibor"&amp;$G$1,AX763,Trigger)</f>
        <v>44624</v>
      </c>
      <c r="AX763" s="188">
        <f>_xll.qlCalendarAdvance(Calendar,AX762,AV763,"f",,Trigger)</f>
        <v>44628</v>
      </c>
      <c r="AY763" s="188">
        <f>_xll.qlInterestRateIndexMaturity(Currency&amp;"ibor"&amp;$G$1,AX763,Trigger)</f>
        <v>44812</v>
      </c>
      <c r="AZ763" s="361">
        <f>_xll.qlIndexFixing($Z$5,AW763,,_xll.ohTrigger(Trigger,Quote!$AE$2))</f>
        <v>1.4487017124442622E-2</v>
      </c>
      <c r="BA763" s="361">
        <f>_xll.qlIndexFixing($BB$1,AX763,,_xll.ohTrigger(Trigger,Quote!$AE$2))</f>
        <v>1.459368063796658E-2</v>
      </c>
    </row>
    <row r="764" spans="48:53" ht="11.25" customHeight="1" x14ac:dyDescent="0.25">
      <c r="AV764" s="189" t="s">
        <v>91</v>
      </c>
      <c r="AW764" s="188">
        <f>_xll.qlInterestRateIndexFixingDate(Currency&amp;"ibor"&amp;$G$1,AX764,Trigger)</f>
        <v>44631</v>
      </c>
      <c r="AX764" s="188">
        <f>_xll.qlCalendarAdvance(Calendar,AX763,AV764,"f",,Trigger)</f>
        <v>44635</v>
      </c>
      <c r="AY764" s="188">
        <f>_xll.qlInterestRateIndexMaturity(Currency&amp;"ibor"&amp;$G$1,AX764,Trigger)</f>
        <v>44819</v>
      </c>
      <c r="AZ764" s="361">
        <f>_xll.qlIndexFixing($Z$5,AW764,,_xll.ohTrigger(Trigger,Quote!$AE$2))</f>
        <v>1.4505409858110467E-2</v>
      </c>
      <c r="BA764" s="361">
        <f>_xll.qlIndexFixing($BB$1,AX764,,_xll.ohTrigger(Trigger,Quote!$AE$2))</f>
        <v>1.4622279767885894E-2</v>
      </c>
    </row>
    <row r="765" spans="48:53" ht="11.25" customHeight="1" x14ac:dyDescent="0.25">
      <c r="AV765" s="189" t="s">
        <v>91</v>
      </c>
      <c r="AW765" s="188">
        <f>_xll.qlInterestRateIndexFixingDate(Currency&amp;"ibor"&amp;$G$1,AX765,Trigger)</f>
        <v>44638</v>
      </c>
      <c r="AX765" s="188">
        <f>_xll.qlCalendarAdvance(Calendar,AX764,AV765,"f",,Trigger)</f>
        <v>44642</v>
      </c>
      <c r="AY765" s="188">
        <f>_xll.qlInterestRateIndexMaturity(Currency&amp;"ibor"&amp;$G$1,AX765,Trigger)</f>
        <v>44826</v>
      </c>
      <c r="AZ765" s="361">
        <f>_xll.qlIndexFixing($Z$5,AW765,,_xll.ohTrigger(Trigger,Quote!$AE$2))</f>
        <v>1.452366439344336E-2</v>
      </c>
      <c r="BA765" s="361">
        <f>_xll.qlIndexFixing($BB$1,AX765,,_xll.ohTrigger(Trigger,Quote!$AE$2))</f>
        <v>1.4650630737662452E-2</v>
      </c>
    </row>
    <row r="766" spans="48:53" ht="11.25" customHeight="1" x14ac:dyDescent="0.25">
      <c r="AV766" s="189" t="s">
        <v>91</v>
      </c>
      <c r="AW766" s="188">
        <f>_xll.qlInterestRateIndexFixingDate(Currency&amp;"ibor"&amp;$G$1,AX766,Trigger)</f>
        <v>44645</v>
      </c>
      <c r="AX766" s="188">
        <f>_xll.qlCalendarAdvance(Calendar,AX765,AV766,"f",,Trigger)</f>
        <v>44649</v>
      </c>
      <c r="AY766" s="188">
        <f>_xll.qlInterestRateIndexMaturity(Currency&amp;"ibor"&amp;$G$1,AX766,Trigger)</f>
        <v>44833</v>
      </c>
      <c r="AZ766" s="361">
        <f>_xll.qlIndexFixing($Z$5,AW766,,_xll.ohTrigger(Trigger,Quote!$AE$2))</f>
        <v>1.4541780726598726E-2</v>
      </c>
      <c r="BA766" s="361">
        <f>_xll.qlIndexFixing($BB$1,AX766,,_xll.ohTrigger(Trigger,Quote!$AE$2))</f>
        <v>1.4672026586354194E-2</v>
      </c>
    </row>
    <row r="767" spans="48:53" ht="11.25" customHeight="1" x14ac:dyDescent="0.25">
      <c r="AV767" s="189" t="s">
        <v>91</v>
      </c>
      <c r="AW767" s="188">
        <f>_xll.qlInterestRateIndexFixingDate(Currency&amp;"ibor"&amp;$G$1,AX767,Trigger)</f>
        <v>44652</v>
      </c>
      <c r="AX767" s="188">
        <f>_xll.qlCalendarAdvance(Calendar,AX766,AV767,"f",,Trigger)</f>
        <v>44656</v>
      </c>
      <c r="AY767" s="188">
        <f>_xll.qlInterestRateIndexMaturity(Currency&amp;"ibor"&amp;$G$1,AX767,Trigger)</f>
        <v>44839</v>
      </c>
      <c r="AZ767" s="361">
        <f>_xll.qlIndexFixing($Z$5,AW767,,_xll.ohTrigger(Trigger,Quote!$AE$2))</f>
        <v>1.4557233086246658E-2</v>
      </c>
      <c r="BA767" s="361">
        <f>_xll.qlIndexFixing($BB$1,AX767,,_xll.ohTrigger(Trigger,Quote!$AE$2))</f>
        <v>1.4699949186373894E-2</v>
      </c>
    </row>
    <row r="768" spans="48:53" ht="11.25" customHeight="1" x14ac:dyDescent="0.25">
      <c r="AV768" s="189" t="s">
        <v>91</v>
      </c>
      <c r="AW768" s="188">
        <f>_xll.qlInterestRateIndexFixingDate(Currency&amp;"ibor"&amp;$G$1,AX768,Trigger)</f>
        <v>44659</v>
      </c>
      <c r="AX768" s="188">
        <f>_xll.qlCalendarAdvance(Calendar,AX767,AV768,"f",,Trigger)</f>
        <v>44663</v>
      </c>
      <c r="AY768" s="188">
        <f>_xll.qlInterestRateIndexMaturity(Currency&amp;"ibor"&amp;$G$1,AX768,Trigger)</f>
        <v>44846</v>
      </c>
      <c r="AZ768" s="361">
        <f>_xll.qlIndexFixing($Z$5,AW768,,_xll.ohTrigger(Trigger,Quote!$AE$2))</f>
        <v>1.4574938000861706E-2</v>
      </c>
      <c r="BA768" s="361">
        <f>_xll.qlIndexFixing($BB$1,AX768,,_xll.ohTrigger(Trigger,Quote!$AE$2))</f>
        <v>1.4727661378562544E-2</v>
      </c>
    </row>
    <row r="769" spans="48:53" ht="11.25" customHeight="1" x14ac:dyDescent="0.25">
      <c r="AV769" s="189" t="s">
        <v>91</v>
      </c>
      <c r="AW769" s="188">
        <f>_xll.qlInterestRateIndexFixingDate(Currency&amp;"ibor"&amp;$G$1,AX769,Trigger)</f>
        <v>44664</v>
      </c>
      <c r="AX769" s="188">
        <f>_xll.qlCalendarAdvance(Calendar,AX768,AV769,"f",,Trigger)</f>
        <v>44670</v>
      </c>
      <c r="AY769" s="188">
        <f>_xll.qlInterestRateIndexMaturity(Currency&amp;"ibor"&amp;$G$1,AX769,Trigger)</f>
        <v>44853</v>
      </c>
      <c r="AZ769" s="361">
        <f>_xll.qlIndexFixing($Z$5,AW769,,_xll.ohTrigger(Trigger,Quote!$AE$2))</f>
        <v>1.4592503948300188E-2</v>
      </c>
      <c r="BA769" s="361">
        <f>_xll.qlIndexFixing($BB$1,AX769,,_xll.ohTrigger(Trigger,Quote!$AE$2))</f>
        <v>1.4755176682684688E-2</v>
      </c>
    </row>
    <row r="770" spans="48:53" ht="11.25" customHeight="1" x14ac:dyDescent="0.25">
      <c r="AV770" s="189" t="s">
        <v>91</v>
      </c>
      <c r="AW770" s="188">
        <f>_xll.qlInterestRateIndexFixingDate(Currency&amp;"ibor"&amp;$G$1,AX770,Trigger)</f>
        <v>44673</v>
      </c>
      <c r="AX770" s="188">
        <f>_xll.qlCalendarAdvance(Calendar,AX769,AV770,"f",,Trigger)</f>
        <v>44677</v>
      </c>
      <c r="AY770" s="188">
        <f>_xll.qlInterestRateIndexMaturity(Currency&amp;"ibor"&amp;$G$1,AX770,Trigger)</f>
        <v>44860</v>
      </c>
      <c r="AZ770" s="361">
        <f>_xll.qlIndexFixing($Z$5,AW770,,_xll.ohTrigger(Trigger,Quote!$AE$2))</f>
        <v>1.4609930924864954E-2</v>
      </c>
      <c r="BA770" s="361">
        <f>_xll.qlIndexFixing($BB$1,AX770,,_xll.ohTrigger(Trigger,Quote!$AE$2))</f>
        <v>1.4782508776175467E-2</v>
      </c>
    </row>
    <row r="771" spans="48:53" ht="11.25" customHeight="1" x14ac:dyDescent="0.25">
      <c r="AV771" s="189" t="s">
        <v>91</v>
      </c>
      <c r="AW771" s="188">
        <f>_xll.qlInterestRateIndexFixingDate(Currency&amp;"ibor"&amp;$G$1,AX771,Trigger)</f>
        <v>44680</v>
      </c>
      <c r="AX771" s="188">
        <f>_xll.qlCalendarAdvance(Calendar,AX770,AV771,"f",,Trigger)</f>
        <v>44684</v>
      </c>
      <c r="AY771" s="188">
        <f>_xll.qlInterestRateIndexMaturity(Currency&amp;"ibor"&amp;$G$1,AX771,Trigger)</f>
        <v>44868</v>
      </c>
      <c r="AZ771" s="361">
        <f>_xll.qlIndexFixing($Z$5,AW771,,_xll.ohTrigger(Trigger,Quote!$AE$2))</f>
        <v>1.4630289227245989E-2</v>
      </c>
      <c r="BA771" s="361">
        <f>_xll.qlIndexFixing($BB$1,AX771,,_xll.ohTrigger(Trigger,Quote!$AE$2))</f>
        <v>1.4816254953032883E-2</v>
      </c>
    </row>
    <row r="772" spans="48:53" ht="11.25" customHeight="1" x14ac:dyDescent="0.25">
      <c r="AV772" s="189" t="s">
        <v>91</v>
      </c>
      <c r="AW772" s="188">
        <f>_xll.qlInterestRateIndexFixingDate(Currency&amp;"ibor"&amp;$G$1,AX772,Trigger)</f>
        <v>44687</v>
      </c>
      <c r="AX772" s="188">
        <f>_xll.qlCalendarAdvance(Calendar,AX771,AV772,"f",,Trigger)</f>
        <v>44691</v>
      </c>
      <c r="AY772" s="188">
        <f>_xll.qlInterestRateIndexMaturity(Currency&amp;"ibor"&amp;$G$1,AX772,Trigger)</f>
        <v>44875</v>
      </c>
      <c r="AZ772" s="361">
        <f>_xll.qlIndexFixing($Z$5,AW772,,_xll.ohTrigger(Trigger,Quote!$AE$2))</f>
        <v>1.464757626826335E-2</v>
      </c>
      <c r="BA772" s="361">
        <f>_xll.qlIndexFixing($BB$1,AX772,,_xll.ohTrigger(Trigger,Quote!$AE$2))</f>
        <v>1.4843236940096012E-2</v>
      </c>
    </row>
    <row r="773" spans="48:53" ht="11.25" customHeight="1" x14ac:dyDescent="0.25">
      <c r="AV773" s="189" t="s">
        <v>91</v>
      </c>
      <c r="AW773" s="188">
        <f>_xll.qlInterestRateIndexFixingDate(Currency&amp;"ibor"&amp;$G$1,AX773,Trigger)</f>
        <v>44694</v>
      </c>
      <c r="AX773" s="188">
        <f>_xll.qlCalendarAdvance(Calendar,AX772,AV773,"f",,Trigger)</f>
        <v>44698</v>
      </c>
      <c r="AY773" s="188">
        <f>_xll.qlInterestRateIndexMaturity(Currency&amp;"ibor"&amp;$G$1,AX773,Trigger)</f>
        <v>44882</v>
      </c>
      <c r="AZ773" s="361">
        <f>_xll.qlIndexFixing($Z$5,AW773,,_xll.ohTrigger(Trigger,Quote!$AE$2))</f>
        <v>1.4668342729421848E-2</v>
      </c>
      <c r="BA773" s="361">
        <f>_xll.qlIndexFixing($BB$1,AX773,,_xll.ohTrigger(Trigger,Quote!$AE$2))</f>
        <v>1.4870077626021898E-2</v>
      </c>
    </row>
    <row r="774" spans="48:53" ht="11.25" customHeight="1" x14ac:dyDescent="0.25">
      <c r="AV774" s="189" t="s">
        <v>91</v>
      </c>
      <c r="AW774" s="188">
        <f>_xll.qlInterestRateIndexFixingDate(Currency&amp;"ibor"&amp;$G$1,AX774,Trigger)</f>
        <v>44701</v>
      </c>
      <c r="AX774" s="188">
        <f>_xll.qlCalendarAdvance(Calendar,AX773,AV774,"f",,Trigger)</f>
        <v>44705</v>
      </c>
      <c r="AY774" s="188">
        <f>_xll.qlInterestRateIndexMaturity(Currency&amp;"ibor"&amp;$G$1,AX774,Trigger)</f>
        <v>44889</v>
      </c>
      <c r="AZ774" s="361">
        <f>_xll.qlIndexFixing($Z$5,AW774,,_xll.ohTrigger(Trigger,Quote!$AE$2))</f>
        <v>1.4710756360848834E-2</v>
      </c>
      <c r="BA774" s="361">
        <f>_xll.qlIndexFixing($BB$1,AX774,,_xll.ohTrigger(Trigger,Quote!$AE$2))</f>
        <v>1.48967847639115E-2</v>
      </c>
    </row>
    <row r="775" spans="48:53" ht="11.25" customHeight="1" x14ac:dyDescent="0.25">
      <c r="AV775" s="189" t="s">
        <v>91</v>
      </c>
      <c r="AW775" s="188">
        <f>_xll.qlInterestRateIndexFixingDate(Currency&amp;"ibor"&amp;$G$1,AX775,Trigger)</f>
        <v>44708</v>
      </c>
      <c r="AX775" s="188">
        <f>_xll.qlCalendarAdvance(Calendar,AX774,AV775,"f",,Trigger)</f>
        <v>44712</v>
      </c>
      <c r="AY775" s="188">
        <f>_xll.qlInterestRateIndexMaturity(Currency&amp;"ibor"&amp;$G$1,AX775,Trigger)</f>
        <v>44895</v>
      </c>
      <c r="AZ775" s="361">
        <f>_xll.qlIndexFixing($Z$5,AW775,,_xll.ohTrigger(Trigger,Quote!$AE$2))</f>
        <v>1.4749839849018112E-2</v>
      </c>
      <c r="BA775" s="361">
        <f>_xll.qlIndexFixing($BB$1,AX775,,_xll.ohTrigger(Trigger,Quote!$AE$2))</f>
        <v>1.4916876378219259E-2</v>
      </c>
    </row>
    <row r="776" spans="48:53" ht="11.25" customHeight="1" x14ac:dyDescent="0.25">
      <c r="AV776" s="189" t="s">
        <v>91</v>
      </c>
      <c r="AW776" s="188">
        <f>_xll.qlInterestRateIndexFixingDate(Currency&amp;"ibor"&amp;$G$1,AX776,Trigger)</f>
        <v>44715</v>
      </c>
      <c r="AX776" s="188">
        <f>_xll.qlCalendarAdvance(Calendar,AX775,AV776,"f",,Trigger)</f>
        <v>44719</v>
      </c>
      <c r="AY776" s="188">
        <f>_xll.qlInterestRateIndexMaturity(Currency&amp;"ibor"&amp;$G$1,AX776,Trigger)</f>
        <v>44902</v>
      </c>
      <c r="AZ776" s="361">
        <f>_xll.qlIndexFixing($Z$5,AW776,,_xll.ohTrigger(Trigger,Quote!$AE$2))</f>
        <v>1.4792253506688694E-2</v>
      </c>
      <c r="BA776" s="361">
        <f>_xll.qlIndexFixing($BB$1,AX776,,_xll.ohTrigger(Trigger,Quote!$AE$2))</f>
        <v>1.4943342509404895E-2</v>
      </c>
    </row>
    <row r="777" spans="48:53" ht="11.25" customHeight="1" x14ac:dyDescent="0.25">
      <c r="AV777" s="189" t="s">
        <v>91</v>
      </c>
      <c r="AW777" s="188">
        <f>_xll.qlInterestRateIndexFixingDate(Currency&amp;"ibor"&amp;$G$1,AX777,Trigger)</f>
        <v>44722</v>
      </c>
      <c r="AX777" s="188">
        <f>_xll.qlCalendarAdvance(Calendar,AX776,AV777,"f",,Trigger)</f>
        <v>44726</v>
      </c>
      <c r="AY777" s="188">
        <f>_xll.qlInterestRateIndexMaturity(Currency&amp;"ibor"&amp;$G$1,AX777,Trigger)</f>
        <v>44909</v>
      </c>
      <c r="AZ777" s="361">
        <f>_xll.qlIndexFixing($Z$5,AW777,,_xll.ohTrigger(Trigger,Quote!$AE$2))</f>
        <v>1.4834668072004384E-2</v>
      </c>
      <c r="BA777" s="361">
        <f>_xll.qlIndexFixing($BB$1,AX777,,_xll.ohTrigger(Trigger,Quote!$AE$2))</f>
        <v>1.4969675494227962E-2</v>
      </c>
    </row>
    <row r="778" spans="48:53" ht="11.25" customHeight="1" x14ac:dyDescent="0.25">
      <c r="AV778" s="189" t="s">
        <v>91</v>
      </c>
      <c r="AW778" s="188">
        <f>_xll.qlInterestRateIndexFixingDate(Currency&amp;"ibor"&amp;$G$1,AX778,Trigger)</f>
        <v>44729</v>
      </c>
      <c r="AX778" s="188">
        <f>_xll.qlCalendarAdvance(Calendar,AX777,AV778,"f",,Trigger)</f>
        <v>44733</v>
      </c>
      <c r="AY778" s="188">
        <f>_xll.qlInterestRateIndexMaturity(Currency&amp;"ibor"&amp;$G$1,AX778,Trigger)</f>
        <v>44916</v>
      </c>
      <c r="AZ778" s="361">
        <f>_xll.qlIndexFixing($Z$5,AW778,,_xll.ohTrigger(Trigger,Quote!$AE$2))</f>
        <v>1.4877083544983963E-2</v>
      </c>
      <c r="BA778" s="361">
        <f>_xll.qlIndexFixing($BB$1,AX778,,_xll.ohTrigger(Trigger,Quote!$AE$2))</f>
        <v>1.4995875315928534E-2</v>
      </c>
    </row>
    <row r="779" spans="48:53" ht="11.25" customHeight="1" x14ac:dyDescent="0.25">
      <c r="AV779" s="189" t="s">
        <v>91</v>
      </c>
      <c r="AW779" s="188">
        <f>_xll.qlInterestRateIndexFixingDate(Currency&amp;"ibor"&amp;$G$1,AX779,Trigger)</f>
        <v>44736</v>
      </c>
      <c r="AX779" s="188">
        <f>_xll.qlCalendarAdvance(Calendar,AX778,AV779,"f",,Trigger)</f>
        <v>44740</v>
      </c>
      <c r="AY779" s="188">
        <f>_xll.qlInterestRateIndexMaturity(Currency&amp;"ibor"&amp;$G$1,AX779,Trigger)</f>
        <v>44923</v>
      </c>
      <c r="AZ779" s="361">
        <f>_xll.qlIndexFixing($Z$5,AW779,,_xll.ohTrigger(Trigger,Quote!$AE$2))</f>
        <v>1.4919499925647523E-2</v>
      </c>
      <c r="BA779" s="361">
        <f>_xll.qlIndexFixing($BB$1,AX779,,_xll.ohTrigger(Trigger,Quote!$AE$2))</f>
        <v>1.502194195777333E-2</v>
      </c>
    </row>
    <row r="780" spans="48:53" ht="11.25" customHeight="1" x14ac:dyDescent="0.25">
      <c r="AV780" s="189" t="s">
        <v>91</v>
      </c>
      <c r="AW780" s="188">
        <f>_xll.qlInterestRateIndexFixingDate(Currency&amp;"ibor"&amp;$G$1,AX780,Trigger)</f>
        <v>44743</v>
      </c>
      <c r="AX780" s="188">
        <f>_xll.qlCalendarAdvance(Calendar,AX779,AV780,"f",,Trigger)</f>
        <v>44747</v>
      </c>
      <c r="AY780" s="188">
        <f>_xll.qlInterestRateIndexMaturity(Currency&amp;"ibor"&amp;$G$1,AX780,Trigger)</f>
        <v>44931</v>
      </c>
      <c r="AZ780" s="361">
        <f>_xll.qlIndexFixing($Z$5,AW780,,_xll.ohTrigger(Trigger,Quote!$AE$2))</f>
        <v>1.4965257314783077E-2</v>
      </c>
      <c r="BA780" s="361">
        <f>_xll.qlIndexFixing($BB$1,AX780,,_xll.ohTrigger(Trigger,Quote!$AE$2))</f>
        <v>1.5054231334750503E-2</v>
      </c>
    </row>
    <row r="781" spans="48:53" ht="11.25" customHeight="1" x14ac:dyDescent="0.25">
      <c r="AV781" s="189" t="s">
        <v>91</v>
      </c>
      <c r="AW781" s="188">
        <f>_xll.qlInterestRateIndexFixingDate(Currency&amp;"ibor"&amp;$G$1,AX781,Trigger)</f>
        <v>44750</v>
      </c>
      <c r="AX781" s="188">
        <f>_xll.qlCalendarAdvance(Calendar,AX780,AV781,"f",,Trigger)</f>
        <v>44754</v>
      </c>
      <c r="AY781" s="188">
        <f>_xll.qlInterestRateIndexMaturity(Currency&amp;"ibor"&amp;$G$1,AX781,Trigger)</f>
        <v>44938</v>
      </c>
      <c r="AZ781" s="361">
        <f>_xll.qlIndexFixing($Z$5,AW781,,_xll.ohTrigger(Trigger,Quote!$AE$2))</f>
        <v>1.5007677334850983E-2</v>
      </c>
      <c r="BA781" s="361">
        <f>_xll.qlIndexFixing($BB$1,AX781,,_xll.ohTrigger(Trigger,Quote!$AE$2))</f>
        <v>1.5080006230061917E-2</v>
      </c>
    </row>
    <row r="782" spans="48:53" ht="11.25" customHeight="1" x14ac:dyDescent="0.25">
      <c r="AV782" s="189" t="s">
        <v>91</v>
      </c>
      <c r="AW782" s="188">
        <f>_xll.qlInterestRateIndexFixingDate(Currency&amp;"ibor"&amp;$G$1,AX782,Trigger)</f>
        <v>44757</v>
      </c>
      <c r="AX782" s="188">
        <f>_xll.qlCalendarAdvance(Calendar,AX781,AV782,"f",,Trigger)</f>
        <v>44761</v>
      </c>
      <c r="AY782" s="188">
        <f>_xll.qlInterestRateIndexMaturity(Currency&amp;"ibor"&amp;$G$1,AX782,Trigger)</f>
        <v>44945</v>
      </c>
      <c r="AZ782" s="361">
        <f>_xll.qlIndexFixing($Z$5,AW782,,_xll.ohTrigger(Trigger,Quote!$AE$2))</f>
        <v>1.505009826766051E-2</v>
      </c>
      <c r="BA782" s="361">
        <f>_xll.qlIndexFixing($BB$1,AX782,,_xll.ohTrigger(Trigger,Quote!$AE$2))</f>
        <v>1.5105647880702551E-2</v>
      </c>
    </row>
    <row r="783" spans="48:53" ht="11.25" customHeight="1" x14ac:dyDescent="0.25">
      <c r="AV783" s="189" t="s">
        <v>91</v>
      </c>
      <c r="AW783" s="188">
        <f>_xll.qlInterestRateIndexFixingDate(Currency&amp;"ibor"&amp;$G$1,AX783,Trigger)</f>
        <v>44764</v>
      </c>
      <c r="AX783" s="188">
        <f>_xll.qlCalendarAdvance(Calendar,AX782,AV783,"f",,Trigger)</f>
        <v>44768</v>
      </c>
      <c r="AY783" s="188">
        <f>_xll.qlInterestRateIndexMaturity(Currency&amp;"ibor"&amp;$G$1,AX783,Trigger)</f>
        <v>44952</v>
      </c>
      <c r="AZ783" s="361">
        <f>_xll.qlIndexFixing($Z$5,AW783,,_xll.ohTrigger(Trigger,Quote!$AE$2))</f>
        <v>1.5092520113230774E-2</v>
      </c>
      <c r="BA783" s="361">
        <f>_xll.qlIndexFixing($BB$1,AX783,,_xll.ohTrigger(Trigger,Quote!$AE$2))</f>
        <v>1.5131156269963189E-2</v>
      </c>
    </row>
    <row r="784" spans="48:53" ht="11.25" customHeight="1" x14ac:dyDescent="0.25">
      <c r="AV784" s="189" t="s">
        <v>91</v>
      </c>
      <c r="AW784" s="188">
        <f>_xll.qlInterestRateIndexFixingDate(Currency&amp;"ibor"&amp;$G$1,AX784,Trigger)</f>
        <v>44771</v>
      </c>
      <c r="AX784" s="188">
        <f>_xll.qlCalendarAdvance(Calendar,AX783,AV784,"f",,Trigger)</f>
        <v>44775</v>
      </c>
      <c r="AY784" s="188">
        <f>_xll.qlInterestRateIndexMaturity(Currency&amp;"ibor"&amp;$G$1,AX784,Trigger)</f>
        <v>44959</v>
      </c>
      <c r="AZ784" s="361">
        <f>_xll.qlIndexFixing($Z$5,AW784,,_xll.ohTrigger(Trigger,Quote!$AE$2))</f>
        <v>1.5134942871582627E-2</v>
      </c>
      <c r="BA784" s="361">
        <f>_xll.qlIndexFixing($BB$1,AX784,,_xll.ohTrigger(Trigger,Quote!$AE$2))</f>
        <v>1.5156531381159544E-2</v>
      </c>
    </row>
    <row r="785" spans="48:53" ht="11.25" customHeight="1" x14ac:dyDescent="0.25">
      <c r="AV785" s="189" t="s">
        <v>91</v>
      </c>
      <c r="AW785" s="188">
        <f>_xll.qlInterestRateIndexFixingDate(Currency&amp;"ibor"&amp;$G$1,AX785,Trigger)</f>
        <v>44778</v>
      </c>
      <c r="AX785" s="188">
        <f>_xll.qlCalendarAdvance(Calendar,AX784,AV785,"f",,Trigger)</f>
        <v>44782</v>
      </c>
      <c r="AY785" s="188">
        <f>_xll.qlInterestRateIndexMaturity(Currency&amp;"ibor"&amp;$G$1,AX785,Trigger)</f>
        <v>44966</v>
      </c>
      <c r="AZ785" s="361">
        <f>_xll.qlIndexFixing($Z$5,AW785,,_xll.ohTrigger(Trigger,Quote!$AE$2))</f>
        <v>1.5177366542734751E-2</v>
      </c>
      <c r="BA785" s="361">
        <f>_xll.qlIndexFixing($BB$1,AX785,,_xll.ohTrigger(Trigger,Quote!$AE$2))</f>
        <v>1.518177319763612E-2</v>
      </c>
    </row>
    <row r="786" spans="48:53" ht="11.25" customHeight="1" x14ac:dyDescent="0.25">
      <c r="AV786" s="189" t="s">
        <v>91</v>
      </c>
      <c r="AW786" s="188">
        <f>_xll.qlInterestRateIndexFixingDate(Currency&amp;"ibor"&amp;$G$1,AX786,Trigger)</f>
        <v>44785</v>
      </c>
      <c r="AX786" s="188">
        <f>_xll.qlCalendarAdvance(Calendar,AX785,AV786,"f",,Trigger)</f>
        <v>44789</v>
      </c>
      <c r="AY786" s="188">
        <f>_xll.qlInterestRateIndexMaturity(Currency&amp;"ibor"&amp;$G$1,AX786,Trigger)</f>
        <v>44973</v>
      </c>
      <c r="AZ786" s="361">
        <f>_xll.qlIndexFixing($Z$5,AW786,,_xll.ohTrigger(Trigger,Quote!$AE$2))</f>
        <v>1.5219791126706694E-2</v>
      </c>
      <c r="BA786" s="361">
        <f>_xll.qlIndexFixing($BB$1,AX786,,_xll.ohTrigger(Trigger,Quote!$AE$2))</f>
        <v>1.5206881702763211E-2</v>
      </c>
    </row>
    <row r="787" spans="48:53" ht="11.25" customHeight="1" x14ac:dyDescent="0.25">
      <c r="AV787" s="189" t="s">
        <v>91</v>
      </c>
      <c r="AW787" s="188">
        <f>_xll.qlInterestRateIndexFixingDate(Currency&amp;"ibor"&amp;$G$1,AX787,Trigger)</f>
        <v>44792</v>
      </c>
      <c r="AX787" s="188">
        <f>_xll.qlCalendarAdvance(Calendar,AX786,AV787,"f",,Trigger)</f>
        <v>44796</v>
      </c>
      <c r="AY787" s="188">
        <f>_xll.qlInterestRateIndexMaturity(Currency&amp;"ibor"&amp;$G$1,AX787,Trigger)</f>
        <v>44980</v>
      </c>
      <c r="AZ787" s="361">
        <f>_xll.qlIndexFixing($Z$5,AW787,,_xll.ohTrigger(Trigger,Quote!$AE$2))</f>
        <v>1.526221662351844E-2</v>
      </c>
      <c r="BA787" s="361">
        <f>_xll.qlIndexFixing($BB$1,AX787,,_xll.ohTrigger(Trigger,Quote!$AE$2))</f>
        <v>1.5231856879937321E-2</v>
      </c>
    </row>
    <row r="788" spans="48:53" ht="11.25" customHeight="1" x14ac:dyDescent="0.25">
      <c r="AV788" s="189" t="s">
        <v>91</v>
      </c>
      <c r="AW788" s="188">
        <f>_xll.qlInterestRateIndexFixingDate(Currency&amp;"ibor"&amp;$G$1,AX788,Trigger)</f>
        <v>44799</v>
      </c>
      <c r="AX788" s="188">
        <f>_xll.qlCalendarAdvance(Calendar,AX787,AV788,"f",,Trigger)</f>
        <v>44803</v>
      </c>
      <c r="AY788" s="188">
        <f>_xll.qlInterestRateIndexMaturity(Currency&amp;"ibor"&amp;$G$1,AX788,Trigger)</f>
        <v>44985</v>
      </c>
      <c r="AZ788" s="361">
        <f>_xll.qlIndexFixing($Z$5,AW788,,_xll.ohTrigger(Trigger,Quote!$AE$2))</f>
        <v>1.5297933638382017E-2</v>
      </c>
      <c r="BA788" s="361">
        <f>_xll.qlIndexFixing($BB$1,AX788,,_xll.ohTrigger(Trigger,Quote!$AE$2))</f>
        <v>1.5246440247031567E-2</v>
      </c>
    </row>
    <row r="789" spans="48:53" ht="11.25" customHeight="1" x14ac:dyDescent="0.25">
      <c r="AV789" s="189" t="s">
        <v>91</v>
      </c>
      <c r="AW789" s="188">
        <f>_xll.qlInterestRateIndexFixingDate(Currency&amp;"ibor"&amp;$G$1,AX789,Trigger)</f>
        <v>44806</v>
      </c>
      <c r="AX789" s="188">
        <f>_xll.qlCalendarAdvance(Calendar,AX788,AV789,"f",,Trigger)</f>
        <v>44810</v>
      </c>
      <c r="AY789" s="188">
        <f>_xll.qlInterestRateIndexMaturity(Currency&amp;"ibor"&amp;$G$1,AX789,Trigger)</f>
        <v>44991</v>
      </c>
      <c r="AZ789" s="361">
        <f>_xll.qlIndexFixing($Z$5,AW789,,_xll.ohTrigger(Trigger,Quote!$AE$2))</f>
        <v>1.5337001079458028E-2</v>
      </c>
      <c r="BA789" s="361">
        <f>_xll.qlIndexFixing($BB$1,AX789,,_xll.ohTrigger(Trigger,Quote!$AE$2))</f>
        <v>1.5271191144020972E-2</v>
      </c>
    </row>
    <row r="790" spans="48:53" ht="11.25" customHeight="1" x14ac:dyDescent="0.25">
      <c r="AV790" s="189" t="s">
        <v>91</v>
      </c>
      <c r="AW790" s="188">
        <f>_xll.qlInterestRateIndexFixingDate(Currency&amp;"ibor"&amp;$G$1,AX790,Trigger)</f>
        <v>44813</v>
      </c>
      <c r="AX790" s="188">
        <f>_xll.qlCalendarAdvance(Calendar,AX789,AV790,"f",,Trigger)</f>
        <v>44817</v>
      </c>
      <c r="AY790" s="188">
        <f>_xll.qlInterestRateIndexMaturity(Currency&amp;"ibor"&amp;$G$1,AX790,Trigger)</f>
        <v>44998</v>
      </c>
      <c r="AZ790" s="361">
        <f>_xll.qlIndexFixing($Z$5,AW790,,_xll.ohTrigger(Trigger,Quote!$AE$2))</f>
        <v>1.5379423710330069E-2</v>
      </c>
      <c r="BA790" s="361">
        <f>_xll.qlIndexFixing($BB$1,AX790,,_xll.ohTrigger(Trigger,Quote!$AE$2))</f>
        <v>1.5295808689072264E-2</v>
      </c>
    </row>
    <row r="791" spans="48:53" ht="11.25" customHeight="1" x14ac:dyDescent="0.25">
      <c r="AV791" s="189" t="s">
        <v>91</v>
      </c>
      <c r="AW791" s="188">
        <f>_xll.qlInterestRateIndexFixingDate(Currency&amp;"ibor"&amp;$G$1,AX791,Trigger)</f>
        <v>44820</v>
      </c>
      <c r="AX791" s="188">
        <f>_xll.qlCalendarAdvance(Calendar,AX790,AV791,"f",,Trigger)</f>
        <v>44824</v>
      </c>
      <c r="AY791" s="188">
        <f>_xll.qlInterestRateIndexMaturity(Currency&amp;"ibor"&amp;$G$1,AX791,Trigger)</f>
        <v>45005</v>
      </c>
      <c r="AZ791" s="361">
        <f>_xll.qlIndexFixing($Z$5,AW791,,_xll.ohTrigger(Trigger,Quote!$AE$2))</f>
        <v>1.5421847239116783E-2</v>
      </c>
      <c r="BA791" s="361">
        <f>_xll.qlIndexFixing($BB$1,AX791,,_xll.ohTrigger(Trigger,Quote!$AE$2))</f>
        <v>1.5320292865819754E-2</v>
      </c>
    </row>
    <row r="792" spans="48:53" ht="11.25" customHeight="1" x14ac:dyDescent="0.25">
      <c r="AV792" s="189" t="s">
        <v>91</v>
      </c>
      <c r="AW792" s="188">
        <f>_xll.qlInterestRateIndexFixingDate(Currency&amp;"ibor"&amp;$G$1,AX792,Trigger)</f>
        <v>44827</v>
      </c>
      <c r="AX792" s="188">
        <f>_xll.qlCalendarAdvance(Calendar,AX791,AV792,"f",,Trigger)</f>
        <v>44831</v>
      </c>
      <c r="AY792" s="188">
        <f>_xll.qlInterestRateIndexMaturity(Currency&amp;"ibor"&amp;$G$1,AX792,Trigger)</f>
        <v>45012</v>
      </c>
      <c r="AZ792" s="361">
        <f>_xll.qlIndexFixing($Z$5,AW792,,_xll.ohTrigger(Trigger,Quote!$AE$2))</f>
        <v>1.5464271665837597E-2</v>
      </c>
      <c r="BA792" s="361">
        <f>_xll.qlIndexFixing($BB$1,AX792,,_xll.ohTrigger(Trigger,Quote!$AE$2))</f>
        <v>1.5344643657922917E-2</v>
      </c>
    </row>
    <row r="793" spans="48:53" ht="11.25" customHeight="1" x14ac:dyDescent="0.25">
      <c r="AV793" s="189" t="s">
        <v>91</v>
      </c>
      <c r="AW793" s="188">
        <f>_xll.qlInterestRateIndexFixingDate(Currency&amp;"ibor"&amp;$G$1,AX793,Trigger)</f>
        <v>44834</v>
      </c>
      <c r="AX793" s="188">
        <f>_xll.qlCalendarAdvance(Calendar,AX792,AV793,"f",,Trigger)</f>
        <v>44838</v>
      </c>
      <c r="AY793" s="188">
        <f>_xll.qlInterestRateIndexMaturity(Currency&amp;"ibor"&amp;$G$1,AX793,Trigger)</f>
        <v>45020</v>
      </c>
      <c r="AZ793" s="361">
        <f>_xll.qlIndexFixing($Z$5,AW793,,_xll.ohTrigger(Trigger,Quote!$AE$2))</f>
        <v>1.5510060644422253E-2</v>
      </c>
      <c r="BA793" s="361">
        <f>_xll.qlIndexFixing($BB$1,AX793,,_xll.ohTrigger(Trigger,Quote!$AE$2))</f>
        <v>1.5370871777873696E-2</v>
      </c>
    </row>
    <row r="794" spans="48:53" ht="11.25" customHeight="1" x14ac:dyDescent="0.25">
      <c r="AV794" s="189" t="s">
        <v>91</v>
      </c>
      <c r="AW794" s="188">
        <f>_xll.qlInterestRateIndexFixingDate(Currency&amp;"ibor"&amp;$G$1,AX794,Trigger)</f>
        <v>44841</v>
      </c>
      <c r="AX794" s="188">
        <f>_xll.qlCalendarAdvance(Calendar,AX793,AV794,"f",,Trigger)</f>
        <v>44845</v>
      </c>
      <c r="AY794" s="188">
        <f>_xll.qlInterestRateIndexMaturity(Currency&amp;"ibor"&amp;$G$1,AX794,Trigger)</f>
        <v>45027</v>
      </c>
      <c r="AZ794" s="361">
        <f>_xll.qlIndexFixing($Z$5,AW794,,_xll.ohTrigger(Trigger,Quote!$AE$2))</f>
        <v>1.5552488754473031E-2</v>
      </c>
      <c r="BA794" s="361">
        <f>_xll.qlIndexFixing($BB$1,AX794,,_xll.ohTrigger(Trigger,Quote!$AE$2))</f>
        <v>1.5394947242069133E-2</v>
      </c>
    </row>
    <row r="795" spans="48:53" ht="11.25" customHeight="1" x14ac:dyDescent="0.25">
      <c r="AV795" s="189" t="s">
        <v>91</v>
      </c>
      <c r="AW795" s="188">
        <f>_xll.qlInterestRateIndexFixingDate(Currency&amp;"ibor"&amp;$G$1,AX795,Trigger)</f>
        <v>44848</v>
      </c>
      <c r="AX795" s="188">
        <f>_xll.qlCalendarAdvance(Calendar,AX794,AV795,"f",,Trigger)</f>
        <v>44852</v>
      </c>
      <c r="AY795" s="188">
        <f>_xll.qlInterestRateIndexMaturity(Currency&amp;"ibor"&amp;$G$1,AX795,Trigger)</f>
        <v>45034</v>
      </c>
      <c r="AZ795" s="361">
        <f>_xll.qlIndexFixing($Z$5,AW795,,_xll.ohTrigger(Trigger,Quote!$AE$2))</f>
        <v>1.5594917767516656E-2</v>
      </c>
      <c r="BA795" s="361">
        <f>_xll.qlIndexFixing($BB$1,AX795,,_xll.ohTrigger(Trigger,Quote!$AE$2))</f>
        <v>1.5418889267503431E-2</v>
      </c>
    </row>
    <row r="796" spans="48:53" ht="11.25" customHeight="1" x14ac:dyDescent="0.25">
      <c r="AV796" s="189" t="s">
        <v>91</v>
      </c>
      <c r="AW796" s="188">
        <f>_xll.qlInterestRateIndexFixingDate(Currency&amp;"ibor"&amp;$G$1,AX796,Trigger)</f>
        <v>44855</v>
      </c>
      <c r="AX796" s="188">
        <f>_xll.qlCalendarAdvance(Calendar,AX795,AV796,"f",,Trigger)</f>
        <v>44859</v>
      </c>
      <c r="AY796" s="188">
        <f>_xll.qlInterestRateIndexMaturity(Currency&amp;"ibor"&amp;$G$1,AX796,Trigger)</f>
        <v>45041</v>
      </c>
      <c r="AZ796" s="361">
        <f>_xll.qlIndexFixing($Z$5,AW796,,_xll.ohTrigger(Trigger,Quote!$AE$2))</f>
        <v>1.5637347683572014E-2</v>
      </c>
      <c r="BA796" s="361">
        <f>_xll.qlIndexFixing($BB$1,AX796,,_xll.ohTrigger(Trigger,Quote!$AE$2))</f>
        <v>1.5442697837916188E-2</v>
      </c>
    </row>
    <row r="797" spans="48:53" ht="11.25" customHeight="1" x14ac:dyDescent="0.25">
      <c r="AV797" s="189" t="s">
        <v>91</v>
      </c>
      <c r="AW797" s="188">
        <f>_xll.qlInterestRateIndexFixingDate(Currency&amp;"ibor"&amp;$G$1,AX797,Trigger)</f>
        <v>44862</v>
      </c>
      <c r="AX797" s="188">
        <f>_xll.qlCalendarAdvance(Calendar,AX796,AV797,"f",,Trigger)</f>
        <v>44866</v>
      </c>
      <c r="AY797" s="188">
        <f>_xll.qlInterestRateIndexMaturity(Currency&amp;"ibor"&amp;$G$1,AX797,Trigger)</f>
        <v>45048</v>
      </c>
      <c r="AZ797" s="361">
        <f>_xll.qlIndexFixing($Z$5,AW797,,_xll.ohTrigger(Trigger,Quote!$AE$2))</f>
        <v>1.5679778502658424E-2</v>
      </c>
      <c r="BA797" s="361">
        <f>_xll.qlIndexFixing($BB$1,AX797,,_xll.ohTrigger(Trigger,Quote!$AE$2))</f>
        <v>1.5464396278703479E-2</v>
      </c>
    </row>
    <row r="798" spans="48:53" ht="11.25" customHeight="1" x14ac:dyDescent="0.25">
      <c r="AV798" s="189" t="s">
        <v>91</v>
      </c>
      <c r="AW798" s="188">
        <f>_xll.qlInterestRateIndexFixingDate(Currency&amp;"ibor"&amp;$G$1,AX798,Trigger)</f>
        <v>44869</v>
      </c>
      <c r="AX798" s="188">
        <f>_xll.qlCalendarAdvance(Calendar,AX797,AV798,"f",,Trigger)</f>
        <v>44873</v>
      </c>
      <c r="AY798" s="188">
        <f>_xll.qlInterestRateIndexMaturity(Currency&amp;"ibor"&amp;$G$1,AX798,Trigger)</f>
        <v>45054</v>
      </c>
      <c r="AZ798" s="361">
        <f>_xll.qlIndexFixing($Z$5,AW798,,_xll.ohTrigger(Trigger,Quote!$AE$2))</f>
        <v>1.571883708384034E-2</v>
      </c>
      <c r="BA798" s="361">
        <f>_xll.qlIndexFixing($BB$1,AX798,,_xll.ohTrigger(Trigger,Quote!$AE$2))</f>
        <v>1.5487946421262633E-2</v>
      </c>
    </row>
    <row r="799" spans="48:53" ht="11.25" customHeight="1" x14ac:dyDescent="0.25">
      <c r="AV799" s="189" t="s">
        <v>91</v>
      </c>
      <c r="AW799" s="188">
        <f>_xll.qlInterestRateIndexFixingDate(Currency&amp;"ibor"&amp;$G$1,AX799,Trigger)</f>
        <v>44876</v>
      </c>
      <c r="AX799" s="188">
        <f>_xll.qlCalendarAdvance(Calendar,AX798,AV799,"f",,Trigger)</f>
        <v>44880</v>
      </c>
      <c r="AY799" s="188">
        <f>_xll.qlInterestRateIndexMaturity(Currency&amp;"ibor"&amp;$G$1,AX799,Trigger)</f>
        <v>45061</v>
      </c>
      <c r="AZ799" s="361">
        <f>_xll.qlIndexFixing($Z$5,AW799,,_xll.ohTrigger(Trigger,Quote!$AE$2))</f>
        <v>1.5761267796631603E-2</v>
      </c>
      <c r="BA799" s="361">
        <f>_xll.qlIndexFixing($BB$1,AX799,,_xll.ohTrigger(Trigger,Quote!$AE$2))</f>
        <v>1.5511363034384995E-2</v>
      </c>
    </row>
    <row r="800" spans="48:53" ht="11.25" customHeight="1" x14ac:dyDescent="0.25">
      <c r="AV800" s="189" t="s">
        <v>91</v>
      </c>
      <c r="AW800" s="188">
        <f>_xll.qlInterestRateIndexFixingDate(Currency&amp;"ibor"&amp;$G$1,AX800,Trigger)</f>
        <v>44883</v>
      </c>
      <c r="AX800" s="188">
        <f>_xll.qlCalendarAdvance(Calendar,AX799,AV800,"f",,Trigger)</f>
        <v>44887</v>
      </c>
      <c r="AY800" s="188">
        <f>_xll.qlInterestRateIndexMaturity(Currency&amp;"ibor"&amp;$G$1,AX800,Trigger)</f>
        <v>45068</v>
      </c>
      <c r="AZ800" s="361">
        <f>_xll.qlIndexFixing($Z$5,AW800,,_xll.ohTrigger(Trigger,Quote!$AE$2))</f>
        <v>1.5762801161896198E-2</v>
      </c>
      <c r="BA800" s="361">
        <f>_xll.qlIndexFixing($BB$1,AX800,,_xll.ohTrigger(Trigger,Quote!$AE$2))</f>
        <v>1.5534643350654661E-2</v>
      </c>
    </row>
    <row r="801" spans="48:53" ht="11.25" customHeight="1" x14ac:dyDescent="0.25">
      <c r="AV801" s="189" t="s">
        <v>91</v>
      </c>
      <c r="AW801" s="188">
        <f>_xll.qlInterestRateIndexFixingDate(Currency&amp;"ibor"&amp;$G$1,AX801,Trigger)</f>
        <v>44890</v>
      </c>
      <c r="AX801" s="188">
        <f>_xll.qlCalendarAdvance(Calendar,AX800,AV801,"f",,Trigger)</f>
        <v>44894</v>
      </c>
      <c r="AY801" s="188">
        <f>_xll.qlInterestRateIndexMaturity(Currency&amp;"ibor"&amp;$G$1,AX801,Trigger)</f>
        <v>45075</v>
      </c>
      <c r="AZ801" s="361">
        <f>_xll.qlIndexFixing($Z$5,AW801,,_xll.ohTrigger(Trigger,Quote!$AE$2))</f>
        <v>1.5764139245247281E-2</v>
      </c>
      <c r="BA801" s="361">
        <f>_xll.qlIndexFixing($BB$1,AX801,,_xll.ohTrigger(Trigger,Quote!$AE$2))</f>
        <v>1.5559719178037961E-2</v>
      </c>
    </row>
    <row r="802" spans="48:53" ht="11.25" customHeight="1" x14ac:dyDescent="0.25">
      <c r="AV802" s="189" t="s">
        <v>91</v>
      </c>
      <c r="AW802" s="188">
        <f>_xll.qlInterestRateIndexFixingDate(Currency&amp;"ibor"&amp;$G$1,AX802,Trigger)</f>
        <v>44897</v>
      </c>
      <c r="AX802" s="188">
        <f>_xll.qlCalendarAdvance(Calendar,AX801,AV802,"f",,Trigger)</f>
        <v>44901</v>
      </c>
      <c r="AY802" s="188">
        <f>_xll.qlInterestRateIndexMaturity(Currency&amp;"ibor"&amp;$G$1,AX802,Trigger)</f>
        <v>45083</v>
      </c>
      <c r="AZ802" s="361">
        <f>_xll.qlIndexFixing($Z$5,AW802,,_xll.ohTrigger(Trigger,Quote!$AE$2))</f>
        <v>1.5763452617798376E-2</v>
      </c>
      <c r="BA802" s="361">
        <f>_xll.qlIndexFixing($BB$1,AX802,,_xll.ohTrigger(Trigger,Quote!$AE$2))</f>
        <v>1.5582691871755826E-2</v>
      </c>
    </row>
    <row r="803" spans="48:53" ht="11.25" customHeight="1" x14ac:dyDescent="0.25">
      <c r="AV803" s="189" t="s">
        <v>91</v>
      </c>
      <c r="AW803" s="188">
        <f>_xll.qlInterestRateIndexFixingDate(Currency&amp;"ibor"&amp;$G$1,AX803,Trigger)</f>
        <v>44904</v>
      </c>
      <c r="AX803" s="188">
        <f>_xll.qlCalendarAdvance(Calendar,AX802,AV803,"f",,Trigger)</f>
        <v>44908</v>
      </c>
      <c r="AY803" s="188">
        <f>_xll.qlInterestRateIndexMaturity(Currency&amp;"ibor"&amp;$G$1,AX803,Trigger)</f>
        <v>45090</v>
      </c>
      <c r="AZ803" s="361">
        <f>_xll.qlIndexFixing($Z$5,AW803,,_xll.ohTrigger(Trigger,Quote!$AE$2))</f>
        <v>1.576460037338653E-2</v>
      </c>
      <c r="BA803" s="361">
        <f>_xll.qlIndexFixing($BB$1,AX803,,_xll.ohTrigger(Trigger,Quote!$AE$2))</f>
        <v>1.5605503241069745E-2</v>
      </c>
    </row>
    <row r="804" spans="48:53" ht="11.25" customHeight="1" x14ac:dyDescent="0.25">
      <c r="AV804" s="189" t="s">
        <v>91</v>
      </c>
      <c r="AW804" s="188">
        <f>_xll.qlInterestRateIndexFixingDate(Currency&amp;"ibor"&amp;$G$1,AX804,Trigger)</f>
        <v>44911</v>
      </c>
      <c r="AX804" s="188">
        <f>_xll.qlCalendarAdvance(Calendar,AX803,AV804,"f",,Trigger)</f>
        <v>44915</v>
      </c>
      <c r="AY804" s="188">
        <f>_xll.qlInterestRateIndexMaturity(Currency&amp;"ibor"&amp;$G$1,AX804,Trigger)</f>
        <v>45097</v>
      </c>
      <c r="AZ804" s="361">
        <f>_xll.qlIndexFixing($Z$5,AW804,,_xll.ohTrigger(Trigger,Quote!$AE$2))</f>
        <v>1.5765553910958068E-2</v>
      </c>
      <c r="BA804" s="361">
        <f>_xll.qlIndexFixing($BB$1,AX804,,_xll.ohTrigger(Trigger,Quote!$AE$2))</f>
        <v>1.5628145006496685E-2</v>
      </c>
    </row>
    <row r="805" spans="48:53" ht="11.25" customHeight="1" x14ac:dyDescent="0.25">
      <c r="AV805" s="189" t="s">
        <v>91</v>
      </c>
      <c r="AW805" s="188">
        <f>_xll.qlInterestRateIndexFixingDate(Currency&amp;"ibor"&amp;$G$1,AX805,Trigger)</f>
        <v>44917</v>
      </c>
      <c r="AX805" s="188">
        <f>_xll.qlCalendarAdvance(Calendar,AX804,AV805,"f",,Trigger)</f>
        <v>44922</v>
      </c>
      <c r="AY805" s="188">
        <f>_xll.qlInterestRateIndexMaturity(Currency&amp;"ibor"&amp;$G$1,AX805,Trigger)</f>
        <v>45104</v>
      </c>
      <c r="AZ805" s="361">
        <f>_xll.qlIndexFixing($Z$5,AW805,,_xll.ohTrigger(Trigger,Quote!$AE$2))</f>
        <v>1.5766313230234096E-2</v>
      </c>
      <c r="BA805" s="361">
        <f>_xll.qlIndexFixing($BB$1,AX805,,_xll.ohTrigger(Trigger,Quote!$AE$2))</f>
        <v>1.5650608811942808E-2</v>
      </c>
    </row>
    <row r="806" spans="48:53" ht="11.25" customHeight="1" x14ac:dyDescent="0.25">
      <c r="AV806" s="189" t="s">
        <v>91</v>
      </c>
      <c r="AW806" s="188">
        <f>_xll.qlInterestRateIndexFixingDate(Currency&amp;"ibor"&amp;$G$1,AX806,Trigger)</f>
        <v>44925</v>
      </c>
      <c r="AX806" s="188">
        <f>_xll.qlCalendarAdvance(Calendar,AX805,AV806,"f",,Trigger)</f>
        <v>44929</v>
      </c>
      <c r="AY806" s="188">
        <f>_xll.qlInterestRateIndexMaturity(Currency&amp;"ibor"&amp;$G$1,AX806,Trigger)</f>
        <v>45110</v>
      </c>
      <c r="AZ806" s="361">
        <f>_xll.qlIndexFixing($Z$5,AW806,,_xll.ohTrigger(Trigger,Quote!$AE$2))</f>
        <v>1.5767900421618297E-2</v>
      </c>
      <c r="BA806" s="361">
        <f>_xll.qlIndexFixing($BB$1,AX806,,_xll.ohTrigger(Trigger,Quote!$AE$2))</f>
        <v>1.5671015188195119E-2</v>
      </c>
    </row>
    <row r="807" spans="48:53" ht="11.25" customHeight="1" x14ac:dyDescent="0.25">
      <c r="AV807" s="189" t="s">
        <v>91</v>
      </c>
      <c r="AW807" s="188">
        <f>_xll.qlInterestRateIndexFixingDate(Currency&amp;"ibor"&amp;$G$1,AX807,Trigger)</f>
        <v>44932</v>
      </c>
      <c r="AX807" s="188">
        <f>_xll.qlCalendarAdvance(Calendar,AX806,AV807,"f",,Trigger)</f>
        <v>44936</v>
      </c>
      <c r="AY807" s="188">
        <f>_xll.qlInterestRateIndexMaturity(Currency&amp;"ibor"&amp;$G$1,AX807,Trigger)</f>
        <v>45117</v>
      </c>
      <c r="AZ807" s="361">
        <f>_xll.qlIndexFixing($Z$5,AW807,,_xll.ohTrigger(Trigger,Quote!$AE$2))</f>
        <v>1.5768066807276257E-2</v>
      </c>
      <c r="BA807" s="361">
        <f>_xll.qlIndexFixing($BB$1,AX807,,_xll.ohTrigger(Trigger,Quote!$AE$2))</f>
        <v>1.5693114196694509E-2</v>
      </c>
    </row>
    <row r="808" spans="48:53" ht="11.25" customHeight="1" x14ac:dyDescent="0.25">
      <c r="AV808" s="189" t="s">
        <v>91</v>
      </c>
      <c r="AW808" s="188">
        <f>_xll.qlInterestRateIndexFixingDate(Currency&amp;"ibor"&amp;$G$1,AX808,Trigger)</f>
        <v>44939</v>
      </c>
      <c r="AX808" s="188">
        <f>_xll.qlCalendarAdvance(Calendar,AX807,AV808,"f",,Trigger)</f>
        <v>44943</v>
      </c>
      <c r="AY808" s="188">
        <f>_xll.qlInterestRateIndexMaturity(Currency&amp;"ibor"&amp;$G$1,AX808,Trigger)</f>
        <v>45124</v>
      </c>
      <c r="AZ808" s="361">
        <f>_xll.qlIndexFixing($Z$5,AW808,,_xll.ohTrigger(Trigger,Quote!$AE$2))</f>
        <v>1.5768037909482484E-2</v>
      </c>
      <c r="BA808" s="361">
        <f>_xll.qlIndexFixing($BB$1,AX808,,_xll.ohTrigger(Trigger,Quote!$AE$2))</f>
        <v>1.571501057574123E-2</v>
      </c>
    </row>
    <row r="809" spans="48:53" ht="11.25" customHeight="1" x14ac:dyDescent="0.25">
      <c r="AV809" s="189" t="s">
        <v>91</v>
      </c>
      <c r="AW809" s="188">
        <f>_xll.qlInterestRateIndexFixingDate(Currency&amp;"ibor"&amp;$G$1,AX809,Trigger)</f>
        <v>44946</v>
      </c>
      <c r="AX809" s="188">
        <f>_xll.qlCalendarAdvance(Calendar,AX808,AV809,"f",,Trigger)</f>
        <v>44950</v>
      </c>
      <c r="AY809" s="188">
        <f>_xll.qlInterestRateIndexMaturity(Currency&amp;"ibor"&amp;$G$1,AX809,Trigger)</f>
        <v>45131</v>
      </c>
      <c r="AZ809" s="361">
        <f>_xll.qlIndexFixing($Z$5,AW809,,_xll.ohTrigger(Trigger,Quote!$AE$2))</f>
        <v>1.5767813728244932E-2</v>
      </c>
      <c r="BA809" s="361">
        <f>_xll.qlIndexFixing($BB$1,AX809,,_xll.ohTrigger(Trigger,Quote!$AE$2))</f>
        <v>1.5736695626470894E-2</v>
      </c>
    </row>
    <row r="810" spans="48:53" ht="11.25" customHeight="1" x14ac:dyDescent="0.25">
      <c r="AV810" s="189" t="s">
        <v>91</v>
      </c>
      <c r="AW810" s="188">
        <f>_xll.qlInterestRateIndexFixingDate(Currency&amp;"ibor"&amp;$G$1,AX810,Trigger)</f>
        <v>44953</v>
      </c>
      <c r="AX810" s="188">
        <f>_xll.qlCalendarAdvance(Calendar,AX809,AV810,"f",,Trigger)</f>
        <v>44957</v>
      </c>
      <c r="AY810" s="188">
        <f>_xll.qlInterestRateIndexMaturity(Currency&amp;"ibor"&amp;$G$1,AX810,Trigger)</f>
        <v>45138</v>
      </c>
      <c r="AZ810" s="361">
        <f>_xll.qlIndexFixing($Z$5,AW810,,_xll.ohTrigger(Trigger,Quote!$AE$2))</f>
        <v>1.5767394263629848E-2</v>
      </c>
      <c r="BA810" s="361">
        <f>_xll.qlIndexFixing($BB$1,AX810,,_xll.ohTrigger(Trigger,Quote!$AE$2))</f>
        <v>1.5758160573004918E-2</v>
      </c>
    </row>
    <row r="811" spans="48:53" ht="11.25" customHeight="1" x14ac:dyDescent="0.25">
      <c r="AV811" s="189" t="s">
        <v>91</v>
      </c>
      <c r="AW811" s="188">
        <f>_xll.qlInterestRateIndexFixingDate(Currency&amp;"ibor"&amp;$G$1,AX811,Trigger)</f>
        <v>44960</v>
      </c>
      <c r="AX811" s="188">
        <f>_xll.qlCalendarAdvance(Calendar,AX810,AV811,"f",,Trigger)</f>
        <v>44964</v>
      </c>
      <c r="AY811" s="188">
        <f>_xll.qlInterestRateIndexMaturity(Currency&amp;"ibor"&amp;$G$1,AX811,Trigger)</f>
        <v>45145</v>
      </c>
      <c r="AZ811" s="361">
        <f>_xll.qlIndexFixing($Z$5,AW811,,_xll.ohTrigger(Trigger,Quote!$AE$2))</f>
        <v>1.5766779515759118E-2</v>
      </c>
      <c r="BA811" s="361">
        <f>_xll.qlIndexFixing($BB$1,AX811,,_xll.ohTrigger(Trigger,Quote!$AE$2))</f>
        <v>1.5779396562458466E-2</v>
      </c>
    </row>
    <row r="812" spans="48:53" ht="11.25" customHeight="1" x14ac:dyDescent="0.25">
      <c r="AV812" s="189" t="s">
        <v>91</v>
      </c>
      <c r="AW812" s="188">
        <f>_xll.qlInterestRateIndexFixingDate(Currency&amp;"ibor"&amp;$G$1,AX812,Trigger)</f>
        <v>44967</v>
      </c>
      <c r="AX812" s="188">
        <f>_xll.qlCalendarAdvance(Calendar,AX811,AV812,"f",,Trigger)</f>
        <v>44971</v>
      </c>
      <c r="AY812" s="188">
        <f>_xll.qlInterestRateIndexMaturity(Currency&amp;"ibor"&amp;$G$1,AX812,Trigger)</f>
        <v>45152</v>
      </c>
      <c r="AZ812" s="361">
        <f>_xll.qlIndexFixing($Z$5,AW812,,_xll.ohTrigger(Trigger,Quote!$AE$2))</f>
        <v>1.576596948481249E-2</v>
      </c>
      <c r="BA812" s="361">
        <f>_xll.qlIndexFixing($BB$1,AX812,,_xll.ohTrigger(Trigger,Quote!$AE$2))</f>
        <v>1.580039466494752E-2</v>
      </c>
    </row>
    <row r="813" spans="48:53" ht="11.25" customHeight="1" x14ac:dyDescent="0.25">
      <c r="AV813" s="189" t="s">
        <v>91</v>
      </c>
      <c r="AW813" s="188">
        <f>_xll.qlInterestRateIndexFixingDate(Currency&amp;"ibor"&amp;$G$1,AX813,Trigger)</f>
        <v>44974</v>
      </c>
      <c r="AX813" s="188">
        <f>_xll.qlCalendarAdvance(Calendar,AX812,AV813,"f",,Trigger)</f>
        <v>44978</v>
      </c>
      <c r="AY813" s="188">
        <f>_xll.qlInterestRateIndexMaturity(Currency&amp;"ibor"&amp;$G$1,AX813,Trigger)</f>
        <v>45159</v>
      </c>
      <c r="AZ813" s="361">
        <f>_xll.qlIndexFixing($Z$5,AW813,,_xll.ohTrigger(Trigger,Quote!$AE$2))</f>
        <v>1.5764964171026678E-2</v>
      </c>
      <c r="BA813" s="361">
        <f>_xll.qlIndexFixing($BB$1,AX813,,_xll.ohTrigger(Trigger,Quote!$AE$2))</f>
        <v>1.5821145873591978E-2</v>
      </c>
    </row>
    <row r="814" spans="48:53" ht="11.25" customHeight="1" x14ac:dyDescent="0.25">
      <c r="AV814" s="189" t="s">
        <v>91</v>
      </c>
      <c r="AW814" s="188">
        <f>_xll.qlInterestRateIndexFixingDate(Currency&amp;"ibor"&amp;$G$1,AX814,Trigger)</f>
        <v>44981</v>
      </c>
      <c r="AX814" s="188">
        <f>_xll.qlCalendarAdvance(Calendar,AX813,AV814,"f",,Trigger)</f>
        <v>44985</v>
      </c>
      <c r="AY814" s="188">
        <f>_xll.qlInterestRateIndexMaturity(Currency&amp;"ibor"&amp;$G$1,AX814,Trigger)</f>
        <v>45169</v>
      </c>
      <c r="AZ814" s="361">
        <f>_xll.qlIndexFixing($Z$5,AW814,,_xll.ohTrigger(Trigger,Quote!$AE$2))</f>
        <v>1.5765772061788995E-2</v>
      </c>
      <c r="BA814" s="361">
        <f>_xll.qlIndexFixing($BB$1,AX814,,_xll.ohTrigger(Trigger,Quote!$AE$2))</f>
        <v>1.5850204312019393E-2</v>
      </c>
    </row>
    <row r="815" spans="48:53" ht="11.25" customHeight="1" x14ac:dyDescent="0.25">
      <c r="AV815" s="189" t="s">
        <v>91</v>
      </c>
      <c r="AW815" s="188">
        <f>_xll.qlInterestRateIndexFixingDate(Currency&amp;"ibor"&amp;$G$1,AX815,Trigger)</f>
        <v>44988</v>
      </c>
      <c r="AX815" s="188">
        <f>_xll.qlCalendarAdvance(Calendar,AX814,AV815,"f",,Trigger)</f>
        <v>44992</v>
      </c>
      <c r="AY815" s="188">
        <f>_xll.qlInterestRateIndexMaturity(Currency&amp;"ibor"&amp;$G$1,AX815,Trigger)</f>
        <v>45176</v>
      </c>
      <c r="AZ815" s="361">
        <f>_xll.qlIndexFixing($Z$5,AW815,,_xll.ohTrigger(Trigger,Quote!$AE$2))</f>
        <v>1.5765008326625623E-2</v>
      </c>
      <c r="BA815" s="361">
        <f>_xll.qlIndexFixing($BB$1,AX815,,_xll.ohTrigger(Trigger,Quote!$AE$2))</f>
        <v>1.5870322397638744E-2</v>
      </c>
    </row>
    <row r="816" spans="48:53" ht="11.25" customHeight="1" x14ac:dyDescent="0.25">
      <c r="AV816" s="189" t="s">
        <v>91</v>
      </c>
      <c r="AW816" s="188">
        <f>_xll.qlInterestRateIndexFixingDate(Currency&amp;"ibor"&amp;$G$1,AX816,Trigger)</f>
        <v>44995</v>
      </c>
      <c r="AX816" s="188">
        <f>_xll.qlCalendarAdvance(Calendar,AX815,AV816,"f",,Trigger)</f>
        <v>44999</v>
      </c>
      <c r="AY816" s="188">
        <f>_xll.qlInterestRateIndexMaturity(Currency&amp;"ibor"&amp;$G$1,AX816,Trigger)</f>
        <v>45183</v>
      </c>
      <c r="AZ816" s="361">
        <f>_xll.qlIndexFixing($Z$5,AW816,,_xll.ohTrigger(Trigger,Quote!$AE$2))</f>
        <v>1.5764052467606295E-2</v>
      </c>
      <c r="BA816" s="361">
        <f>_xll.qlIndexFixing($BB$1,AX816,,_xll.ohTrigger(Trigger,Quote!$AE$2))</f>
        <v>1.5890163370184097E-2</v>
      </c>
    </row>
    <row r="817" spans="48:53" ht="11.25" customHeight="1" x14ac:dyDescent="0.25">
      <c r="AV817" s="189" t="s">
        <v>91</v>
      </c>
      <c r="AW817" s="188">
        <f>_xll.qlInterestRateIndexFixingDate(Currency&amp;"ibor"&amp;$G$1,AX817,Trigger)</f>
        <v>45002</v>
      </c>
      <c r="AX817" s="188">
        <f>_xll.qlCalendarAdvance(Calendar,AX816,AV817,"f",,Trigger)</f>
        <v>45006</v>
      </c>
      <c r="AY817" s="188">
        <f>_xll.qlInterestRateIndexMaturity(Currency&amp;"ibor"&amp;$G$1,AX817,Trigger)</f>
        <v>45190</v>
      </c>
      <c r="AZ817" s="361">
        <f>_xll.qlIndexFixing($Z$5,AW817,,_xll.ohTrigger(Trigger,Quote!$AE$2))</f>
        <v>1.5762904485010356E-2</v>
      </c>
      <c r="BA817" s="361">
        <f>_xll.qlIndexFixing($BB$1,AX817,,_xll.ohTrigger(Trigger,Quote!$AE$2))</f>
        <v>1.5909718109131773E-2</v>
      </c>
    </row>
    <row r="818" spans="48:53" ht="11.25" customHeight="1" x14ac:dyDescent="0.25">
      <c r="AV818" s="189" t="s">
        <v>91</v>
      </c>
      <c r="AW818" s="188">
        <f>_xll.qlInterestRateIndexFixingDate(Currency&amp;"ibor"&amp;$G$1,AX818,Trigger)</f>
        <v>45009</v>
      </c>
      <c r="AX818" s="188">
        <f>_xll.qlCalendarAdvance(Calendar,AX817,AV818,"f",,Trigger)</f>
        <v>45013</v>
      </c>
      <c r="AY818" s="188">
        <f>_xll.qlInterestRateIndexMaturity(Currency&amp;"ibor"&amp;$G$1,AX818,Trigger)</f>
        <v>45197</v>
      </c>
      <c r="AZ818" s="361">
        <f>_xll.qlIndexFixing($Z$5,AW818,,_xll.ohTrigger(Trigger,Quote!$AE$2))</f>
        <v>1.5761564379174055E-2</v>
      </c>
      <c r="BA818" s="361">
        <f>_xll.qlIndexFixing($BB$1,AX818,,_xll.ohTrigger(Trigger,Quote!$AE$2))</f>
        <v>1.5924124753246442E-2</v>
      </c>
    </row>
    <row r="819" spans="48:53" ht="11.25" customHeight="1" x14ac:dyDescent="0.25">
      <c r="AV819" s="189" t="s">
        <v>91</v>
      </c>
      <c r="AW819" s="188">
        <f>_xll.qlInterestRateIndexFixingDate(Currency&amp;"ibor"&amp;$G$1,AX819,Trigger)</f>
        <v>45016</v>
      </c>
      <c r="AX819" s="188">
        <f>_xll.qlCalendarAdvance(Calendar,AX818,AV819,"f",,Trigger)</f>
        <v>45020</v>
      </c>
      <c r="AY819" s="188">
        <f>_xll.qlInterestRateIndexMaturity(Currency&amp;"ibor"&amp;$G$1,AX819,Trigger)</f>
        <v>45203</v>
      </c>
      <c r="AZ819" s="361">
        <f>_xll.qlIndexFixing($Z$5,AW819,,_xll.ohTrigger(Trigger,Quote!$AE$2))</f>
        <v>1.5758284428196111E-2</v>
      </c>
      <c r="BA819" s="361">
        <f>_xll.qlIndexFixing($BB$1,AX819,,_xll.ohTrigger(Trigger,Quote!$AE$2))</f>
        <v>1.5943152504310831E-2</v>
      </c>
    </row>
    <row r="820" spans="48:53" ht="11.25" customHeight="1" x14ac:dyDescent="0.25">
      <c r="AV820" s="189" t="s">
        <v>91</v>
      </c>
      <c r="AW820" s="188">
        <f>_xll.qlInterestRateIndexFixingDate(Currency&amp;"ibor"&amp;$G$1,AX820,Trigger)</f>
        <v>45021</v>
      </c>
      <c r="AX820" s="188">
        <f>_xll.qlCalendarAdvance(Calendar,AX819,AV820,"f",,Trigger)</f>
        <v>45027</v>
      </c>
      <c r="AY820" s="188">
        <f>_xll.qlInterestRateIndexMaturity(Currency&amp;"ibor"&amp;$G$1,AX820,Trigger)</f>
        <v>45210</v>
      </c>
      <c r="AZ820" s="361">
        <f>_xll.qlIndexFixing($Z$5,AW820,,_xll.ohTrigger(Trigger,Quote!$AE$2))</f>
        <v>1.5756346442377514E-2</v>
      </c>
      <c r="BA820" s="361">
        <f>_xll.qlIndexFixing($BB$1,AX820,,_xll.ohTrigger(Trigger,Quote!$AE$2))</f>
        <v>1.5961867371710452E-2</v>
      </c>
    </row>
    <row r="821" spans="48:53" ht="11.25" customHeight="1" x14ac:dyDescent="0.25">
      <c r="AV821" s="189" t="s">
        <v>91</v>
      </c>
      <c r="AW821" s="188">
        <f>_xll.qlInterestRateIndexFixingDate(Currency&amp;"ibor"&amp;$G$1,AX821,Trigger)</f>
        <v>45030</v>
      </c>
      <c r="AX821" s="188">
        <f>_xll.qlCalendarAdvance(Calendar,AX820,AV821,"f",,Trigger)</f>
        <v>45034</v>
      </c>
      <c r="AY821" s="188">
        <f>_xll.qlInterestRateIndexMaturity(Currency&amp;"ibor"&amp;$G$1,AX821,Trigger)</f>
        <v>45217</v>
      </c>
      <c r="AZ821" s="361">
        <f>_xll.qlIndexFixing($Z$5,AW821,,_xll.ohTrigger(Trigger,Quote!$AE$2))</f>
        <v>1.5754215293792256E-2</v>
      </c>
      <c r="BA821" s="361">
        <f>_xll.qlIndexFixing($BB$1,AX821,,_xll.ohTrigger(Trigger,Quote!$AE$2))</f>
        <v>1.5980259815223573E-2</v>
      </c>
    </row>
    <row r="822" spans="48:53" ht="11.25" customHeight="1" x14ac:dyDescent="0.25">
      <c r="AV822" s="189" t="s">
        <v>91</v>
      </c>
      <c r="AW822" s="188">
        <f>_xll.qlInterestRateIndexFixingDate(Currency&amp;"ibor"&amp;$G$1,AX822,Trigger)</f>
        <v>45037</v>
      </c>
      <c r="AX822" s="188">
        <f>_xll.qlCalendarAdvance(Calendar,AX821,AV822,"f",,Trigger)</f>
        <v>45041</v>
      </c>
      <c r="AY822" s="188">
        <f>_xll.qlInterestRateIndexMaturity(Currency&amp;"ibor"&amp;$G$1,AX822,Trigger)</f>
        <v>45224</v>
      </c>
      <c r="AZ822" s="361">
        <f>_xll.qlIndexFixing($Z$5,AW822,,_xll.ohTrigger(Trigger,Quote!$AE$2))</f>
        <v>1.5751890983063236E-2</v>
      </c>
      <c r="BA822" s="361">
        <f>_xll.qlIndexFixing($BB$1,AX822,,_xll.ohTrigger(Trigger,Quote!$AE$2))</f>
        <v>1.5998320218552058E-2</v>
      </c>
    </row>
    <row r="823" spans="48:53" ht="11.25" customHeight="1" x14ac:dyDescent="0.25">
      <c r="AV823" s="189" t="s">
        <v>91</v>
      </c>
      <c r="AW823" s="188">
        <f>_xll.qlInterestRateIndexFixingDate(Currency&amp;"ibor"&amp;$G$1,AX823,Trigger)</f>
        <v>45043</v>
      </c>
      <c r="AX823" s="188">
        <f>_xll.qlCalendarAdvance(Calendar,AX822,AV823,"f",,Trigger)</f>
        <v>45048</v>
      </c>
      <c r="AY823" s="188">
        <f>_xll.qlInterestRateIndexMaturity(Currency&amp;"ibor"&amp;$G$1,AX823,Trigger)</f>
        <v>45232</v>
      </c>
      <c r="AZ823" s="361">
        <f>_xll.qlIndexFixing($Z$5,AW823,,_xll.ohTrigger(Trigger,Quote!$AE$2))</f>
        <v>1.5751982017051573E-2</v>
      </c>
      <c r="BA823" s="361">
        <f>_xll.qlIndexFixing($BB$1,AX823,,_xll.ohTrigger(Trigger,Quote!$AE$2))</f>
        <v>1.6020515451384974E-2</v>
      </c>
    </row>
    <row r="824" spans="48:53" ht="11.25" customHeight="1" x14ac:dyDescent="0.25">
      <c r="AV824" s="189" t="s">
        <v>91</v>
      </c>
      <c r="AW824" s="188">
        <f>_xll.qlInterestRateIndexFixingDate(Currency&amp;"ibor"&amp;$G$1,AX824,Trigger)</f>
        <v>45051</v>
      </c>
      <c r="AX824" s="188">
        <f>_xll.qlCalendarAdvance(Calendar,AX823,AV824,"f",,Trigger)</f>
        <v>45055</v>
      </c>
      <c r="AY824" s="188">
        <f>_xll.qlInterestRateIndexMaturity(Currency&amp;"ibor"&amp;$G$1,AX824,Trigger)</f>
        <v>45239</v>
      </c>
      <c r="AZ824" s="361">
        <f>_xll.qlIndexFixing($Z$5,AW824,,_xll.ohTrigger(Trigger,Quote!$AE$2))</f>
        <v>1.5749489181959311E-2</v>
      </c>
      <c r="BA824" s="361">
        <f>_xll.qlIndexFixing($BB$1,AX824,,_xll.ohTrigger(Trigger,Quote!$AE$2))</f>
        <v>1.6037804889917438E-2</v>
      </c>
    </row>
    <row r="825" spans="48:53" ht="11.25" customHeight="1" x14ac:dyDescent="0.25">
      <c r="AV825" s="189" t="s">
        <v>91</v>
      </c>
      <c r="AW825" s="188">
        <f>_xll.qlInterestRateIndexFixingDate(Currency&amp;"ibor"&amp;$G$1,AX825,Trigger)</f>
        <v>45058</v>
      </c>
      <c r="AX825" s="188">
        <f>_xll.qlCalendarAdvance(Calendar,AX824,AV825,"f",,Trigger)</f>
        <v>45062</v>
      </c>
      <c r="AY825" s="188">
        <f>_xll.qlInterestRateIndexMaturity(Currency&amp;"ibor"&amp;$G$1,AX825,Trigger)</f>
        <v>45246</v>
      </c>
      <c r="AZ825" s="361">
        <f>_xll.qlIndexFixing($Z$5,AW825,,_xll.ohTrigger(Trigger,Quote!$AE$2))</f>
        <v>1.5752540463677907E-2</v>
      </c>
      <c r="BA825" s="361">
        <f>_xll.qlIndexFixing($BB$1,AX825,,_xll.ohTrigger(Trigger,Quote!$AE$2))</f>
        <v>1.6054732537416645E-2</v>
      </c>
    </row>
    <row r="826" spans="48:53" ht="11.25" customHeight="1" x14ac:dyDescent="0.25">
      <c r="AV826" s="189" t="s">
        <v>91</v>
      </c>
      <c r="AW826" s="188">
        <f>_xll.qlInterestRateIndexFixingDate(Currency&amp;"ibor"&amp;$G$1,AX826,Trigger)</f>
        <v>45065</v>
      </c>
      <c r="AX826" s="188">
        <f>_xll.qlCalendarAdvance(Calendar,AX825,AV826,"f",,Trigger)</f>
        <v>45069</v>
      </c>
      <c r="AY826" s="188">
        <f>_xll.qlInterestRateIndexMaturity(Currency&amp;"ibor"&amp;$G$1,AX826,Trigger)</f>
        <v>45253</v>
      </c>
      <c r="AZ826" s="361">
        <f>_xll.qlIndexFixing($Z$5,AW826,,_xll.ohTrigger(Trigger,Quote!$AE$2))</f>
        <v>1.5789927230507705E-2</v>
      </c>
      <c r="BA826" s="361">
        <f>_xll.qlIndexFixing($BB$1,AX826,,_xll.ohTrigger(Trigger,Quote!$AE$2))</f>
        <v>1.6071292093007925E-2</v>
      </c>
    </row>
    <row r="827" spans="48:53" ht="11.25" customHeight="1" x14ac:dyDescent="0.25">
      <c r="AV827" s="189" t="s">
        <v>91</v>
      </c>
      <c r="AW827" s="188">
        <f>_xll.qlInterestRateIndexFixingDate(Currency&amp;"ibor"&amp;$G$1,AX827,Trigger)</f>
        <v>45072</v>
      </c>
      <c r="AX827" s="188">
        <f>_xll.qlCalendarAdvance(Calendar,AX826,AV827,"f",,Trigger)</f>
        <v>45076</v>
      </c>
      <c r="AY827" s="188">
        <f>_xll.qlInterestRateIndexMaturity(Currency&amp;"ibor"&amp;$G$1,AX827,Trigger)</f>
        <v>45260</v>
      </c>
      <c r="AZ827" s="361">
        <f>_xll.qlIndexFixing($Z$5,AW827,,_xll.ohTrigger(Trigger,Quote!$AE$2))</f>
        <v>1.5827314706047549E-2</v>
      </c>
      <c r="BA827" s="361">
        <f>_xll.qlIndexFixing($BB$1,AX827,,_xll.ohTrigger(Trigger,Quote!$AE$2))</f>
        <v>1.6083318758826473E-2</v>
      </c>
    </row>
    <row r="828" spans="48:53" ht="11.25" customHeight="1" x14ac:dyDescent="0.25">
      <c r="AV828" s="189" t="s">
        <v>91</v>
      </c>
      <c r="AW828" s="188">
        <f>_xll.qlInterestRateIndexFixingDate(Currency&amp;"ibor"&amp;$G$1,AX828,Trigger)</f>
        <v>45079</v>
      </c>
      <c r="AX828" s="188">
        <f>_xll.qlCalendarAdvance(Calendar,AX827,AV828,"f",,Trigger)</f>
        <v>45083</v>
      </c>
      <c r="AY828" s="188">
        <f>_xll.qlInterestRateIndexMaturity(Currency&amp;"ibor"&amp;$G$1,AX828,Trigger)</f>
        <v>45266</v>
      </c>
      <c r="AZ828" s="361">
        <f>_xll.qlIndexFixing($Z$5,AW828,,_xll.ohTrigger(Trigger,Quote!$AE$2))</f>
        <v>1.5861683777774332E-2</v>
      </c>
      <c r="BA828" s="361">
        <f>_xll.qlIndexFixing($BB$1,AX828,,_xll.ohTrigger(Trigger,Quote!$AE$2))</f>
        <v>1.6099215346861456E-2</v>
      </c>
    </row>
    <row r="829" spans="48:53" ht="11.25" customHeight="1" x14ac:dyDescent="0.25">
      <c r="AV829" s="189" t="s">
        <v>91</v>
      </c>
      <c r="AW829" s="188">
        <f>_xll.qlInterestRateIndexFixingDate(Currency&amp;"ibor"&amp;$G$1,AX829,Trigger)</f>
        <v>45086</v>
      </c>
      <c r="AX829" s="188">
        <f>_xll.qlCalendarAdvance(Calendar,AX828,AV829,"f",,Trigger)</f>
        <v>45090</v>
      </c>
      <c r="AY829" s="188">
        <f>_xll.qlInterestRateIndexMaturity(Currency&amp;"ibor"&amp;$G$1,AX829,Trigger)</f>
        <v>45273</v>
      </c>
      <c r="AZ829" s="361">
        <f>_xll.qlIndexFixing($Z$5,AW829,,_xll.ohTrigger(Trigger,Quote!$AE$2))</f>
        <v>1.5899070977504332E-2</v>
      </c>
      <c r="BA829" s="361">
        <f>_xll.qlIndexFixing($BB$1,AX829,,_xll.ohTrigger(Trigger,Quote!$AE$2))</f>
        <v>1.6114738064210776E-2</v>
      </c>
    </row>
    <row r="830" spans="48:53" ht="11.25" customHeight="1" x14ac:dyDescent="0.25">
      <c r="AV830" s="189" t="s">
        <v>91</v>
      </c>
      <c r="AW830" s="188">
        <f>_xll.qlInterestRateIndexFixingDate(Currency&amp;"ibor"&amp;$G$1,AX830,Trigger)</f>
        <v>45093</v>
      </c>
      <c r="AX830" s="188">
        <f>_xll.qlCalendarAdvance(Calendar,AX829,AV830,"f",,Trigger)</f>
        <v>45097</v>
      </c>
      <c r="AY830" s="188">
        <f>_xll.qlInterestRateIndexMaturity(Currency&amp;"ibor"&amp;$G$1,AX830,Trigger)</f>
        <v>45280</v>
      </c>
      <c r="AZ830" s="361">
        <f>_xll.qlIndexFixing($Z$5,AW830,,_xll.ohTrigger(Trigger,Quote!$AE$2))</f>
        <v>1.5936458882100445E-2</v>
      </c>
      <c r="BA830" s="361">
        <f>_xll.qlIndexFixing($BB$1,AX830,,_xll.ohTrigger(Trigger,Quote!$AE$2))</f>
        <v>1.6129884906839455E-2</v>
      </c>
    </row>
    <row r="831" spans="48:53" ht="11.25" customHeight="1" x14ac:dyDescent="0.25">
      <c r="AV831" s="189" t="s">
        <v>91</v>
      </c>
      <c r="AW831" s="188">
        <f>_xll.qlInterestRateIndexFixingDate(Currency&amp;"ibor"&amp;$G$1,AX831,Trigger)</f>
        <v>45100</v>
      </c>
      <c r="AX831" s="188">
        <f>_xll.qlCalendarAdvance(Calendar,AX830,AV831,"f",,Trigger)</f>
        <v>45104</v>
      </c>
      <c r="AY831" s="188">
        <f>_xll.qlInterestRateIndexMaturity(Currency&amp;"ibor"&amp;$G$1,AX831,Trigger)</f>
        <v>45287</v>
      </c>
      <c r="AZ831" s="361">
        <f>_xll.qlIndexFixing($Z$5,AW831,,_xll.ohTrigger(Trigger,Quote!$AE$2))</f>
        <v>1.5973847491576643E-2</v>
      </c>
      <c r="BA831" s="361">
        <f>_xll.qlIndexFixing($BB$1,AX831,,_xll.ohTrigger(Trigger,Quote!$AE$2))</f>
        <v>1.6144653870867155E-2</v>
      </c>
    </row>
    <row r="832" spans="48:53" ht="11.25" customHeight="1" x14ac:dyDescent="0.25">
      <c r="AV832" s="189" t="s">
        <v>91</v>
      </c>
      <c r="AW832" s="188">
        <f>_xll.qlInterestRateIndexFixingDate(Currency&amp;"ibor"&amp;$G$1,AX832,Trigger)</f>
        <v>45107</v>
      </c>
      <c r="AX832" s="188">
        <f>_xll.qlCalendarAdvance(Calendar,AX831,AV832,"f",,Trigger)</f>
        <v>45111</v>
      </c>
      <c r="AY832" s="188">
        <f>_xll.qlInterestRateIndexMaturity(Currency&amp;"ibor"&amp;$G$1,AX832,Trigger)</f>
        <v>45295</v>
      </c>
      <c r="AZ832" s="361">
        <f>_xll.qlIndexFixing($Z$5,AW832,,_xll.ohTrigger(Trigger,Quote!$AE$2))</f>
        <v>1.6014262714863624E-2</v>
      </c>
      <c r="BA832" s="361">
        <f>_xll.qlIndexFixing($BB$1,AX832,,_xll.ohTrigger(Trigger,Quote!$AE$2))</f>
        <v>1.6162802151524124E-2</v>
      </c>
    </row>
    <row r="833" spans="48:53" ht="11.25" customHeight="1" x14ac:dyDescent="0.25">
      <c r="AV833" s="189" t="s">
        <v>91</v>
      </c>
      <c r="AW833" s="188">
        <f>_xll.qlInterestRateIndexFixingDate(Currency&amp;"ibor"&amp;$G$1,AX833,Trigger)</f>
        <v>45114</v>
      </c>
      <c r="AX833" s="188">
        <f>_xll.qlCalendarAdvance(Calendar,AX832,AV833,"f",,Trigger)</f>
        <v>45118</v>
      </c>
      <c r="AY833" s="188">
        <f>_xll.qlInterestRateIndexMaturity(Currency&amp;"ibor"&amp;$G$1,AX833,Trigger)</f>
        <v>45302</v>
      </c>
      <c r="AZ833" s="361">
        <f>_xll.qlIndexFixing($Z$5,AW833,,_xll.ohTrigger(Trigger,Quote!$AE$2))</f>
        <v>1.6051654442944832E-2</v>
      </c>
      <c r="BA833" s="361">
        <f>_xll.qlIndexFixing($BB$1,AX833,,_xll.ohTrigger(Trigger,Quote!$AE$2))</f>
        <v>1.6176727241687661E-2</v>
      </c>
    </row>
    <row r="834" spans="48:53" ht="11.25" customHeight="1" x14ac:dyDescent="0.25">
      <c r="AV834" s="189" t="s">
        <v>91</v>
      </c>
      <c r="AW834" s="188">
        <f>_xll.qlInterestRateIndexFixingDate(Currency&amp;"ibor"&amp;$G$1,AX834,Trigger)</f>
        <v>45121</v>
      </c>
      <c r="AX834" s="188">
        <f>_xll.qlCalendarAdvance(Calendar,AX833,AV834,"f",,Trigger)</f>
        <v>45125</v>
      </c>
      <c r="AY834" s="188">
        <f>_xll.qlInterestRateIndexMaturity(Currency&amp;"ibor"&amp;$G$1,AX834,Trigger)</f>
        <v>45309</v>
      </c>
      <c r="AZ834" s="361">
        <f>_xll.qlIndexFixing($Z$5,AW834,,_xll.ohTrigger(Trigger,Quote!$AE$2))</f>
        <v>1.6089046879829923E-2</v>
      </c>
      <c r="BA834" s="361">
        <f>_xll.qlIndexFixing($BB$1,AX834,,_xll.ohTrigger(Trigger,Quote!$AE$2))</f>
        <v>1.6190267963281539E-2</v>
      </c>
    </row>
    <row r="835" spans="48:53" ht="11.25" customHeight="1" x14ac:dyDescent="0.25">
      <c r="AV835" s="189" t="s">
        <v>91</v>
      </c>
      <c r="AW835" s="188">
        <f>_xll.qlInterestRateIndexFixingDate(Currency&amp;"ibor"&amp;$G$1,AX835,Trigger)</f>
        <v>45128</v>
      </c>
      <c r="AX835" s="188">
        <f>_xll.qlCalendarAdvance(Calendar,AX834,AV835,"f",,Trigger)</f>
        <v>45132</v>
      </c>
      <c r="AY835" s="188">
        <f>_xll.qlInterestRateIndexMaturity(Currency&amp;"ibor"&amp;$G$1,AX835,Trigger)</f>
        <v>45316</v>
      </c>
      <c r="AZ835" s="361">
        <f>_xll.qlIndexFixing($Z$5,AW835,,_xll.ohTrigger(Trigger,Quote!$AE$2))</f>
        <v>1.6126440025532367E-2</v>
      </c>
      <c r="BA835" s="361">
        <f>_xll.qlIndexFixing($BB$1,AX835,,_xll.ohTrigger(Trigger,Quote!$AE$2))</f>
        <v>1.6203422312709756E-2</v>
      </c>
    </row>
    <row r="836" spans="48:53" ht="11.25" customHeight="1" x14ac:dyDescent="0.25">
      <c r="AV836" s="189" t="s">
        <v>91</v>
      </c>
      <c r="AW836" s="188">
        <f>_xll.qlInterestRateIndexFixingDate(Currency&amp;"ibor"&amp;$G$1,AX836,Trigger)</f>
        <v>45135</v>
      </c>
      <c r="AX836" s="188">
        <f>_xll.qlCalendarAdvance(Calendar,AX835,AV836,"f",,Trigger)</f>
        <v>45139</v>
      </c>
      <c r="AY836" s="188">
        <f>_xll.qlInterestRateIndexMaturity(Currency&amp;"ibor"&amp;$G$1,AX836,Trigger)</f>
        <v>45323</v>
      </c>
      <c r="AZ836" s="361">
        <f>_xll.qlIndexFixing($Z$5,AW836,,_xll.ohTrigger(Trigger,Quote!$AE$2))</f>
        <v>1.6163833880066068E-2</v>
      </c>
      <c r="BA836" s="361">
        <f>_xll.qlIndexFixing($BB$1,AX836,,_xll.ohTrigger(Trigger,Quote!$AE$2))</f>
        <v>1.6216188286549513E-2</v>
      </c>
    </row>
    <row r="837" spans="48:53" ht="11.25" customHeight="1" x14ac:dyDescent="0.25">
      <c r="AV837" s="189" t="s">
        <v>91</v>
      </c>
      <c r="AW837" s="188">
        <f>_xll.qlInterestRateIndexFixingDate(Currency&amp;"ibor"&amp;$G$1,AX837,Trigger)</f>
        <v>45142</v>
      </c>
      <c r="AX837" s="188">
        <f>_xll.qlCalendarAdvance(Calendar,AX836,AV837,"f",,Trigger)</f>
        <v>45146</v>
      </c>
      <c r="AY837" s="188">
        <f>_xll.qlInterestRateIndexMaturity(Currency&amp;"ibor"&amp;$G$1,AX837,Trigger)</f>
        <v>45330</v>
      </c>
      <c r="AZ837" s="361">
        <f>_xll.qlIndexFixing($Z$5,AW837,,_xll.ohTrigger(Trigger,Quote!$AE$2))</f>
        <v>1.6201228443443183E-2</v>
      </c>
      <c r="BA837" s="361">
        <f>_xll.qlIndexFixing($BB$1,AX837,,_xll.ohTrigger(Trigger,Quote!$AE$2))</f>
        <v>1.6228563881558931E-2</v>
      </c>
    </row>
    <row r="838" spans="48:53" ht="11.25" customHeight="1" x14ac:dyDescent="0.25">
      <c r="AV838" s="189" t="s">
        <v>91</v>
      </c>
      <c r="AW838" s="188">
        <f>_xll.qlInterestRateIndexFixingDate(Currency&amp;"ibor"&amp;$G$1,AX838,Trigger)</f>
        <v>45149</v>
      </c>
      <c r="AX838" s="188">
        <f>_xll.qlCalendarAdvance(Calendar,AX837,AV838,"f",,Trigger)</f>
        <v>45153</v>
      </c>
      <c r="AY838" s="188">
        <f>_xll.qlInterestRateIndexMaturity(Currency&amp;"ibor"&amp;$G$1,AX838,Trigger)</f>
        <v>45337</v>
      </c>
      <c r="AZ838" s="361">
        <f>_xll.qlIndexFixing($Z$5,AW838,,_xll.ohTrigger(Trigger,Quote!$AE$2))</f>
        <v>1.6238623715678493E-2</v>
      </c>
      <c r="BA838" s="361">
        <f>_xll.qlIndexFixing($BB$1,AX838,,_xll.ohTrigger(Trigger,Quote!$AE$2))</f>
        <v>1.624054709467793E-2</v>
      </c>
    </row>
    <row r="839" spans="48:53" ht="11.25" customHeight="1" x14ac:dyDescent="0.25">
      <c r="AV839" s="189" t="s">
        <v>91</v>
      </c>
      <c r="AW839" s="188">
        <f>_xll.qlInterestRateIndexFixingDate(Currency&amp;"ibor"&amp;$G$1,AX839,Trigger)</f>
        <v>45156</v>
      </c>
      <c r="AX839" s="188">
        <f>_xll.qlCalendarAdvance(Calendar,AX838,AV839,"f",,Trigger)</f>
        <v>45160</v>
      </c>
      <c r="AY839" s="188">
        <f>_xll.qlInterestRateIndexMaturity(Currency&amp;"ibor"&amp;$G$1,AX839,Trigger)</f>
        <v>45344</v>
      </c>
      <c r="AZ839" s="361">
        <f>_xll.qlIndexFixing($Z$5,AW839,,_xll.ohTrigger(Trigger,Quote!$AE$2))</f>
        <v>1.6276019696785455E-2</v>
      </c>
      <c r="BA839" s="361">
        <f>_xll.qlIndexFixing($BB$1,AX839,,_xll.ohTrigger(Trigger,Quote!$AE$2))</f>
        <v>1.625213592303423E-2</v>
      </c>
    </row>
    <row r="840" spans="48:53" ht="11.25" customHeight="1" x14ac:dyDescent="0.25">
      <c r="AV840" s="189" t="s">
        <v>91</v>
      </c>
      <c r="AW840" s="188">
        <f>_xll.qlInterestRateIndexFixingDate(Currency&amp;"ibor"&amp;$G$1,AX840,Trigger)</f>
        <v>45163</v>
      </c>
      <c r="AX840" s="188">
        <f>_xll.qlCalendarAdvance(Calendar,AX839,AV840,"f",,Trigger)</f>
        <v>45167</v>
      </c>
      <c r="AY840" s="188">
        <f>_xll.qlInterestRateIndexMaturity(Currency&amp;"ibor"&amp;$G$1,AX840,Trigger)</f>
        <v>45351</v>
      </c>
      <c r="AZ840" s="361">
        <f>_xll.qlIndexFixing($Z$5,AW840,,_xll.ohTrigger(Trigger,Quote!$AE$2))</f>
        <v>1.631341638677624E-2</v>
      </c>
      <c r="BA840" s="361">
        <f>_xll.qlIndexFixing($BB$1,AX840,,_xll.ohTrigger(Trigger,Quote!$AE$2))</f>
        <v>1.625920435970294E-2</v>
      </c>
    </row>
    <row r="841" spans="48:53" ht="11.25" customHeight="1" x14ac:dyDescent="0.25">
      <c r="AV841" s="189" t="s">
        <v>91</v>
      </c>
      <c r="AW841" s="188">
        <f>_xll.qlInterestRateIndexFixingDate(Currency&amp;"ibor"&amp;$G$1,AX841,Trigger)</f>
        <v>45170</v>
      </c>
      <c r="AX841" s="188">
        <f>_xll.qlCalendarAdvance(Calendar,AX840,AV841,"f",,Trigger)</f>
        <v>45174</v>
      </c>
      <c r="AY841" s="188">
        <f>_xll.qlInterestRateIndexMaturity(Currency&amp;"ibor"&amp;$G$1,AX841,Trigger)</f>
        <v>45356</v>
      </c>
      <c r="AZ841" s="361">
        <f>_xll.qlIndexFixing($Z$5,AW841,,_xll.ohTrigger(Trigger,Quote!$AE$2))</f>
        <v>1.6344731185975972E-2</v>
      </c>
      <c r="BA841" s="361">
        <f>_xll.qlIndexFixing($BB$1,AX841,,_xll.ohTrigger(Trigger,Quote!$AE$2))</f>
        <v>1.627011297795428E-2</v>
      </c>
    </row>
    <row r="842" spans="48:53" ht="11.25" customHeight="1" x14ac:dyDescent="0.25">
      <c r="AV842" s="189" t="s">
        <v>91</v>
      </c>
      <c r="AW842" s="188">
        <f>_xll.qlInterestRateIndexFixingDate(Currency&amp;"ibor"&amp;$G$1,AX842,Trigger)</f>
        <v>45177</v>
      </c>
      <c r="AX842" s="188">
        <f>_xll.qlCalendarAdvance(Calendar,AX841,AV842,"f",,Trigger)</f>
        <v>45181</v>
      </c>
      <c r="AY842" s="188">
        <f>_xll.qlInterestRateIndexMaturity(Currency&amp;"ibor"&amp;$G$1,AX842,Trigger)</f>
        <v>45363</v>
      </c>
      <c r="AZ842" s="361">
        <f>_xll.qlIndexFixing($Z$5,AW842,,_xll.ohTrigger(Trigger,Quote!$AE$2))</f>
        <v>1.638212580686545E-2</v>
      </c>
      <c r="BA842" s="361">
        <f>_xll.qlIndexFixing($BB$1,AX842,,_xll.ohTrigger(Trigger,Quote!$AE$2))</f>
        <v>1.6280621846685103E-2</v>
      </c>
    </row>
    <row r="843" spans="48:53" ht="11.25" customHeight="1" x14ac:dyDescent="0.25">
      <c r="AV843" s="189" t="s">
        <v>91</v>
      </c>
      <c r="AW843" s="188">
        <f>_xll.qlInterestRateIndexFixingDate(Currency&amp;"ibor"&amp;$G$1,AX843,Trigger)</f>
        <v>45184</v>
      </c>
      <c r="AX843" s="188">
        <f>_xll.qlCalendarAdvance(Calendar,AX842,AV843,"f",,Trigger)</f>
        <v>45188</v>
      </c>
      <c r="AY843" s="188">
        <f>_xll.qlInterestRateIndexMaturity(Currency&amp;"ibor"&amp;$G$1,AX843,Trigger)</f>
        <v>45370</v>
      </c>
      <c r="AZ843" s="361">
        <f>_xll.qlIndexFixing($Z$5,AW843,,_xll.ohTrigger(Trigger,Quote!$AE$2))</f>
        <v>1.6419521128908789E-2</v>
      </c>
      <c r="BA843" s="361">
        <f>_xll.qlIndexFixing($BB$1,AX843,,_xll.ohTrigger(Trigger,Quote!$AE$2))</f>
        <v>1.6290728964249088E-2</v>
      </c>
    </row>
    <row r="844" spans="48:53" ht="11.25" customHeight="1" x14ac:dyDescent="0.25">
      <c r="AV844" s="189" t="s">
        <v>91</v>
      </c>
      <c r="AW844" s="188">
        <f>_xll.qlInterestRateIndexFixingDate(Currency&amp;"ibor"&amp;$G$1,AX844,Trigger)</f>
        <v>45191</v>
      </c>
      <c r="AX844" s="188">
        <f>_xll.qlCalendarAdvance(Calendar,AX843,AV844,"f",,Trigger)</f>
        <v>45195</v>
      </c>
      <c r="AY844" s="188">
        <f>_xll.qlInterestRateIndexMaturity(Currency&amp;"ibor"&amp;$G$1,AX844,Trigger)</f>
        <v>45377</v>
      </c>
      <c r="AZ844" s="361">
        <f>_xll.qlIndexFixing($Z$5,AW844,,_xll.ohTrigger(Trigger,Quote!$AE$2))</f>
        <v>1.6456917152119603E-2</v>
      </c>
      <c r="BA844" s="361">
        <f>_xll.qlIndexFixing($BB$1,AX844,,_xll.ohTrigger(Trigger,Quote!$AE$2))</f>
        <v>1.6300432329202384E-2</v>
      </c>
    </row>
    <row r="845" spans="48:53" ht="11.25" customHeight="1" x14ac:dyDescent="0.25">
      <c r="AV845" s="189" t="s">
        <v>91</v>
      </c>
      <c r="AW845" s="188">
        <f>_xll.qlInterestRateIndexFixingDate(Currency&amp;"ibor"&amp;$G$1,AX845,Trigger)</f>
        <v>45198</v>
      </c>
      <c r="AX845" s="188">
        <f>_xll.qlCalendarAdvance(Calendar,AX844,AV845,"f",,Trigger)</f>
        <v>45202</v>
      </c>
      <c r="AY845" s="188">
        <f>_xll.qlInterestRateIndexMaturity(Currency&amp;"ibor"&amp;$G$1,AX845,Trigger)</f>
        <v>45385</v>
      </c>
      <c r="AZ845" s="361">
        <f>_xll.qlIndexFixing($Z$5,AW845,,_xll.ohTrigger(Trigger,Quote!$AE$2))</f>
        <v>1.6497362044046636E-2</v>
      </c>
      <c r="BA845" s="361">
        <f>_xll.qlIndexFixing($BB$1,AX845,,_xll.ohTrigger(Trigger,Quote!$AE$2))</f>
        <v>1.6310620334883862E-2</v>
      </c>
    </row>
    <row r="846" spans="48:53" ht="11.25" customHeight="1" x14ac:dyDescent="0.25">
      <c r="AV846" s="189" t="s">
        <v>91</v>
      </c>
      <c r="AW846" s="188">
        <f>_xll.qlInterestRateIndexFixingDate(Currency&amp;"ibor"&amp;$G$1,AX846,Trigger)</f>
        <v>45205</v>
      </c>
      <c r="AX846" s="188">
        <f>_xll.qlCalendarAdvance(Calendar,AX845,AV846,"f",,Trigger)</f>
        <v>45209</v>
      </c>
      <c r="AY846" s="188">
        <f>_xll.qlInterestRateIndexMaturity(Currency&amp;"ibor"&amp;$G$1,AX846,Trigger)</f>
        <v>45392</v>
      </c>
      <c r="AZ846" s="361">
        <f>_xll.qlIndexFixing($Z$5,AW846,,_xll.ohTrigger(Trigger,Quote!$AE$2))</f>
        <v>1.6534761228311969E-2</v>
      </c>
      <c r="BA846" s="361">
        <f>_xll.qlIndexFixing($BB$1,AX846,,_xll.ohTrigger(Trigger,Quote!$AE$2))</f>
        <v>1.6319480769213707E-2</v>
      </c>
    </row>
    <row r="847" spans="48:53" ht="11.25" customHeight="1" x14ac:dyDescent="0.25">
      <c r="AV847" s="189" t="s">
        <v>91</v>
      </c>
      <c r="AW847" s="188">
        <f>_xll.qlInterestRateIndexFixingDate(Currency&amp;"ibor"&amp;$G$1,AX847,Trigger)</f>
        <v>45212</v>
      </c>
      <c r="AX847" s="188">
        <f>_xll.qlCalendarAdvance(Calendar,AX846,AV847,"f",,Trigger)</f>
        <v>45216</v>
      </c>
      <c r="AY847" s="188">
        <f>_xll.qlInterestRateIndexMaturity(Currency&amp;"ibor"&amp;$G$1,AX847,Trigger)</f>
        <v>45399</v>
      </c>
      <c r="AZ847" s="361">
        <f>_xll.qlIndexFixing($Z$5,AW847,,_xll.ohTrigger(Trigger,Quote!$AE$2))</f>
        <v>1.6572161117670115E-2</v>
      </c>
      <c r="BA847" s="361">
        <f>_xll.qlIndexFixing($BB$1,AX847,,_xll.ohTrigger(Trigger,Quote!$AE$2))</f>
        <v>1.632793128666497E-2</v>
      </c>
    </row>
    <row r="848" spans="48:53" ht="11.25" customHeight="1" x14ac:dyDescent="0.25">
      <c r="AV848" s="189" t="s">
        <v>91</v>
      </c>
      <c r="AW848" s="188">
        <f>_xll.qlInterestRateIndexFixingDate(Currency&amp;"ibor"&amp;$G$1,AX848,Trigger)</f>
        <v>45219</v>
      </c>
      <c r="AX848" s="188">
        <f>_xll.qlCalendarAdvance(Calendar,AX847,AV848,"f",,Trigger)</f>
        <v>45223</v>
      </c>
      <c r="AY848" s="188">
        <f>_xll.qlInterestRateIndexMaturity(Currency&amp;"ibor"&amp;$G$1,AX848,Trigger)</f>
        <v>45406</v>
      </c>
      <c r="AZ848" s="361">
        <f>_xll.qlIndexFixing($Z$5,AW848,,_xll.ohTrigger(Trigger,Quote!$AE$2))</f>
        <v>1.6609561712133746E-2</v>
      </c>
      <c r="BA848" s="361">
        <f>_xll.qlIndexFixing($BB$1,AX848,,_xll.ohTrigger(Trigger,Quote!$AE$2))</f>
        <v>1.6335969886537276E-2</v>
      </c>
    </row>
    <row r="849" spans="48:53" ht="11.25" customHeight="1" x14ac:dyDescent="0.25">
      <c r="AV849" s="189" t="s">
        <v>91</v>
      </c>
      <c r="AW849" s="188">
        <f>_xll.qlInterestRateIndexFixingDate(Currency&amp;"ibor"&amp;$G$1,AX849,Trigger)</f>
        <v>45226</v>
      </c>
      <c r="AX849" s="188">
        <f>_xll.qlCalendarAdvance(Calendar,AX848,AV849,"f",,Trigger)</f>
        <v>45230</v>
      </c>
      <c r="AY849" s="188">
        <f>_xll.qlInterestRateIndexMaturity(Currency&amp;"ibor"&amp;$G$1,AX849,Trigger)</f>
        <v>45412</v>
      </c>
      <c r="AZ849" s="361">
        <f>_xll.qlIndexFixing($Z$5,AW849,,_xll.ohTrigger(Trigger,Quote!$AE$2))</f>
        <v>1.6643907786134685E-2</v>
      </c>
      <c r="BA849" s="361">
        <f>_xll.qlIndexFixing($BB$1,AX849,,_xll.ohTrigger(Trigger,Quote!$AE$2))</f>
        <v>1.634282282887857E-2</v>
      </c>
    </row>
    <row r="850" spans="48:53" ht="11.25" customHeight="1" x14ac:dyDescent="0.25">
      <c r="AV850" s="189" t="s">
        <v>91</v>
      </c>
      <c r="AW850" s="188">
        <f>_xll.qlInterestRateIndexFixingDate(Currency&amp;"ibor"&amp;$G$1,AX850,Trigger)</f>
        <v>45233</v>
      </c>
      <c r="AX850" s="188">
        <f>_xll.qlCalendarAdvance(Calendar,AX849,AV850,"f",,Trigger)</f>
        <v>45237</v>
      </c>
      <c r="AY850" s="188">
        <f>_xll.qlInterestRateIndexMaturity(Currency&amp;"ibor"&amp;$G$1,AX850,Trigger)</f>
        <v>45419</v>
      </c>
      <c r="AZ850" s="361">
        <f>_xll.qlIndexFixing($Z$5,AW850,,_xll.ohTrigger(Trigger,Quote!$AE$2))</f>
        <v>1.6681308016622223E-2</v>
      </c>
      <c r="BA850" s="361">
        <f>_xll.qlIndexFixing($BB$1,AX850,,_xll.ohTrigger(Trigger,Quote!$AE$2))</f>
        <v>1.6350061659636685E-2</v>
      </c>
    </row>
    <row r="851" spans="48:53" ht="11.25" customHeight="1" x14ac:dyDescent="0.25">
      <c r="AV851" s="189" t="s">
        <v>91</v>
      </c>
      <c r="AW851" s="188">
        <f>_xll.qlInterestRateIndexFixingDate(Currency&amp;"ibor"&amp;$G$1,AX851,Trigger)</f>
        <v>45240</v>
      </c>
      <c r="AX851" s="188">
        <f>_xll.qlCalendarAdvance(Calendar,AX850,AV851,"f",,Trigger)</f>
        <v>45244</v>
      </c>
      <c r="AY851" s="188">
        <f>_xll.qlInterestRateIndexMaturity(Currency&amp;"ibor"&amp;$G$1,AX851,Trigger)</f>
        <v>45426</v>
      </c>
      <c r="AZ851" s="361">
        <f>_xll.qlIndexFixing($Z$5,AW851,,_xll.ohTrigger(Trigger,Quote!$AE$2))</f>
        <v>1.6718708948369031E-2</v>
      </c>
      <c r="BA851" s="361">
        <f>_xll.qlIndexFixing($BB$1,AX851,,_xll.ohTrigger(Trigger,Quote!$AE$2))</f>
        <v>1.6356882836775416E-2</v>
      </c>
    </row>
    <row r="852" spans="48:53" ht="11.25" customHeight="1" x14ac:dyDescent="0.25">
      <c r="AV852" s="189" t="s">
        <v>91</v>
      </c>
      <c r="AW852" s="188">
        <f>_xll.qlInterestRateIndexFixingDate(Currency&amp;"ibor"&amp;$G$1,AX852,Trigger)</f>
        <v>45247</v>
      </c>
      <c r="AX852" s="188">
        <f>_xll.qlCalendarAdvance(Calendar,AX851,AV852,"f",,Trigger)</f>
        <v>45251</v>
      </c>
      <c r="AY852" s="188">
        <f>_xll.qlInterestRateIndexMaturity(Currency&amp;"ibor"&amp;$G$1,AX852,Trigger)</f>
        <v>45433</v>
      </c>
      <c r="AZ852" s="361">
        <f>_xll.qlIndexFixing($Z$5,AW852,,_xll.ohTrigger(Trigger,Quote!$AE$2))</f>
        <v>1.6701743079074967E-2</v>
      </c>
      <c r="BA852" s="361">
        <f>_xll.qlIndexFixing($BB$1,AX852,,_xll.ohTrigger(Trigger,Quote!$AE$2))</f>
        <v>1.6363293467748292E-2</v>
      </c>
    </row>
    <row r="853" spans="48:53" ht="11.25" customHeight="1" x14ac:dyDescent="0.25">
      <c r="AV853" s="189" t="s">
        <v>91</v>
      </c>
      <c r="AW853" s="188">
        <f>_xll.qlInterestRateIndexFixingDate(Currency&amp;"ibor"&amp;$G$1,AX853,Trigger)</f>
        <v>45254</v>
      </c>
      <c r="AX853" s="188">
        <f>_xll.qlCalendarAdvance(Calendar,AX852,AV853,"f",,Trigger)</f>
        <v>45258</v>
      </c>
      <c r="AY853" s="188">
        <f>_xll.qlInterestRateIndexMaturity(Currency&amp;"ibor"&amp;$G$1,AX853,Trigger)</f>
        <v>45440</v>
      </c>
      <c r="AZ853" s="361">
        <f>_xll.qlIndexFixing($Z$5,AW853,,_xll.ohTrigger(Trigger,Quote!$AE$2))</f>
        <v>1.6684546499321374E-2</v>
      </c>
      <c r="BA853" s="361">
        <f>_xll.qlIndexFixing($BB$1,AX853,,_xll.ohTrigger(Trigger,Quote!$AE$2))</f>
        <v>1.6369977384181871E-2</v>
      </c>
    </row>
    <row r="854" spans="48:53" ht="11.25" customHeight="1" x14ac:dyDescent="0.25">
      <c r="AV854" s="189" t="s">
        <v>91</v>
      </c>
      <c r="AW854" s="188">
        <f>_xll.qlInterestRateIndexFixingDate(Currency&amp;"ibor"&amp;$G$1,AX854,Trigger)</f>
        <v>45261</v>
      </c>
      <c r="AX854" s="188">
        <f>_xll.qlCalendarAdvance(Calendar,AX853,AV854,"f",,Trigger)</f>
        <v>45265</v>
      </c>
      <c r="AY854" s="188">
        <f>_xll.qlInterestRateIndexMaturity(Currency&amp;"ibor"&amp;$G$1,AX854,Trigger)</f>
        <v>45448</v>
      </c>
      <c r="AZ854" s="361">
        <f>_xll.qlIndexFixing($Z$5,AW854,,_xll.ohTrigger(Trigger,Quote!$AE$2))</f>
        <v>1.6663261807821073E-2</v>
      </c>
      <c r="BA854" s="361">
        <f>_xll.qlIndexFixing($BB$1,AX854,,_xll.ohTrigger(Trigger,Quote!$AE$2))</f>
        <v>1.6375617611893635E-2</v>
      </c>
    </row>
    <row r="855" spans="48:53" ht="11.25" customHeight="1" x14ac:dyDescent="0.25">
      <c r="AV855" s="189" t="s">
        <v>91</v>
      </c>
      <c r="AW855" s="188">
        <f>_xll.qlInterestRateIndexFixingDate(Currency&amp;"ibor"&amp;$G$1,AX855,Trigger)</f>
        <v>45268</v>
      </c>
      <c r="AX855" s="188">
        <f>_xll.qlCalendarAdvance(Calendar,AX854,AV855,"f",,Trigger)</f>
        <v>45272</v>
      </c>
      <c r="AY855" s="188">
        <f>_xll.qlInterestRateIndexMaturity(Currency&amp;"ibor"&amp;$G$1,AX855,Trigger)</f>
        <v>45455</v>
      </c>
      <c r="AZ855" s="361">
        <f>_xll.qlIndexFixing($Z$5,AW855,,_xll.ohTrigger(Trigger,Quote!$AE$2))</f>
        <v>1.66458711253222E-2</v>
      </c>
      <c r="BA855" s="361">
        <f>_xll.qlIndexFixing($BB$1,AX855,,_xll.ohTrigger(Trigger,Quote!$AE$2))</f>
        <v>1.6380923664325163E-2</v>
      </c>
    </row>
    <row r="856" spans="48:53" ht="11.25" customHeight="1" x14ac:dyDescent="0.25">
      <c r="AV856" s="189" t="s">
        <v>91</v>
      </c>
      <c r="AW856" s="188">
        <f>_xll.qlInterestRateIndexFixingDate(Currency&amp;"ibor"&amp;$G$1,AX856,Trigger)</f>
        <v>45275</v>
      </c>
      <c r="AX856" s="188">
        <f>_xll.qlCalendarAdvance(Calendar,AX855,AV856,"f",,Trigger)</f>
        <v>45279</v>
      </c>
      <c r="AY856" s="188">
        <f>_xll.qlInterestRateIndexMaturity(Currency&amp;"ibor"&amp;$G$1,AX856,Trigger)</f>
        <v>45462</v>
      </c>
      <c r="AZ856" s="361">
        <f>_xll.qlIndexFixing($Z$5,AW856,,_xll.ohTrigger(Trigger,Quote!$AE$2))</f>
        <v>1.6628250997975946E-2</v>
      </c>
      <c r="BA856" s="361">
        <f>_xll.qlIndexFixing($BB$1,AX856,,_xll.ohTrigger(Trigger,Quote!$AE$2))</f>
        <v>1.638592079262146E-2</v>
      </c>
    </row>
    <row r="857" spans="48:53" ht="11.25" customHeight="1" x14ac:dyDescent="0.25">
      <c r="AV857" s="189" t="s">
        <v>91</v>
      </c>
      <c r="AW857" s="188">
        <f>_xll.qlInterestRateIndexFixingDate(Currency&amp;"ibor"&amp;$G$1,AX857,Trigger)</f>
        <v>45281</v>
      </c>
      <c r="AX857" s="188">
        <f>_xll.qlCalendarAdvance(Calendar,AX856,AV857,"f",,Trigger)</f>
        <v>45287</v>
      </c>
      <c r="AY857" s="188">
        <f>_xll.qlInterestRateIndexMaturity(Currency&amp;"ibor"&amp;$G$1,AX857,Trigger)</f>
        <v>45470</v>
      </c>
      <c r="AZ857" s="361">
        <f>_xll.qlIndexFixing($Z$5,AW857,,_xll.ohTrigger(Trigger,Quote!$AE$2))</f>
        <v>1.6607832764554978E-2</v>
      </c>
      <c r="BA857" s="361">
        <f>_xll.qlIndexFixing($BB$1,AX857,,_xll.ohTrigger(Trigger,Quote!$AE$2))</f>
        <v>1.6390689415897896E-2</v>
      </c>
    </row>
    <row r="858" spans="48:53" ht="11.25" customHeight="1" x14ac:dyDescent="0.25">
      <c r="AV858" s="189" t="s">
        <v>91</v>
      </c>
      <c r="AW858" s="188">
        <f>_xll.qlInterestRateIndexFixingDate(Currency&amp;"ibor"&amp;$G$1,AX858,Trigger)</f>
        <v>45289</v>
      </c>
      <c r="AX858" s="188">
        <f>_xll.qlCalendarAdvance(Calendar,AX857,AV858,"f",,Trigger)</f>
        <v>45294</v>
      </c>
      <c r="AY858" s="188">
        <f>_xll.qlInterestRateIndexMaturity(Currency&amp;"ibor"&amp;$G$1,AX858,Trigger)</f>
        <v>45476</v>
      </c>
      <c r="AZ858" s="361">
        <f>_xll.qlIndexFixing($Z$5,AW858,,_xll.ohTrigger(Trigger,Quote!$AE$2))</f>
        <v>1.659246289033816E-2</v>
      </c>
      <c r="BA858" s="361">
        <f>_xll.qlIndexFixing($BB$1,AX858,,_xll.ohTrigger(Trigger,Quote!$AE$2))</f>
        <v>1.6395118392876468E-2</v>
      </c>
    </row>
    <row r="859" spans="48:53" ht="11.25" customHeight="1" x14ac:dyDescent="0.25">
      <c r="AV859" s="189" t="s">
        <v>91</v>
      </c>
      <c r="AW859" s="188">
        <f>_xll.qlInterestRateIndexFixingDate(Currency&amp;"ibor"&amp;$G$1,AX859,Trigger)</f>
        <v>45299</v>
      </c>
      <c r="AX859" s="188">
        <f>_xll.qlCalendarAdvance(Calendar,AX858,AV859,"f",,Trigger)</f>
        <v>45301</v>
      </c>
      <c r="AY859" s="188">
        <f>_xll.qlInterestRateIndexMaturity(Currency&amp;"ibor"&amp;$G$1,AX859,Trigger)</f>
        <v>45483</v>
      </c>
      <c r="AZ859" s="361">
        <f>_xll.qlIndexFixing($Z$5,AW859,,_xll.ohTrigger(Trigger,Quote!$AE$2))</f>
        <v>1.6573849223160898E-2</v>
      </c>
      <c r="BA859" s="361">
        <f>_xll.qlIndexFixing($BB$1,AX859,,_xll.ohTrigger(Trigger,Quote!$AE$2))</f>
        <v>1.6399316526777639E-2</v>
      </c>
    </row>
    <row r="860" spans="48:53" ht="11.25" customHeight="1" x14ac:dyDescent="0.25">
      <c r="AV860" s="189" t="s">
        <v>91</v>
      </c>
      <c r="AW860" s="188">
        <f>_xll.qlInterestRateIndexFixingDate(Currency&amp;"ibor"&amp;$G$1,AX860,Trigger)</f>
        <v>45306</v>
      </c>
      <c r="AX860" s="188">
        <f>_xll.qlCalendarAdvance(Calendar,AX859,AV860,"f",,Trigger)</f>
        <v>45308</v>
      </c>
      <c r="AY860" s="188">
        <f>_xll.qlInterestRateIndexMaturity(Currency&amp;"ibor"&amp;$G$1,AX860,Trigger)</f>
        <v>45490</v>
      </c>
      <c r="AZ860" s="361">
        <f>_xll.qlIndexFixing($Z$5,AW860,,_xll.ohTrigger(Trigger,Quote!$AE$2))</f>
        <v>1.6555004889918484E-2</v>
      </c>
      <c r="BA860" s="361">
        <f>_xll.qlIndexFixing($BB$1,AX860,,_xll.ohTrigger(Trigger,Quote!$AE$2))</f>
        <v>1.6403310121822629E-2</v>
      </c>
    </row>
    <row r="861" spans="48:53" ht="11.25" customHeight="1" x14ac:dyDescent="0.25">
      <c r="AV861" s="189" t="s">
        <v>91</v>
      </c>
      <c r="AW861" s="188">
        <f>_xll.qlInterestRateIndexFixingDate(Currency&amp;"ibor"&amp;$G$1,AX861,Trigger)</f>
        <v>45313</v>
      </c>
      <c r="AX861" s="188">
        <f>_xll.qlCalendarAdvance(Calendar,AX860,AV861,"f",,Trigger)</f>
        <v>45315</v>
      </c>
      <c r="AY861" s="188">
        <f>_xll.qlInterestRateIndexMaturity(Currency&amp;"ibor"&amp;$G$1,AX861,Trigger)</f>
        <v>45497</v>
      </c>
      <c r="AZ861" s="361">
        <f>_xll.qlIndexFixing($Z$5,AW861,,_xll.ohTrigger(Trigger,Quote!$AE$2))</f>
        <v>1.6535929897152503E-2</v>
      </c>
      <c r="BA861" s="361">
        <f>_xll.qlIndexFixing($BB$1,AX861,,_xll.ohTrigger(Trigger,Quote!$AE$2))</f>
        <v>1.6407125708277771E-2</v>
      </c>
    </row>
    <row r="862" spans="48:53" ht="11.25" customHeight="1" x14ac:dyDescent="0.25">
      <c r="AV862" s="189" t="s">
        <v>91</v>
      </c>
      <c r="AW862" s="188">
        <f>_xll.qlInterestRateIndexFixingDate(Currency&amp;"ibor"&amp;$G$1,AX862,Trigger)</f>
        <v>45320</v>
      </c>
      <c r="AX862" s="188">
        <f>_xll.qlCalendarAdvance(Calendar,AX861,AV862,"f",,Trigger)</f>
        <v>45322</v>
      </c>
      <c r="AY862" s="188">
        <f>_xll.qlInterestRateIndexMaturity(Currency&amp;"ibor"&amp;$G$1,AX862,Trigger)</f>
        <v>45504</v>
      </c>
      <c r="AZ862" s="361">
        <f>_xll.qlIndexFixing($Z$5,AW862,,_xll.ohTrigger(Trigger,Quote!$AE$2))</f>
        <v>1.6516624251483154E-2</v>
      </c>
      <c r="BA862" s="361">
        <f>_xll.qlIndexFixing($BB$1,AX862,,_xll.ohTrigger(Trigger,Quote!$AE$2))</f>
        <v>1.641079004242817E-2</v>
      </c>
    </row>
    <row r="863" spans="48:53" ht="11.25" customHeight="1" x14ac:dyDescent="0.25">
      <c r="AV863" s="189" t="s">
        <v>91</v>
      </c>
      <c r="AW863" s="188">
        <f>_xll.qlInterestRateIndexFixingDate(Currency&amp;"ibor"&amp;$G$1,AX863,Trigger)</f>
        <v>45327</v>
      </c>
      <c r="AX863" s="188">
        <f>_xll.qlCalendarAdvance(Calendar,AX862,AV863,"f",,Trigger)</f>
        <v>45329</v>
      </c>
      <c r="AY863" s="188">
        <f>_xll.qlInterestRateIndexMaturity(Currency&amp;"ibor"&amp;$G$1,AX863,Trigger)</f>
        <v>45511</v>
      </c>
      <c r="AZ863" s="361">
        <f>_xll.qlIndexFixing($Z$5,AW863,,_xll.ohTrigger(Trigger,Quote!$AE$2))</f>
        <v>1.6497087959611884E-2</v>
      </c>
      <c r="BA863" s="361">
        <f>_xll.qlIndexFixing($BB$1,AX863,,_xll.ohTrigger(Trigger,Quote!$AE$2))</f>
        <v>1.6414330106561431E-2</v>
      </c>
    </row>
    <row r="864" spans="48:53" ht="11.25" customHeight="1" x14ac:dyDescent="0.25">
      <c r="AV864" s="189" t="s">
        <v>91</v>
      </c>
      <c r="AW864" s="188">
        <f>_xll.qlInterestRateIndexFixingDate(Currency&amp;"ibor"&amp;$G$1,AX864,Trigger)</f>
        <v>45334</v>
      </c>
      <c r="AX864" s="188">
        <f>_xll.qlCalendarAdvance(Calendar,AX863,AV864,"f",,Trigger)</f>
        <v>45336</v>
      </c>
      <c r="AY864" s="188">
        <f>_xll.qlInterestRateIndexMaturity(Currency&amp;"ibor"&amp;$G$1,AX864,Trigger)</f>
        <v>45518</v>
      </c>
      <c r="AZ864" s="361">
        <f>_xll.qlIndexFixing($Z$5,AW864,,_xll.ohTrigger(Trigger,Quote!$AE$2))</f>
        <v>1.6477321028320085E-2</v>
      </c>
      <c r="BA864" s="361">
        <f>_xll.qlIndexFixing($BB$1,AX864,,_xll.ohTrigger(Trigger,Quote!$AE$2))</f>
        <v>1.6417773108947483E-2</v>
      </c>
    </row>
    <row r="865" spans="48:53" ht="11.25" customHeight="1" x14ac:dyDescent="0.25">
      <c r="AV865" s="189" t="s">
        <v>91</v>
      </c>
      <c r="AW865" s="188">
        <f>_xll.qlInterestRateIndexFixingDate(Currency&amp;"ibor"&amp;$G$1,AX865,Trigger)</f>
        <v>45341</v>
      </c>
      <c r="AX865" s="188">
        <f>_xll.qlCalendarAdvance(Calendar,AX864,AV865,"f",,Trigger)</f>
        <v>45343</v>
      </c>
      <c r="AY865" s="188">
        <f>_xll.qlInterestRateIndexMaturity(Currency&amp;"ibor"&amp;$G$1,AX865,Trigger)</f>
        <v>45525</v>
      </c>
      <c r="AZ865" s="361">
        <f>_xll.qlIndexFixing($Z$5,AW865,,_xll.ohTrigger(Trigger,Quote!$AE$2))</f>
        <v>1.6457323464469084E-2</v>
      </c>
      <c r="BA865" s="361">
        <f>_xll.qlIndexFixing($BB$1,AX865,,_xll.ohTrigger(Trigger,Quote!$AE$2))</f>
        <v>1.6421146483829332E-2</v>
      </c>
    </row>
    <row r="866" spans="48:53" ht="11.25" customHeight="1" x14ac:dyDescent="0.25">
      <c r="AV866" s="189" t="s">
        <v>91</v>
      </c>
      <c r="AW866" s="188">
        <f>_xll.qlInterestRateIndexFixingDate(Currency&amp;"ibor"&amp;$G$1,AX866,Trigger)</f>
        <v>45348</v>
      </c>
      <c r="AX866" s="188">
        <f>_xll.qlCalendarAdvance(Calendar,AX865,AV866,"f",,Trigger)</f>
        <v>45350</v>
      </c>
      <c r="AY866" s="188">
        <f>_xll.qlInterestRateIndexMaturity(Currency&amp;"ibor"&amp;$G$1,AX866,Trigger)</f>
        <v>45532</v>
      </c>
      <c r="AZ866" s="361">
        <f>_xll.qlIndexFixing($Z$5,AW866,,_xll.ohTrigger(Trigger,Quote!$AE$2))</f>
        <v>1.6437095274999258E-2</v>
      </c>
      <c r="BA866" s="361">
        <f>_xll.qlIndexFixing($BB$1,AX866,,_xll.ohTrigger(Trigger,Quote!$AE$2))</f>
        <v>1.64263291307397E-2</v>
      </c>
    </row>
    <row r="867" spans="48:53" ht="11.25" customHeight="1" x14ac:dyDescent="0.25">
      <c r="AV867" s="189" t="s">
        <v>91</v>
      </c>
      <c r="AW867" s="188">
        <f>_xll.qlInterestRateIndexFixingDate(Currency&amp;"ibor"&amp;$G$1,AX867,Trigger)</f>
        <v>45355</v>
      </c>
      <c r="AX867" s="188">
        <f>_xll.qlCalendarAdvance(Calendar,AX866,AV867,"f",,Trigger)</f>
        <v>45357</v>
      </c>
      <c r="AY867" s="188">
        <f>_xll.qlInterestRateIndexMaturity(Currency&amp;"ibor"&amp;$G$1,AX867,Trigger)</f>
        <v>45541</v>
      </c>
      <c r="AZ867" s="361">
        <f>_xll.qlIndexFixing($Z$5,AW867,,_xll.ohTrigger(Trigger,Quote!$AE$2))</f>
        <v>1.6416177908522955E-2</v>
      </c>
      <c r="BA867" s="361">
        <f>_xll.qlIndexFixing($BB$1,AX867,,_xll.ohTrigger(Trigger,Quote!$AE$2))</f>
        <v>1.642968418090085E-2</v>
      </c>
    </row>
    <row r="868" spans="48:53" ht="11.25" customHeight="1" x14ac:dyDescent="0.25">
      <c r="AV868" s="189" t="s">
        <v>91</v>
      </c>
      <c r="AW868" s="188">
        <f>_xll.qlInterestRateIndexFixingDate(Currency&amp;"ibor"&amp;$G$1,AX868,Trigger)</f>
        <v>45362</v>
      </c>
      <c r="AX868" s="188">
        <f>_xll.qlCalendarAdvance(Calendar,AX867,AV868,"f",,Trigger)</f>
        <v>45364</v>
      </c>
      <c r="AY868" s="188">
        <f>_xll.qlInterestRateIndexMaturity(Currency&amp;"ibor"&amp;$G$1,AX868,Trigger)</f>
        <v>45548</v>
      </c>
      <c r="AZ868" s="361">
        <f>_xll.qlIndexFixing($Z$5,AW868,,_xll.ohTrigger(Trigger,Quote!$AE$2))</f>
        <v>1.6396052796231946E-2</v>
      </c>
      <c r="BA868" s="361">
        <f>_xll.qlIndexFixing($BB$1,AX868,,_xll.ohTrigger(Trigger,Quote!$AE$2))</f>
        <v>1.6433058041974615E-2</v>
      </c>
    </row>
    <row r="869" spans="48:53" ht="11.25" customHeight="1" x14ac:dyDescent="0.25">
      <c r="AV869" s="189" t="s">
        <v>91</v>
      </c>
      <c r="AW869" s="188">
        <f>_xll.qlInterestRateIndexFixingDate(Currency&amp;"ibor"&amp;$G$1,AX869,Trigger)</f>
        <v>45369</v>
      </c>
      <c r="AX869" s="188">
        <f>_xll.qlCalendarAdvance(Calendar,AX868,AV869,"f",,Trigger)</f>
        <v>45371</v>
      </c>
      <c r="AY869" s="188">
        <f>_xll.qlInterestRateIndexMaturity(Currency&amp;"ibor"&amp;$G$1,AX869,Trigger)</f>
        <v>45555</v>
      </c>
      <c r="AZ869" s="361">
        <f>_xll.qlIndexFixing($Z$5,AW869,,_xll.ohTrigger(Trigger,Quote!$AE$2))</f>
        <v>1.6375699558515869E-2</v>
      </c>
      <c r="BA869" s="361">
        <f>_xll.qlIndexFixing($BB$1,AX869,,_xll.ohTrigger(Trigger,Quote!$AE$2))</f>
        <v>1.6436478659173834E-2</v>
      </c>
    </row>
    <row r="870" spans="48:53" ht="11.25" customHeight="1" x14ac:dyDescent="0.25">
      <c r="AV870" s="189" t="s">
        <v>91</v>
      </c>
      <c r="AW870" s="188">
        <f>_xll.qlInterestRateIndexFixingDate(Currency&amp;"ibor"&amp;$G$1,AX870,Trigger)</f>
        <v>45376</v>
      </c>
      <c r="AX870" s="188">
        <f>_xll.qlCalendarAdvance(Calendar,AX869,AV870,"f",,Trigger)</f>
        <v>45378</v>
      </c>
      <c r="AY870" s="188">
        <f>_xll.qlInterestRateIndexMaturity(Currency&amp;"ibor"&amp;$G$1,AX870,Trigger)</f>
        <v>45562</v>
      </c>
      <c r="AZ870" s="361">
        <f>_xll.qlIndexFixing($Z$5,AW870,,_xll.ohTrigger(Trigger,Quote!$AE$2))</f>
        <v>1.6355118202438634E-2</v>
      </c>
      <c r="BA870" s="361">
        <f>_xll.qlIndexFixing($BB$1,AX870,,_xll.ohTrigger(Trigger,Quote!$AE$2))</f>
        <v>1.6440640901772646E-2</v>
      </c>
    </row>
    <row r="871" spans="48:53" ht="11.25" customHeight="1" x14ac:dyDescent="0.25">
      <c r="AV871" s="189" t="s">
        <v>91</v>
      </c>
      <c r="AW871" s="188">
        <f>_xll.qlInterestRateIndexFixingDate(Currency&amp;"ibor"&amp;$G$1,AX871,Trigger)</f>
        <v>45379</v>
      </c>
      <c r="AX871" s="188">
        <f>_xll.qlCalendarAdvance(Calendar,AX870,AV871,"f",,Trigger)</f>
        <v>45385</v>
      </c>
      <c r="AY871" s="188">
        <f>_xll.qlInterestRateIndexMaturity(Currency&amp;"ibor"&amp;$G$1,AX871,Trigger)</f>
        <v>45568</v>
      </c>
      <c r="AZ871" s="361">
        <f>_xll.qlIndexFixing($Z$5,AW871,,_xll.ohTrigger(Trigger,Quote!$AE$2))</f>
        <v>1.6333392615661437E-2</v>
      </c>
      <c r="BA871" s="361">
        <f>_xll.qlIndexFixing($BB$1,AX871,,_xll.ohTrigger(Trigger,Quote!$AE$2))</f>
        <v>1.6443573054482023E-2</v>
      </c>
    </row>
    <row r="872" spans="48:53" ht="11.25" customHeight="1" x14ac:dyDescent="0.25">
      <c r="AV872" s="189" t="s">
        <v>91</v>
      </c>
      <c r="AW872" s="188">
        <f>_xll.qlInterestRateIndexFixingDate(Currency&amp;"ibor"&amp;$G$1,AX872,Trigger)</f>
        <v>45390</v>
      </c>
      <c r="AX872" s="188">
        <f>_xll.qlCalendarAdvance(Calendar,AX871,AV872,"f",,Trigger)</f>
        <v>45392</v>
      </c>
      <c r="AY872" s="188">
        <f>_xll.qlInterestRateIndexMaturity(Currency&amp;"ibor"&amp;$G$1,AX872,Trigger)</f>
        <v>45575</v>
      </c>
      <c r="AZ872" s="361">
        <f>_xll.qlIndexFixing($Z$5,AW872,,_xll.ohTrigger(Trigger,Quote!$AE$2))</f>
        <v>1.6312069494809473E-2</v>
      </c>
      <c r="BA872" s="361">
        <f>_xll.qlIndexFixing($BB$1,AX872,,_xll.ohTrigger(Trigger,Quote!$AE$2))</f>
        <v>1.6447303834734538E-2</v>
      </c>
    </row>
    <row r="873" spans="48:53" ht="11.25" customHeight="1" x14ac:dyDescent="0.25">
      <c r="AV873" s="189" t="s">
        <v>91</v>
      </c>
      <c r="AW873" s="188">
        <f>_xll.qlInterestRateIndexFixingDate(Currency&amp;"ibor"&amp;$G$1,AX873,Trigger)</f>
        <v>45397</v>
      </c>
      <c r="AX873" s="188">
        <f>_xll.qlCalendarAdvance(Calendar,AX872,AV873,"f",,Trigger)</f>
        <v>45399</v>
      </c>
      <c r="AY873" s="188">
        <f>_xll.qlInterestRateIndexMaturity(Currency&amp;"ibor"&amp;$G$1,AX873,Trigger)</f>
        <v>45582</v>
      </c>
      <c r="AZ873" s="361">
        <f>_xll.qlIndexFixing($Z$5,AW873,,_xll.ohTrigger(Trigger,Quote!$AE$2))</f>
        <v>1.6290517044973293E-2</v>
      </c>
      <c r="BA873" s="361">
        <f>_xll.qlIndexFixing($BB$1,AX873,,_xll.ohTrigger(Trigger,Quote!$AE$2))</f>
        <v>1.6451195375434602E-2</v>
      </c>
    </row>
    <row r="874" spans="48:53" ht="11.25" customHeight="1" x14ac:dyDescent="0.25">
      <c r="AV874" s="189" t="s">
        <v>91</v>
      </c>
      <c r="AW874" s="188">
        <f>_xll.qlInterestRateIndexFixingDate(Currency&amp;"ibor"&amp;$G$1,AX874,Trigger)</f>
        <v>45404</v>
      </c>
      <c r="AX874" s="188">
        <f>_xll.qlCalendarAdvance(Calendar,AX873,AV874,"f",,Trigger)</f>
        <v>45406</v>
      </c>
      <c r="AY874" s="188">
        <f>_xll.qlInterestRateIndexMaturity(Currency&amp;"ibor"&amp;$G$1,AX874,Trigger)</f>
        <v>45589</v>
      </c>
      <c r="AZ874" s="361">
        <f>_xll.qlIndexFixing($Z$5,AW874,,_xll.ohTrigger(Trigger,Quote!$AE$2))</f>
        <v>1.6268735273633685E-2</v>
      </c>
      <c r="BA874" s="361">
        <f>_xll.qlIndexFixing($BB$1,AX874,,_xll.ohTrigger(Trigger,Quote!$AE$2))</f>
        <v>1.6455276733616613E-2</v>
      </c>
    </row>
    <row r="875" spans="48:53" ht="11.25" customHeight="1" x14ac:dyDescent="0.25">
      <c r="AV875" s="189" t="s">
        <v>91</v>
      </c>
      <c r="AW875" s="188">
        <f>_xll.qlInterestRateIndexFixingDate(Currency&amp;"ibor"&amp;$G$1,AX875,Trigger)</f>
        <v>45411</v>
      </c>
      <c r="AX875" s="188">
        <f>_xll.qlCalendarAdvance(Calendar,AX874,AV875,"f",,Trigger)</f>
        <v>45414</v>
      </c>
      <c r="AY875" s="188">
        <f>_xll.qlInterestRateIndexMaturity(Currency&amp;"ibor"&amp;$G$1,AX875,Trigger)</f>
        <v>45600</v>
      </c>
      <c r="AZ875" s="361">
        <f>_xll.qlIndexFixing($Z$5,AW875,,_xll.ohTrigger(Trigger,Quote!$AE$2))</f>
        <v>1.6249899089022451E-2</v>
      </c>
      <c r="BA875" s="361">
        <f>_xll.qlIndexFixing($BB$1,AX875,,_xll.ohTrigger(Trigger,Quote!$AE$2))</f>
        <v>1.6460706542174165E-2</v>
      </c>
    </row>
    <row r="876" spans="48:53" ht="11.25" customHeight="1" x14ac:dyDescent="0.25">
      <c r="AV876" s="189" t="s">
        <v>91</v>
      </c>
      <c r="AW876" s="188">
        <f>_xll.qlInterestRateIndexFixingDate(Currency&amp;"ibor"&amp;$G$1,AX876,Trigger)</f>
        <v>45419</v>
      </c>
      <c r="AX876" s="188">
        <f>_xll.qlCalendarAdvance(Calendar,AX875,AV876,"f",,Trigger)</f>
        <v>45421</v>
      </c>
      <c r="AY876" s="188">
        <f>_xll.qlInterestRateIndexMaturity(Currency&amp;"ibor"&amp;$G$1,AX876,Trigger)</f>
        <v>45607</v>
      </c>
      <c r="AZ876" s="361">
        <f>_xll.qlIndexFixing($Z$5,AW876,,_xll.ohTrigger(Trigger,Quote!$AE$2))</f>
        <v>1.6228488571953067E-2</v>
      </c>
      <c r="BA876" s="361">
        <f>_xll.qlIndexFixing($BB$1,AX876,,_xll.ohTrigger(Trigger,Quote!$AE$2))</f>
        <v>1.6465348921108482E-2</v>
      </c>
    </row>
    <row r="877" spans="48:53" ht="11.25" customHeight="1" x14ac:dyDescent="0.25">
      <c r="AV877" s="189" t="s">
        <v>91</v>
      </c>
      <c r="AW877" s="188">
        <f>_xll.qlInterestRateIndexFixingDate(Currency&amp;"ibor"&amp;$G$1,AX877,Trigger)</f>
        <v>45426</v>
      </c>
      <c r="AX877" s="188">
        <f>_xll.qlCalendarAdvance(Calendar,AX876,AV877,"f",,Trigger)</f>
        <v>45428</v>
      </c>
      <c r="AY877" s="188">
        <f>_xll.qlInterestRateIndexMaturity(Currency&amp;"ibor"&amp;$G$1,AX877,Trigger)</f>
        <v>45614</v>
      </c>
      <c r="AZ877" s="361">
        <f>_xll.qlIndexFixing($Z$5,AW877,,_xll.ohTrigger(Trigger,Quote!$AE$2))</f>
        <v>1.6222027676574796E-2</v>
      </c>
      <c r="BA877" s="361">
        <f>_xll.qlIndexFixing($BB$1,AX877,,_xll.ohTrigger(Trigger,Quote!$AE$2))</f>
        <v>1.6470279362468882E-2</v>
      </c>
    </row>
    <row r="878" spans="48:53" ht="11.25" customHeight="1" x14ac:dyDescent="0.25">
      <c r="AV878" s="189" t="s">
        <v>91</v>
      </c>
      <c r="AW878" s="188">
        <f>_xll.qlInterestRateIndexFixingDate(Currency&amp;"ibor"&amp;$G$1,AX878,Trigger)</f>
        <v>45433</v>
      </c>
      <c r="AX878" s="188">
        <f>_xll.qlCalendarAdvance(Calendar,AX877,AV878,"f",,Trigger)</f>
        <v>45435</v>
      </c>
      <c r="AY878" s="188">
        <f>_xll.qlInterestRateIndexMaturity(Currency&amp;"ibor"&amp;$G$1,AX878,Trigger)</f>
        <v>45621</v>
      </c>
      <c r="AZ878" s="361">
        <f>_xll.qlIndexFixing($Z$5,AW878,,_xll.ohTrigger(Trigger,Quote!$AE$2))</f>
        <v>1.6253424679163141E-2</v>
      </c>
      <c r="BA878" s="361">
        <f>_xll.qlIndexFixing($BB$1,AX878,,_xll.ohTrigger(Trigger,Quote!$AE$2))</f>
        <v>1.6475508213952418E-2</v>
      </c>
    </row>
    <row r="879" spans="48:53" ht="11.25" customHeight="1" x14ac:dyDescent="0.25">
      <c r="AV879" s="189" t="s">
        <v>91</v>
      </c>
      <c r="AW879" s="188">
        <f>_xll.qlInterestRateIndexFixingDate(Currency&amp;"ibor"&amp;$G$1,AX879,Trigger)</f>
        <v>45440</v>
      </c>
      <c r="AX879" s="188">
        <f>_xll.qlCalendarAdvance(Calendar,AX878,AV879,"f",,Trigger)</f>
        <v>45442</v>
      </c>
      <c r="AY879" s="188">
        <f>_xll.qlInterestRateIndexMaturity(Currency&amp;"ibor"&amp;$G$1,AX879,Trigger)</f>
        <v>45625</v>
      </c>
      <c r="AZ879" s="361">
        <f>_xll.qlIndexFixing($Z$5,AW879,,_xll.ohTrigger(Trigger,Quote!$AE$2))</f>
        <v>1.6276993170696672E-2</v>
      </c>
      <c r="BA879" s="361">
        <f>_xll.qlIndexFixing($BB$1,AX879,,_xll.ohTrigger(Trigger,Quote!$AE$2))</f>
        <v>1.6480162543514632E-2</v>
      </c>
    </row>
    <row r="880" spans="48:53" ht="11.25" customHeight="1" x14ac:dyDescent="0.25">
      <c r="AV880" s="189" t="s">
        <v>91</v>
      </c>
      <c r="AW880" s="188">
        <f>_xll.qlInterestRateIndexFixingDate(Currency&amp;"ibor"&amp;$G$1,AX880,Trigger)</f>
        <v>45447</v>
      </c>
      <c r="AX880" s="188">
        <f>_xll.qlCalendarAdvance(Calendar,AX879,AV880,"f",,Trigger)</f>
        <v>45449</v>
      </c>
      <c r="AY880" s="188">
        <f>_xll.qlInterestRateIndexMaturity(Currency&amp;"ibor"&amp;$G$1,AX880,Trigger)</f>
        <v>45632</v>
      </c>
      <c r="AZ880" s="361">
        <f>_xll.qlIndexFixing($Z$5,AW880,,_xll.ohTrigger(Trigger,Quote!$AE$2))</f>
        <v>1.630838683009684E-2</v>
      </c>
      <c r="BA880" s="361">
        <f>_xll.qlIndexFixing($BB$1,AX880,,_xll.ohTrigger(Trigger,Quote!$AE$2))</f>
        <v>1.6485976399730321E-2</v>
      </c>
    </row>
    <row r="881" spans="48:53" ht="11.25" customHeight="1" x14ac:dyDescent="0.25">
      <c r="AV881" s="189" t="s">
        <v>91</v>
      </c>
      <c r="AW881" s="188">
        <f>_xll.qlInterestRateIndexFixingDate(Currency&amp;"ibor"&amp;$G$1,AX881,Trigger)</f>
        <v>45454</v>
      </c>
      <c r="AX881" s="188">
        <f>_xll.qlCalendarAdvance(Calendar,AX880,AV881,"f",,Trigger)</f>
        <v>45456</v>
      </c>
      <c r="AY881" s="188">
        <f>_xll.qlInterestRateIndexMaturity(Currency&amp;"ibor"&amp;$G$1,AX881,Trigger)</f>
        <v>45639</v>
      </c>
      <c r="AZ881" s="361">
        <f>_xll.qlIndexFixing($Z$5,AW881,,_xll.ohTrigger(Trigger,Quote!$AE$2))</f>
        <v>1.6339780986379979E-2</v>
      </c>
      <c r="BA881" s="361">
        <f>_xll.qlIndexFixing($BB$1,AX881,,_xll.ohTrigger(Trigger,Quote!$AE$2))</f>
        <v>1.6492100020023132E-2</v>
      </c>
    </row>
    <row r="882" spans="48:53" ht="11.25" customHeight="1" x14ac:dyDescent="0.25">
      <c r="AV882" s="189" t="s">
        <v>91</v>
      </c>
      <c r="AW882" s="188">
        <f>_xll.qlInterestRateIndexFixingDate(Currency&amp;"ibor"&amp;$G$1,AX882,Trigger)</f>
        <v>45461</v>
      </c>
      <c r="AX882" s="188">
        <f>_xll.qlCalendarAdvance(Calendar,AX881,AV882,"f",,Trigger)</f>
        <v>45463</v>
      </c>
      <c r="AY882" s="188">
        <f>_xll.qlInterestRateIndexMaturity(Currency&amp;"ibor"&amp;$G$1,AX882,Trigger)</f>
        <v>45646</v>
      </c>
      <c r="AZ882" s="361">
        <f>_xll.qlIndexFixing($Z$5,AW882,,_xll.ohTrigger(Trigger,Quote!$AE$2))</f>
        <v>1.6371175639553519E-2</v>
      </c>
      <c r="BA882" s="361">
        <f>_xll.qlIndexFixing($BB$1,AX882,,_xll.ohTrigger(Trigger,Quote!$AE$2))</f>
        <v>1.6498537282047105E-2</v>
      </c>
    </row>
    <row r="883" spans="48:53" ht="11.25" customHeight="1" x14ac:dyDescent="0.25">
      <c r="AV883" s="189" t="s">
        <v>91</v>
      </c>
      <c r="AW883" s="188">
        <f>_xll.qlInterestRateIndexFixingDate(Currency&amp;"ibor"&amp;$G$1,AX883,Trigger)</f>
        <v>45468</v>
      </c>
      <c r="AX883" s="188">
        <f>_xll.qlCalendarAdvance(Calendar,AX882,AV883,"f",,Trigger)</f>
        <v>45470</v>
      </c>
      <c r="AY883" s="188">
        <f>_xll.qlInterestRateIndexMaturity(Currency&amp;"ibor"&amp;$G$1,AX883,Trigger)</f>
        <v>45653</v>
      </c>
      <c r="AZ883" s="361">
        <f>_xll.qlIndexFixing($Z$5,AW883,,_xll.ohTrigger(Trigger,Quote!$AE$2))</f>
        <v>1.6402570789625318E-2</v>
      </c>
      <c r="BA883" s="361">
        <f>_xll.qlIndexFixing($BB$1,AX883,,_xll.ohTrigger(Trigger,Quote!$AE$2))</f>
        <v>1.6507239416338474E-2</v>
      </c>
    </row>
    <row r="884" spans="48:53" ht="11.25" customHeight="1" x14ac:dyDescent="0.25">
      <c r="AV884" s="189" t="s">
        <v>91</v>
      </c>
      <c r="AW884" s="188">
        <f>_xll.qlInterestRateIndexFixingDate(Currency&amp;"ibor"&amp;$G$1,AX884,Trigger)</f>
        <v>45475</v>
      </c>
      <c r="AX884" s="188">
        <f>_xll.qlCalendarAdvance(Calendar,AX883,AV884,"f",,Trigger)</f>
        <v>45477</v>
      </c>
      <c r="AY884" s="188">
        <f>_xll.qlInterestRateIndexMaturity(Currency&amp;"ibor"&amp;$G$1,AX884,Trigger)</f>
        <v>45663</v>
      </c>
      <c r="AZ884" s="361">
        <f>_xll.qlIndexFixing($Z$5,AW884,,_xll.ohTrigger(Trigger,Quote!$AE$2))</f>
        <v>1.6441817301702244E-2</v>
      </c>
      <c r="BA884" s="361">
        <f>_xll.qlIndexFixing($BB$1,AX884,,_xll.ohTrigger(Trigger,Quote!$AE$2))</f>
        <v>1.651336534469916E-2</v>
      </c>
    </row>
    <row r="885" spans="48:53" ht="11.25" customHeight="1" x14ac:dyDescent="0.25">
      <c r="AV885" s="189" t="s">
        <v>91</v>
      </c>
      <c r="AW885" s="188">
        <f>_xll.qlInterestRateIndexFixingDate(Currency&amp;"ibor"&amp;$G$1,AX885,Trigger)</f>
        <v>45482</v>
      </c>
      <c r="AX885" s="188">
        <f>_xll.qlCalendarAdvance(Calendar,AX884,AV885,"f",,Trigger)</f>
        <v>45484</v>
      </c>
      <c r="AY885" s="188">
        <f>_xll.qlInterestRateIndexMaturity(Currency&amp;"ibor"&amp;$G$1,AX885,Trigger)</f>
        <v>45670</v>
      </c>
      <c r="AZ885" s="361">
        <f>_xll.qlIndexFixing($Z$5,AW885,,_xll.ohTrigger(Trigger,Quote!$AE$2))</f>
        <v>1.6473217840036046E-2</v>
      </c>
      <c r="BA885" s="361">
        <f>_xll.qlIndexFixing($BB$1,AX885,,_xll.ohTrigger(Trigger,Quote!$AE$2))</f>
        <v>1.6520791731148867E-2</v>
      </c>
    </row>
    <row r="886" spans="48:53" ht="11.25" customHeight="1" x14ac:dyDescent="0.25">
      <c r="AV886" s="189" t="s">
        <v>91</v>
      </c>
      <c r="AW886" s="188">
        <f>_xll.qlInterestRateIndexFixingDate(Currency&amp;"ibor"&amp;$G$1,AX886,Trigger)</f>
        <v>45489</v>
      </c>
      <c r="AX886" s="188">
        <f>_xll.qlCalendarAdvance(Calendar,AX885,AV886,"f",,Trigger)</f>
        <v>45491</v>
      </c>
      <c r="AY886" s="188">
        <f>_xll.qlInterestRateIndexMaturity(Currency&amp;"ibor"&amp;$G$1,AX886,Trigger)</f>
        <v>45677</v>
      </c>
      <c r="AZ886" s="361">
        <f>_xll.qlIndexFixing($Z$5,AW886,,_xll.ohTrigger(Trigger,Quote!$AE$2))</f>
        <v>1.6504618883509008E-2</v>
      </c>
      <c r="BA886" s="361">
        <f>_xll.qlIndexFixing($BB$1,AX886,,_xll.ohTrigger(Trigger,Quote!$AE$2))</f>
        <v>1.6528547564264175E-2</v>
      </c>
    </row>
    <row r="887" spans="48:53" ht="11.25" customHeight="1" x14ac:dyDescent="0.25">
      <c r="AV887" s="189" t="s">
        <v>91</v>
      </c>
      <c r="AW887" s="188">
        <f>_xll.qlInterestRateIndexFixingDate(Currency&amp;"ibor"&amp;$G$1,AX887,Trigger)</f>
        <v>45496</v>
      </c>
      <c r="AX887" s="188">
        <f>_xll.qlCalendarAdvance(Calendar,AX886,AV887,"f",,Trigger)</f>
        <v>45498</v>
      </c>
      <c r="AY887" s="188">
        <f>_xll.qlInterestRateIndexMaturity(Currency&amp;"ibor"&amp;$G$1,AX887,Trigger)</f>
        <v>45684</v>
      </c>
      <c r="AZ887" s="361">
        <f>_xll.qlIndexFixing($Z$5,AW887,,_xll.ohTrigger(Trigger,Quote!$AE$2))</f>
        <v>1.6536020432128859E-2</v>
      </c>
      <c r="BA887" s="361">
        <f>_xll.qlIndexFixing($BB$1,AX887,,_xll.ohTrigger(Trigger,Quote!$AE$2))</f>
        <v>1.6536636722964876E-2</v>
      </c>
    </row>
    <row r="888" spans="48:53" ht="11.25" customHeight="1" x14ac:dyDescent="0.25">
      <c r="AV888" s="189" t="s">
        <v>91</v>
      </c>
      <c r="AW888" s="188">
        <f>_xll.qlInterestRateIndexFixingDate(Currency&amp;"ibor"&amp;$G$1,AX888,Trigger)</f>
        <v>45503</v>
      </c>
      <c r="AX888" s="188">
        <f>_xll.qlCalendarAdvance(Calendar,AX887,AV888,"f",,Trigger)</f>
        <v>45505</v>
      </c>
      <c r="AY888" s="188">
        <f>_xll.qlInterestRateIndexMaturity(Currency&amp;"ibor"&amp;$G$1,AX888,Trigger)</f>
        <v>45691</v>
      </c>
      <c r="AZ888" s="361">
        <f>_xll.qlIndexFixing($Z$5,AW888,,_xll.ohTrigger(Trigger,Quote!$AE$2))</f>
        <v>1.6567422485904201E-2</v>
      </c>
      <c r="BA888" s="361">
        <f>_xll.qlIndexFixing($BB$1,AX888,,_xll.ohTrigger(Trigger,Quote!$AE$2))</f>
        <v>1.6545063086402318E-2</v>
      </c>
    </row>
    <row r="889" spans="48:53" ht="11.25" customHeight="1" x14ac:dyDescent="0.25">
      <c r="AV889" s="189" t="s">
        <v>91</v>
      </c>
      <c r="AW889" s="188">
        <f>_xll.qlInterestRateIndexFixingDate(Currency&amp;"ibor"&amp;$G$1,AX889,Trigger)</f>
        <v>45510</v>
      </c>
      <c r="AX889" s="188">
        <f>_xll.qlCalendarAdvance(Calendar,AX888,AV889,"f",,Trigger)</f>
        <v>45512</v>
      </c>
      <c r="AY889" s="188">
        <f>_xll.qlInterestRateIndexMaturity(Currency&amp;"ibor"&amp;$G$1,AX889,Trigger)</f>
        <v>45698</v>
      </c>
      <c r="AZ889" s="361">
        <f>_xll.qlIndexFixing($Z$5,AW889,,_xll.ohTrigger(Trigger,Quote!$AE$2))</f>
        <v>1.6598825044843193E-2</v>
      </c>
      <c r="BA889" s="361">
        <f>_xll.qlIndexFixing($BB$1,AX889,,_xll.ohTrigger(Trigger,Quote!$AE$2))</f>
        <v>1.6553830533965055E-2</v>
      </c>
    </row>
    <row r="890" spans="48:53" ht="11.25" customHeight="1" x14ac:dyDescent="0.25">
      <c r="AV890" s="189" t="s">
        <v>91</v>
      </c>
      <c r="AW890" s="188">
        <f>_xll.qlInterestRateIndexFixingDate(Currency&amp;"ibor"&amp;$G$1,AX890,Trigger)</f>
        <v>45517</v>
      </c>
      <c r="AX890" s="188">
        <f>_xll.qlCalendarAdvance(Calendar,AX889,AV890,"f",,Trigger)</f>
        <v>45519</v>
      </c>
      <c r="AY890" s="188">
        <f>_xll.qlInterestRateIndexMaturity(Currency&amp;"ibor"&amp;$G$1,AX890,Trigger)</f>
        <v>45705</v>
      </c>
      <c r="AZ890" s="361">
        <f>_xll.qlIndexFixing($Z$5,AW890,,_xll.ohTrigger(Trigger,Quote!$AE$2))</f>
        <v>1.6630228108953145E-2</v>
      </c>
      <c r="BA890" s="361">
        <f>_xll.qlIndexFixing($BB$1,AX890,,_xll.ohTrigger(Trigger,Quote!$AE$2))</f>
        <v>1.6562942945287085E-2</v>
      </c>
    </row>
    <row r="891" spans="48:53" ht="11.25" customHeight="1" x14ac:dyDescent="0.25">
      <c r="AV891" s="189" t="s">
        <v>91</v>
      </c>
      <c r="AW891" s="188">
        <f>_xll.qlInterestRateIndexFixingDate(Currency&amp;"ibor"&amp;$G$1,AX891,Trigger)</f>
        <v>45524</v>
      </c>
      <c r="AX891" s="188">
        <f>_xll.qlCalendarAdvance(Calendar,AX890,AV891,"f",,Trigger)</f>
        <v>45526</v>
      </c>
      <c r="AY891" s="188">
        <f>_xll.qlInterestRateIndexMaturity(Currency&amp;"ibor"&amp;$G$1,AX891,Trigger)</f>
        <v>45712</v>
      </c>
      <c r="AZ891" s="361">
        <f>_xll.qlIndexFixing($Z$5,AW891,,_xll.ohTrigger(Trigger,Quote!$AE$2))</f>
        <v>1.6661631678243083E-2</v>
      </c>
      <c r="BA891" s="361">
        <f>_xll.qlIndexFixing($BB$1,AX891,,_xll.ohTrigger(Trigger,Quote!$AE$2))</f>
        <v>1.6572404200252654E-2</v>
      </c>
    </row>
    <row r="892" spans="48:53" ht="11.25" customHeight="1" x14ac:dyDescent="0.25">
      <c r="AV892" s="189" t="s">
        <v>91</v>
      </c>
      <c r="AW892" s="188">
        <f>_xll.qlInterestRateIndexFixingDate(Currency&amp;"ibor"&amp;$G$1,AX892,Trigger)</f>
        <v>45531</v>
      </c>
      <c r="AX892" s="188">
        <f>_xll.qlCalendarAdvance(Calendar,AX891,AV892,"f",,Trigger)</f>
        <v>45533</v>
      </c>
      <c r="AY892" s="188">
        <f>_xll.qlInterestRateIndexMaturity(Currency&amp;"ibor"&amp;$G$1,AX892,Trigger)</f>
        <v>45716</v>
      </c>
      <c r="AZ892" s="361">
        <f>_xll.qlIndexFixing($Z$5,AW892,,_xll.ohTrigger(Trigger,Quote!$AE$2))</f>
        <v>1.6685149501998394E-2</v>
      </c>
      <c r="BA892" s="361">
        <f>_xll.qlIndexFixing($BB$1,AX892,,_xll.ohTrigger(Trigger,Quote!$AE$2))</f>
        <v>1.6579811365508637E-2</v>
      </c>
    </row>
    <row r="893" spans="48:53" ht="11.25" customHeight="1" x14ac:dyDescent="0.25">
      <c r="AV893" s="189" t="s">
        <v>91</v>
      </c>
      <c r="AW893" s="188">
        <f>_xll.qlInterestRateIndexFixingDate(Currency&amp;"ibor"&amp;$G$1,AX893,Trigger)</f>
        <v>45538</v>
      </c>
      <c r="AX893" s="188">
        <f>_xll.qlCalendarAdvance(Calendar,AX892,AV893,"f",,Trigger)</f>
        <v>45540</v>
      </c>
      <c r="AY893" s="188">
        <f>_xll.qlInterestRateIndexMaturity(Currency&amp;"ibor"&amp;$G$1,AX893,Trigger)</f>
        <v>45721</v>
      </c>
      <c r="AZ893" s="361">
        <f>_xll.qlIndexFixing($Z$5,AW893,,_xll.ohTrigger(Trigger,Quote!$AE$2))</f>
        <v>1.6711290257094856E-2</v>
      </c>
      <c r="BA893" s="361">
        <f>_xll.qlIndexFixing($BB$1,AX893,,_xll.ohTrigger(Trigger,Quote!$AE$2))</f>
        <v>1.6589927425966079E-2</v>
      </c>
    </row>
    <row r="894" spans="48:53" ht="11.25" customHeight="1" x14ac:dyDescent="0.25">
      <c r="AV894" s="189" t="s">
        <v>91</v>
      </c>
      <c r="AW894" s="188">
        <f>_xll.qlInterestRateIndexFixingDate(Currency&amp;"ibor"&amp;$G$1,AX894,Trigger)</f>
        <v>45545</v>
      </c>
      <c r="AX894" s="188">
        <f>_xll.qlCalendarAdvance(Calendar,AX893,AV894,"f",,Trigger)</f>
        <v>45547</v>
      </c>
      <c r="AY894" s="188">
        <f>_xll.qlInterestRateIndexMaturity(Currency&amp;"ibor"&amp;$G$1,AX894,Trigger)</f>
        <v>45728</v>
      </c>
      <c r="AZ894" s="361">
        <f>_xll.qlIndexFixing($Z$5,AW894,,_xll.ohTrigger(Trigger,Quote!$AE$2))</f>
        <v>1.6742687896924801E-2</v>
      </c>
      <c r="BA894" s="361">
        <f>_xll.qlIndexFixing($BB$1,AX894,,_xll.ohTrigger(Trigger,Quote!$AE$2))</f>
        <v>1.6600403383212375E-2</v>
      </c>
    </row>
    <row r="895" spans="48:53" ht="11.25" customHeight="1" x14ac:dyDescent="0.25">
      <c r="AV895" s="189" t="s">
        <v>91</v>
      </c>
      <c r="AW895" s="188">
        <f>_xll.qlInterestRateIndexFixingDate(Currency&amp;"ibor"&amp;$G$1,AX895,Trigger)</f>
        <v>45552</v>
      </c>
      <c r="AX895" s="188">
        <f>_xll.qlCalendarAdvance(Calendar,AX894,AV895,"f",,Trigger)</f>
        <v>45554</v>
      </c>
      <c r="AY895" s="188">
        <f>_xll.qlInterestRateIndexMaturity(Currency&amp;"ibor"&amp;$G$1,AX895,Trigger)</f>
        <v>45735</v>
      </c>
      <c r="AZ895" s="361">
        <f>_xll.qlIndexFixing($Z$5,AW895,,_xll.ohTrigger(Trigger,Quote!$AE$2))</f>
        <v>1.6774086028269641E-2</v>
      </c>
      <c r="BA895" s="361">
        <f>_xll.qlIndexFixing($BB$1,AX895,,_xll.ohTrigger(Trigger,Quote!$AE$2))</f>
        <v>1.6611243117746085E-2</v>
      </c>
    </row>
    <row r="896" spans="48:53" ht="11.25" customHeight="1" x14ac:dyDescent="0.25">
      <c r="AV896" s="189" t="s">
        <v>91</v>
      </c>
      <c r="AW896" s="188">
        <f>_xll.qlInterestRateIndexFixingDate(Currency&amp;"ibor"&amp;$G$1,AX896,Trigger)</f>
        <v>45559</v>
      </c>
      <c r="AX896" s="188">
        <f>_xll.qlCalendarAdvance(Calendar,AX895,AV896,"f",,Trigger)</f>
        <v>45561</v>
      </c>
      <c r="AY896" s="188">
        <f>_xll.qlInterestRateIndexMaturity(Currency&amp;"ibor"&amp;$G$1,AX896,Trigger)</f>
        <v>45742</v>
      </c>
      <c r="AZ896" s="361">
        <f>_xll.qlIndexFixing($Z$5,AW896,,_xll.ohTrigger(Trigger,Quote!$AE$2))</f>
        <v>1.6805484651136442E-2</v>
      </c>
      <c r="BA896" s="361">
        <f>_xll.qlIndexFixing($BB$1,AX896,,_xll.ohTrigger(Trigger,Quote!$AE$2))</f>
        <v>1.6622450510345544E-2</v>
      </c>
    </row>
    <row r="897" spans="48:53" ht="11.25" customHeight="1" x14ac:dyDescent="0.25">
      <c r="AV897" s="189" t="s">
        <v>91</v>
      </c>
      <c r="AW897" s="188">
        <f>_xll.qlInterestRateIndexFixingDate(Currency&amp;"ibor"&amp;$G$1,AX897,Trigger)</f>
        <v>45566</v>
      </c>
      <c r="AX897" s="188">
        <f>_xll.qlCalendarAdvance(Calendar,AX896,AV897,"f",,Trigger)</f>
        <v>45568</v>
      </c>
      <c r="AY897" s="188">
        <f>_xll.qlInterestRateIndexMaturity(Currency&amp;"ibor"&amp;$G$1,AX897,Trigger)</f>
        <v>45750</v>
      </c>
      <c r="AZ897" s="361">
        <f>_xll.qlIndexFixing($Z$5,AW897,,_xll.ohTrigger(Trigger,Quote!$AE$2))</f>
        <v>1.6839519305616793E-2</v>
      </c>
      <c r="BA897" s="361">
        <f>_xll.qlIndexFixing($BB$1,AX897,,_xll.ohTrigger(Trigger,Quote!$AE$2))</f>
        <v>1.6634029442078532E-2</v>
      </c>
    </row>
    <row r="898" spans="48:53" ht="11.25" customHeight="1" x14ac:dyDescent="0.25">
      <c r="AV898" s="189" t="s">
        <v>91</v>
      </c>
      <c r="AW898" s="188">
        <f>_xll.qlInterestRateIndexFixingDate(Currency&amp;"ibor"&amp;$G$1,AX898,Trigger)</f>
        <v>45573</v>
      </c>
      <c r="AX898" s="188">
        <f>_xll.qlCalendarAdvance(Calendar,AX897,AV898,"f",,Trigger)</f>
        <v>45575</v>
      </c>
      <c r="AY898" s="188">
        <f>_xll.qlInterestRateIndexMaturity(Currency&amp;"ibor"&amp;$G$1,AX898,Trigger)</f>
        <v>45757</v>
      </c>
      <c r="AZ898" s="361">
        <f>_xll.qlIndexFixing($Z$5,AW898,,_xll.ohTrigger(Trigger,Quote!$AE$2))</f>
        <v>1.687092041059984E-2</v>
      </c>
      <c r="BA898" s="361">
        <f>_xll.qlIndexFixing($BB$1,AX898,,_xll.ohTrigger(Trigger,Quote!$AE$2))</f>
        <v>1.66459837943106E-2</v>
      </c>
    </row>
    <row r="899" spans="48:53" ht="11.25" customHeight="1" x14ac:dyDescent="0.25">
      <c r="AV899" s="189" t="s">
        <v>91</v>
      </c>
      <c r="AW899" s="188">
        <f>_xll.qlInterestRateIndexFixingDate(Currency&amp;"ibor"&amp;$G$1,AX899,Trigger)</f>
        <v>45580</v>
      </c>
      <c r="AX899" s="188">
        <f>_xll.qlCalendarAdvance(Calendar,AX898,AV899,"f",,Trigger)</f>
        <v>45582</v>
      </c>
      <c r="AY899" s="188">
        <f>_xll.qlInterestRateIndexMaturity(Currency&amp;"ibor"&amp;$G$1,AX899,Trigger)</f>
        <v>45764</v>
      </c>
      <c r="AZ899" s="361">
        <f>_xll.qlIndexFixing($Z$5,AW899,,_xll.ohTrigger(Trigger,Quote!$AE$2))</f>
        <v>1.6902322009867934E-2</v>
      </c>
      <c r="BA899" s="361">
        <f>_xll.qlIndexFixing($BB$1,AX899,,_xll.ohTrigger(Trigger,Quote!$AE$2))</f>
        <v>1.6659716423968782E-2</v>
      </c>
    </row>
    <row r="900" spans="48:53" ht="11.25" customHeight="1" x14ac:dyDescent="0.25">
      <c r="AV900" s="189" t="s">
        <v>91</v>
      </c>
      <c r="AW900" s="188">
        <f>_xll.qlInterestRateIndexFixingDate(Currency&amp;"ibor"&amp;$G$1,AX900,Trigger)</f>
        <v>45587</v>
      </c>
      <c r="AX900" s="188">
        <f>_xll.qlCalendarAdvance(Calendar,AX899,AV900,"f",,Trigger)</f>
        <v>45589</v>
      </c>
      <c r="AY900" s="188">
        <f>_xll.qlInterestRateIndexMaturity(Currency&amp;"ibor"&amp;$G$1,AX900,Trigger)</f>
        <v>45771</v>
      </c>
      <c r="AZ900" s="361">
        <f>_xll.qlIndexFixing($Z$5,AW900,,_xll.ohTrigger(Trigger,Quote!$AE$2))</f>
        <v>1.6933724103428111E-2</v>
      </c>
      <c r="BA900" s="361">
        <f>_xll.qlIndexFixing($BB$1,AX900,,_xll.ohTrigger(Trigger,Quote!$AE$2))</f>
        <v>1.6671034287250374E-2</v>
      </c>
    </row>
    <row r="901" spans="48:53" ht="11.25" customHeight="1" x14ac:dyDescent="0.25">
      <c r="AV901" s="189" t="s">
        <v>91</v>
      </c>
      <c r="AW901" s="188">
        <f>_xll.qlInterestRateIndexFixingDate(Currency&amp;"ibor"&amp;$G$1,AX901,Trigger)</f>
        <v>45594</v>
      </c>
      <c r="AX901" s="188">
        <f>_xll.qlCalendarAdvance(Calendar,AX900,AV901,"f",,Trigger)</f>
        <v>45596</v>
      </c>
      <c r="AY901" s="188">
        <f>_xll.qlInterestRateIndexMaturity(Currency&amp;"ibor"&amp;$G$1,AX901,Trigger)</f>
        <v>45777</v>
      </c>
      <c r="AZ901" s="361">
        <f>_xll.qlIndexFixing($Z$5,AW901,,_xll.ohTrigger(Trigger,Quote!$AE$2))</f>
        <v>1.6962485138573683E-2</v>
      </c>
      <c r="BA901" s="361">
        <f>_xll.qlIndexFixing($BB$1,AX901,,_xll.ohTrigger(Trigger,Quote!$AE$2))</f>
        <v>1.6684138192233015E-2</v>
      </c>
    </row>
    <row r="902" spans="48:53" ht="11.25" customHeight="1" x14ac:dyDescent="0.25">
      <c r="AV902" s="189" t="s">
        <v>91</v>
      </c>
      <c r="AW902" s="188">
        <f>_xll.qlInterestRateIndexFixingDate(Currency&amp;"ibor"&amp;$G$1,AX902,Trigger)</f>
        <v>45601</v>
      </c>
      <c r="AX902" s="188">
        <f>_xll.qlCalendarAdvance(Calendar,AX901,AV902,"f",,Trigger)</f>
        <v>45603</v>
      </c>
      <c r="AY902" s="188">
        <f>_xll.qlInterestRateIndexMaturity(Currency&amp;"ibor"&amp;$G$1,AX902,Trigger)</f>
        <v>45784</v>
      </c>
      <c r="AZ902" s="361">
        <f>_xll.qlIndexFixing($Z$5,AW902,,_xll.ohTrigger(Trigger,Quote!$AE$2))</f>
        <v>1.6993886710735658E-2</v>
      </c>
      <c r="BA902" s="361">
        <f>_xll.qlIndexFixing($BB$1,AX902,,_xll.ohTrigger(Trigger,Quote!$AE$2))</f>
        <v>1.6697633046279109E-2</v>
      </c>
    </row>
    <row r="903" spans="48:53" ht="11.25" customHeight="1" x14ac:dyDescent="0.25">
      <c r="AV903" s="189" t="s">
        <v>91</v>
      </c>
      <c r="AW903" s="188">
        <f>_xll.qlInterestRateIndexFixingDate(Currency&amp;"ibor"&amp;$G$1,AX903,Trigger)</f>
        <v>45608</v>
      </c>
      <c r="AX903" s="188">
        <f>_xll.qlCalendarAdvance(Calendar,AX902,AV903,"f",,Trigger)</f>
        <v>45610</v>
      </c>
      <c r="AY903" s="188">
        <f>_xll.qlInterestRateIndexMaturity(Currency&amp;"ibor"&amp;$G$1,AX903,Trigger)</f>
        <v>45791</v>
      </c>
      <c r="AZ903" s="361">
        <f>_xll.qlIndexFixing($Z$5,AW903,,_xll.ohTrigger(Trigger,Quote!$AE$2))</f>
        <v>1.7025288774473471E-2</v>
      </c>
      <c r="BA903" s="361">
        <f>_xll.qlIndexFixing($BB$1,AX903,,_xll.ohTrigger(Trigger,Quote!$AE$2))</f>
        <v>1.6711521306829936E-2</v>
      </c>
    </row>
    <row r="904" spans="48:53" ht="11.25" customHeight="1" x14ac:dyDescent="0.25">
      <c r="AV904" s="189" t="s">
        <v>91</v>
      </c>
      <c r="AW904" s="188">
        <f>_xll.qlInterestRateIndexFixingDate(Currency&amp;"ibor"&amp;$G$1,AX904,Trigger)</f>
        <v>45615</v>
      </c>
      <c r="AX904" s="188">
        <f>_xll.qlCalendarAdvance(Calendar,AX903,AV904,"f",,Trigger)</f>
        <v>45617</v>
      </c>
      <c r="AY904" s="188">
        <f>_xll.qlInterestRateIndexMaturity(Currency&amp;"ibor"&amp;$G$1,AX904,Trigger)</f>
        <v>45798</v>
      </c>
      <c r="AZ904" s="361">
        <f>_xll.qlIndexFixing($Z$5,AW904,,_xll.ohTrigger(Trigger,Quote!$AE$2))</f>
        <v>1.7025114410311466E-2</v>
      </c>
      <c r="BA904" s="361">
        <f>_xll.qlIndexFixing($BB$1,AX904,,_xll.ohTrigger(Trigger,Quote!$AE$2))</f>
        <v>1.672579138956299E-2</v>
      </c>
    </row>
    <row r="905" spans="48:53" ht="11.25" customHeight="1" x14ac:dyDescent="0.25">
      <c r="AV905" s="189" t="s">
        <v>91</v>
      </c>
      <c r="AW905" s="188">
        <f>_xll.qlInterestRateIndexFixingDate(Currency&amp;"ibor"&amp;$G$1,AX905,Trigger)</f>
        <v>45622</v>
      </c>
      <c r="AX905" s="188">
        <f>_xll.qlCalendarAdvance(Calendar,AX904,AV905,"f",,Trigger)</f>
        <v>45624</v>
      </c>
      <c r="AY905" s="188">
        <f>_xll.qlInterestRateIndexMaturity(Currency&amp;"ibor"&amp;$G$1,AX905,Trigger)</f>
        <v>45805</v>
      </c>
      <c r="AZ905" s="361">
        <f>_xll.qlIndexFixing($Z$5,AW905,,_xll.ohTrigger(Trigger,Quote!$AE$2))</f>
        <v>1.7024819327064348E-2</v>
      </c>
      <c r="BA905" s="361">
        <f>_xll.qlIndexFixing($BB$1,AX905,,_xll.ohTrigger(Trigger,Quote!$AE$2))</f>
        <v>1.6740423612736314E-2</v>
      </c>
    </row>
    <row r="906" spans="48:53" ht="11.25" customHeight="1" x14ac:dyDescent="0.25">
      <c r="AV906" s="189" t="s">
        <v>91</v>
      </c>
      <c r="AW906" s="188">
        <f>_xll.qlInterestRateIndexFixingDate(Currency&amp;"ibor"&amp;$G$1,AX906,Trigger)</f>
        <v>45629</v>
      </c>
      <c r="AX906" s="188">
        <f>_xll.qlCalendarAdvance(Calendar,AX905,AV906,"f",,Trigger)</f>
        <v>45631</v>
      </c>
      <c r="AY906" s="188">
        <f>_xll.qlInterestRateIndexMaturity(Currency&amp;"ibor"&amp;$G$1,AX906,Trigger)</f>
        <v>45813</v>
      </c>
      <c r="AZ906" s="361">
        <f>_xll.qlIndexFixing($Z$5,AW906,,_xll.ohTrigger(Trigger,Quote!$AE$2))</f>
        <v>1.7023040084561791E-2</v>
      </c>
      <c r="BA906" s="361">
        <f>_xll.qlIndexFixing($BB$1,AX906,,_xll.ohTrigger(Trigger,Quote!$AE$2))</f>
        <v>1.6755398023521512E-2</v>
      </c>
    </row>
    <row r="907" spans="48:53" ht="11.25" customHeight="1" x14ac:dyDescent="0.25">
      <c r="AV907" s="189" t="s">
        <v>91</v>
      </c>
      <c r="AW907" s="188">
        <f>_xll.qlInterestRateIndexFixingDate(Currency&amp;"ibor"&amp;$G$1,AX907,Trigger)</f>
        <v>45636</v>
      </c>
      <c r="AX907" s="188">
        <f>_xll.qlCalendarAdvance(Calendar,AX906,AV907,"f",,Trigger)</f>
        <v>45638</v>
      </c>
      <c r="AY907" s="188">
        <f>_xll.qlInterestRateIndexMaturity(Currency&amp;"ibor"&amp;$G$1,AX907,Trigger)</f>
        <v>45820</v>
      </c>
      <c r="AZ907" s="361">
        <f>_xll.qlIndexFixing($Z$5,AW907,,_xll.ohTrigger(Trigger,Quote!$AE$2))</f>
        <v>1.7022661882998096E-2</v>
      </c>
      <c r="BA907" s="361">
        <f>_xll.qlIndexFixing($BB$1,AX907,,_xll.ohTrigger(Trigger,Quote!$AE$2))</f>
        <v>1.6770694489022353E-2</v>
      </c>
    </row>
    <row r="908" spans="48:53" ht="11.25" customHeight="1" x14ac:dyDescent="0.25">
      <c r="AV908" s="189" t="s">
        <v>91</v>
      </c>
      <c r="AW908" s="188">
        <f>_xll.qlInterestRateIndexFixingDate(Currency&amp;"ibor"&amp;$G$1,AX908,Trigger)</f>
        <v>45643</v>
      </c>
      <c r="AX908" s="188">
        <f>_xll.qlCalendarAdvance(Calendar,AX907,AV908,"f",,Trigger)</f>
        <v>45645</v>
      </c>
      <c r="AY908" s="188">
        <f>_xll.qlInterestRateIndexMaturity(Currency&amp;"ibor"&amp;$G$1,AX908,Trigger)</f>
        <v>45827</v>
      </c>
      <c r="AZ908" s="361">
        <f>_xll.qlIndexFixing($Z$5,AW908,,_xll.ohTrigger(Trigger,Quote!$AE$2))</f>
        <v>1.7022163620229031E-2</v>
      </c>
      <c r="BA908" s="361">
        <f>_xll.qlIndexFixing($BB$1,AX908,,_xll.ohTrigger(Trigger,Quote!$AE$2))</f>
        <v>1.6786292696233492E-2</v>
      </c>
    </row>
    <row r="909" spans="48:53" ht="11.25" customHeight="1" x14ac:dyDescent="0.25">
      <c r="AV909" s="189" t="s">
        <v>91</v>
      </c>
      <c r="AW909" s="188">
        <f>_xll.qlInterestRateIndexFixingDate(Currency&amp;"ibor"&amp;$G$1,AX909,Trigger)</f>
        <v>45649</v>
      </c>
      <c r="AX909" s="188">
        <f>_xll.qlCalendarAdvance(Calendar,AX908,AV909,"f",,Trigger)</f>
        <v>45653</v>
      </c>
      <c r="AY909" s="188">
        <f>_xll.qlInterestRateIndexMaturity(Currency&amp;"ibor"&amp;$G$1,AX909,Trigger)</f>
        <v>45835</v>
      </c>
      <c r="AZ909" s="361">
        <f>_xll.qlIndexFixing($Z$5,AW909,,_xll.ohTrigger(Trigger,Quote!$AE$2))</f>
        <v>1.7021447163460393E-2</v>
      </c>
      <c r="BA909" s="361">
        <f>_xll.qlIndexFixing($BB$1,AX909,,_xll.ohTrigger(Trigger,Quote!$AE$2))</f>
        <v>1.6802827448532193E-2</v>
      </c>
    </row>
    <row r="910" spans="48:53" ht="11.25" customHeight="1" x14ac:dyDescent="0.25">
      <c r="AV910" s="189" t="s">
        <v>91</v>
      </c>
      <c r="AW910" s="188">
        <f>_xll.qlInterestRateIndexFixingDate(Currency&amp;"ibor"&amp;$G$1,AX910,Trigger)</f>
        <v>45657</v>
      </c>
      <c r="AX910" s="188">
        <f>_xll.qlCalendarAdvance(Calendar,AX909,AV910,"f",,Trigger)</f>
        <v>45660</v>
      </c>
      <c r="AY910" s="188">
        <f>_xll.qlInterestRateIndexMaturity(Currency&amp;"ibor"&amp;$G$1,AX910,Trigger)</f>
        <v>45841</v>
      </c>
      <c r="AZ910" s="361">
        <f>_xll.qlIndexFixing($Z$5,AW910,,_xll.ohTrigger(Trigger,Quote!$AE$2))</f>
        <v>1.7021394890135409E-2</v>
      </c>
      <c r="BA910" s="361">
        <f>_xll.qlIndexFixing($BB$1,AX910,,_xll.ohTrigger(Trigger,Quote!$AE$2))</f>
        <v>1.6818992385608168E-2</v>
      </c>
    </row>
    <row r="911" spans="48:53" ht="11.25" customHeight="1" x14ac:dyDescent="0.25">
      <c r="AV911" s="189" t="s">
        <v>91</v>
      </c>
      <c r="AW911" s="188">
        <f>_xll.qlInterestRateIndexFixingDate(Currency&amp;"ibor"&amp;$G$1,AX911,Trigger)</f>
        <v>45665</v>
      </c>
      <c r="AX911" s="188">
        <f>_xll.qlCalendarAdvance(Calendar,AX910,AV911,"f",,Trigger)</f>
        <v>45667</v>
      </c>
      <c r="AY911" s="188">
        <f>_xll.qlInterestRateIndexMaturity(Currency&amp;"ibor"&amp;$G$1,AX911,Trigger)</f>
        <v>45848</v>
      </c>
      <c r="AZ911" s="361">
        <f>_xll.qlIndexFixing($Z$5,AW911,,_xll.ohTrigger(Trigger,Quote!$AE$2))</f>
        <v>1.7020358248788944E-2</v>
      </c>
      <c r="BA911" s="361">
        <f>_xll.qlIndexFixing($BB$1,AX911,,_xll.ohTrigger(Trigger,Quote!$AE$2))</f>
        <v>1.6835396281248458E-2</v>
      </c>
    </row>
    <row r="912" spans="48:53" ht="11.25" customHeight="1" x14ac:dyDescent="0.25">
      <c r="AV912" s="189" t="s">
        <v>91</v>
      </c>
      <c r="AW912" s="188">
        <f>_xll.qlInterestRateIndexFixingDate(Currency&amp;"ibor"&amp;$G$1,AX912,Trigger)</f>
        <v>45672</v>
      </c>
      <c r="AX912" s="188">
        <f>_xll.qlCalendarAdvance(Calendar,AX911,AV912,"f",,Trigger)</f>
        <v>45674</v>
      </c>
      <c r="AY912" s="188">
        <f>_xll.qlInterestRateIndexMaturity(Currency&amp;"ibor"&amp;$G$1,AX912,Trigger)</f>
        <v>45855</v>
      </c>
      <c r="AZ912" s="361">
        <f>_xll.qlIndexFixing($Z$5,AW912,,_xll.ohTrigger(Trigger,Quote!$AE$2))</f>
        <v>1.7019200889217229E-2</v>
      </c>
      <c r="BA912" s="361">
        <f>_xll.qlIndexFixing($BB$1,AX912,,_xll.ohTrigger(Trigger,Quote!$AE$2))</f>
        <v>1.6852017964920338E-2</v>
      </c>
    </row>
    <row r="913" spans="48:53" ht="11.25" customHeight="1" x14ac:dyDescent="0.25">
      <c r="AV913" s="189" t="s">
        <v>91</v>
      </c>
      <c r="AW913" s="188">
        <f>_xll.qlInterestRateIndexFixingDate(Currency&amp;"ibor"&amp;$G$1,AX913,Trigger)</f>
        <v>45679</v>
      </c>
      <c r="AX913" s="188">
        <f>_xll.qlCalendarAdvance(Calendar,AX912,AV913,"f",,Trigger)</f>
        <v>45681</v>
      </c>
      <c r="AY913" s="188">
        <f>_xll.qlInterestRateIndexMaturity(Currency&amp;"ibor"&amp;$G$1,AX913,Trigger)</f>
        <v>45862</v>
      </c>
      <c r="AZ913" s="361">
        <f>_xll.qlIndexFixing($Z$5,AW913,,_xll.ohTrigger(Trigger,Quote!$AE$2))</f>
        <v>1.7017922811628713E-2</v>
      </c>
      <c r="BA913" s="361">
        <f>_xll.qlIndexFixing($BB$1,AX913,,_xll.ohTrigger(Trigger,Quote!$AE$2))</f>
        <v>1.6868836084820382E-2</v>
      </c>
    </row>
    <row r="914" spans="48:53" ht="11.25" customHeight="1" x14ac:dyDescent="0.25">
      <c r="AV914" s="189" t="s">
        <v>91</v>
      </c>
      <c r="AW914" s="188">
        <f>_xll.qlInterestRateIndexFixingDate(Currency&amp;"ibor"&amp;$G$1,AX914,Trigger)</f>
        <v>45686</v>
      </c>
      <c r="AX914" s="188">
        <f>_xll.qlCalendarAdvance(Calendar,AX913,AV914,"f",,Trigger)</f>
        <v>45688</v>
      </c>
      <c r="AY914" s="188">
        <f>_xll.qlInterestRateIndexMaturity(Currency&amp;"ibor"&amp;$G$1,AX914,Trigger)</f>
        <v>45869</v>
      </c>
      <c r="AZ914" s="361">
        <f>_xll.qlIndexFixing($Z$5,AW914,,_xll.ohTrigger(Trigger,Quote!$AE$2))</f>
        <v>1.7016524016254378E-2</v>
      </c>
      <c r="BA914" s="361">
        <f>_xll.qlIndexFixing($BB$1,AX914,,_xll.ohTrigger(Trigger,Quote!$AE$2))</f>
        <v>1.6885829107843572E-2</v>
      </c>
    </row>
    <row r="915" spans="48:53" ht="11.25" customHeight="1" x14ac:dyDescent="0.25">
      <c r="AV915" s="189" t="s">
        <v>91</v>
      </c>
      <c r="AW915" s="188">
        <f>_xll.qlInterestRateIndexFixingDate(Currency&amp;"ibor"&amp;$G$1,AX915,Trigger)</f>
        <v>45693</v>
      </c>
      <c r="AX915" s="188">
        <f>_xll.qlCalendarAdvance(Calendar,AX914,AV915,"f",,Trigger)</f>
        <v>45695</v>
      </c>
      <c r="AY915" s="188">
        <f>_xll.qlInterestRateIndexMaturity(Currency&amp;"ibor"&amp;$G$1,AX915,Trigger)</f>
        <v>45876</v>
      </c>
      <c r="AZ915" s="361">
        <f>_xll.qlIndexFixing($Z$5,AW915,,_xll.ohTrigger(Trigger,Quote!$AE$2))</f>
        <v>1.7015004503346833E-2</v>
      </c>
      <c r="BA915" s="361">
        <f>_xll.qlIndexFixing($BB$1,AX915,,_xll.ohTrigger(Trigger,Quote!$AE$2))</f>
        <v>1.69029753195559E-2</v>
      </c>
    </row>
    <row r="916" spans="48:53" ht="11.25" customHeight="1" x14ac:dyDescent="0.25">
      <c r="AV916" s="189" t="s">
        <v>91</v>
      </c>
      <c r="AW916" s="188">
        <f>_xll.qlInterestRateIndexFixingDate(Currency&amp;"ibor"&amp;$G$1,AX916,Trigger)</f>
        <v>45700</v>
      </c>
      <c r="AX916" s="188">
        <f>_xll.qlCalendarAdvance(Calendar,AX915,AV916,"f",,Trigger)</f>
        <v>45702</v>
      </c>
      <c r="AY916" s="188">
        <f>_xll.qlInterestRateIndexMaturity(Currency&amp;"ibor"&amp;$G$1,AX916,Trigger)</f>
        <v>45883</v>
      </c>
      <c r="AZ916" s="361">
        <f>_xll.qlIndexFixing($Z$5,AW916,,_xll.ohTrigger(Trigger,Quote!$AE$2))</f>
        <v>1.7013364273180339E-2</v>
      </c>
      <c r="BA916" s="361">
        <f>_xll.qlIndexFixing($BB$1,AX916,,_xll.ohTrigger(Trigger,Quote!$AE$2))</f>
        <v>1.6920252824166992E-2</v>
      </c>
    </row>
    <row r="917" spans="48:53" ht="11.25" customHeight="1" x14ac:dyDescent="0.25">
      <c r="AV917" s="189" t="s">
        <v>91</v>
      </c>
      <c r="AW917" s="188">
        <f>_xll.qlInterestRateIndexFixingDate(Currency&amp;"ibor"&amp;$G$1,AX917,Trigger)</f>
        <v>45707</v>
      </c>
      <c r="AX917" s="188">
        <f>_xll.qlCalendarAdvance(Calendar,AX916,AV917,"f",,Trigger)</f>
        <v>45709</v>
      </c>
      <c r="AY917" s="188">
        <f>_xll.qlInterestRateIndexMaturity(Currency&amp;"ibor"&amp;$G$1,AX917,Trigger)</f>
        <v>45890</v>
      </c>
      <c r="AZ917" s="361">
        <f>_xll.qlIndexFixing($Z$5,AW917,,_xll.ohTrigger(Trigger,Quote!$AE$2))</f>
        <v>1.7011603326051228E-2</v>
      </c>
      <c r="BA917" s="361">
        <f>_xll.qlIndexFixing($BB$1,AX917,,_xll.ohTrigger(Trigger,Quote!$AE$2))</f>
        <v>1.6937639544511114E-2</v>
      </c>
    </row>
    <row r="918" spans="48:53" ht="11.25" customHeight="1" x14ac:dyDescent="0.25">
      <c r="AV918" s="189" t="s">
        <v>91</v>
      </c>
      <c r="AW918" s="188">
        <f>_xll.qlInterestRateIndexFixingDate(Currency&amp;"ibor"&amp;$G$1,AX918,Trigger)</f>
        <v>45714</v>
      </c>
      <c r="AX918" s="188">
        <f>_xll.qlCalendarAdvance(Calendar,AX917,AV918,"f",,Trigger)</f>
        <v>45716</v>
      </c>
      <c r="AY918" s="188">
        <f>_xll.qlInterestRateIndexMaturity(Currency&amp;"ibor"&amp;$G$1,AX918,Trigger)</f>
        <v>45898</v>
      </c>
      <c r="AZ918" s="361">
        <f>_xll.qlIndexFixing($Z$5,AW918,,_xll.ohTrigger(Trigger,Quote!$AE$2))</f>
        <v>1.7010325160831632E-2</v>
      </c>
      <c r="BA918" s="361">
        <f>_xll.qlIndexFixing($BB$1,AX918,,_xll.ohTrigger(Trigger,Quote!$AE$2))</f>
        <v>1.6960089894373316E-2</v>
      </c>
    </row>
    <row r="919" spans="48:53" ht="11.25" customHeight="1" x14ac:dyDescent="0.25">
      <c r="AV919" s="189" t="s">
        <v>91</v>
      </c>
      <c r="AW919" s="188">
        <f>_xll.qlInterestRateIndexFixingDate(Currency&amp;"ibor"&amp;$G$1,AX919,Trigger)</f>
        <v>45721</v>
      </c>
      <c r="AX919" s="188">
        <f>_xll.qlCalendarAdvance(Calendar,AX918,AV919,"f",,Trigger)</f>
        <v>45723</v>
      </c>
      <c r="AY919" s="188">
        <f>_xll.qlInterestRateIndexMaturity(Currency&amp;"ibor"&amp;$G$1,AX919,Trigger)</f>
        <v>45908</v>
      </c>
      <c r="AZ919" s="361">
        <f>_xll.qlIndexFixing($Z$5,AW919,,_xll.ohTrigger(Trigger,Quote!$AE$2))</f>
        <v>1.7010905878917244E-2</v>
      </c>
      <c r="BA919" s="361">
        <f>_xll.qlIndexFixing($BB$1,AX919,,_xll.ohTrigger(Trigger,Quote!$AE$2))</f>
        <v>1.6977611745377787E-2</v>
      </c>
    </row>
    <row r="920" spans="48:53" ht="11.25" customHeight="1" x14ac:dyDescent="0.25">
      <c r="AV920" s="189" t="s">
        <v>91</v>
      </c>
      <c r="AW920" s="188">
        <f>_xll.qlInterestRateIndexFixingDate(Currency&amp;"ibor"&amp;$G$1,AX920,Trigger)</f>
        <v>45728</v>
      </c>
      <c r="AX920" s="188">
        <f>_xll.qlCalendarAdvance(Calendar,AX919,AV920,"f",,Trigger)</f>
        <v>45730</v>
      </c>
      <c r="AY920" s="188">
        <f>_xll.qlInterestRateIndexMaturity(Currency&amp;"ibor"&amp;$G$1,AX920,Trigger)</f>
        <v>45915</v>
      </c>
      <c r="AZ920" s="361">
        <f>_xll.qlIndexFixing($Z$5,AW920,,_xll.ohTrigger(Trigger,Quote!$AE$2))</f>
        <v>1.7009439882759048E-2</v>
      </c>
      <c r="BA920" s="361">
        <f>_xll.qlIndexFixing($BB$1,AX920,,_xll.ohTrigger(Trigger,Quote!$AE$2))</f>
        <v>1.6995171939211167E-2</v>
      </c>
    </row>
    <row r="921" spans="48:53" ht="11.25" customHeight="1" x14ac:dyDescent="0.25">
      <c r="AV921" s="189" t="s">
        <v>91</v>
      </c>
      <c r="AW921" s="188">
        <f>_xll.qlInterestRateIndexFixingDate(Currency&amp;"ibor"&amp;$G$1,AX921,Trigger)</f>
        <v>45735</v>
      </c>
      <c r="AX921" s="188">
        <f>_xll.qlCalendarAdvance(Calendar,AX920,AV921,"f",,Trigger)</f>
        <v>45737</v>
      </c>
      <c r="AY921" s="188">
        <f>_xll.qlInterestRateIndexMaturity(Currency&amp;"ibor"&amp;$G$1,AX921,Trigger)</f>
        <v>45922</v>
      </c>
      <c r="AZ921" s="361">
        <f>_xll.qlIndexFixing($Z$5,AW921,,_xll.ohTrigger(Trigger,Quote!$AE$2))</f>
        <v>1.7007855757607559E-2</v>
      </c>
      <c r="BA921" s="361">
        <f>_xll.qlIndexFixing($BB$1,AX921,,_xll.ohTrigger(Trigger,Quote!$AE$2))</f>
        <v>1.7012748028548155E-2</v>
      </c>
    </row>
    <row r="922" spans="48:53" ht="11.25" customHeight="1" x14ac:dyDescent="0.25">
      <c r="AV922" s="189" t="s">
        <v>91</v>
      </c>
      <c r="AW922" s="188">
        <f>_xll.qlInterestRateIndexFixingDate(Currency&amp;"ibor"&amp;$G$1,AX922,Trigger)</f>
        <v>45742</v>
      </c>
      <c r="AX922" s="188">
        <f>_xll.qlCalendarAdvance(Calendar,AX921,AV922,"f",,Trigger)</f>
        <v>45744</v>
      </c>
      <c r="AY922" s="188">
        <f>_xll.qlInterestRateIndexMaturity(Currency&amp;"ibor"&amp;$G$1,AX922,Trigger)</f>
        <v>45929</v>
      </c>
      <c r="AZ922" s="361">
        <f>_xll.qlIndexFixing($Z$5,AW922,,_xll.ohTrigger(Trigger,Quote!$AE$2))</f>
        <v>1.7006153503748823E-2</v>
      </c>
      <c r="BA922" s="361">
        <f>_xll.qlIndexFixing($BB$1,AX922,,_xll.ohTrigger(Trigger,Quote!$AE$2))</f>
        <v>1.7028687919426657E-2</v>
      </c>
    </row>
    <row r="923" spans="48:53" ht="11.25" customHeight="1" x14ac:dyDescent="0.25">
      <c r="AV923" s="189" t="s">
        <v>91</v>
      </c>
      <c r="AW923" s="188">
        <f>_xll.qlInterestRateIndexFixingDate(Currency&amp;"ibor"&amp;$G$1,AX923,Trigger)</f>
        <v>45749</v>
      </c>
      <c r="AX923" s="188">
        <f>_xll.qlCalendarAdvance(Calendar,AX922,AV923,"f",,Trigger)</f>
        <v>45751</v>
      </c>
      <c r="AY923" s="188">
        <f>_xll.qlInterestRateIndexMaturity(Currency&amp;"ibor"&amp;$G$1,AX923,Trigger)</f>
        <v>45936</v>
      </c>
      <c r="AZ923" s="361">
        <f>_xll.qlIndexFixing($Z$5,AW923,,_xll.ohTrigger(Trigger,Quote!$AE$2))</f>
        <v>1.7004333121490054E-2</v>
      </c>
      <c r="BA923" s="361">
        <f>_xll.qlIndexFixing($BB$1,AX923,,_xll.ohTrigger(Trigger,Quote!$AE$2))</f>
        <v>1.7046237242084462E-2</v>
      </c>
    </row>
    <row r="924" spans="48:53" ht="11.25" customHeight="1" x14ac:dyDescent="0.25">
      <c r="AV924" s="189" t="s">
        <v>91</v>
      </c>
      <c r="AW924" s="188">
        <f>_xll.qlInterestRateIndexFixingDate(Currency&amp;"ibor"&amp;$G$1,AX924,Trigger)</f>
        <v>45756</v>
      </c>
      <c r="AX924" s="188">
        <f>_xll.qlCalendarAdvance(Calendar,AX923,AV924,"f",,Trigger)</f>
        <v>45758</v>
      </c>
      <c r="AY924" s="188">
        <f>_xll.qlInterestRateIndexMaturity(Currency&amp;"ibor"&amp;$G$1,AX924,Trigger)</f>
        <v>45943</v>
      </c>
      <c r="AZ924" s="361">
        <f>_xll.qlIndexFixing($Z$5,AW924,,_xll.ohTrigger(Trigger,Quote!$AE$2))</f>
        <v>1.7002394611159634E-2</v>
      </c>
      <c r="BA924" s="361">
        <f>_xll.qlIndexFixing($BB$1,AX924,,_xll.ohTrigger(Trigger,Quote!$AE$2))</f>
        <v>1.7063734744438154E-2</v>
      </c>
    </row>
    <row r="925" spans="48:53" ht="11.25" customHeight="1" x14ac:dyDescent="0.25">
      <c r="AV925" s="189" t="s">
        <v>91</v>
      </c>
      <c r="AW925" s="188">
        <f>_xll.qlInterestRateIndexFixingDate(Currency&amp;"ibor"&amp;$G$1,AX925,Trigger)</f>
        <v>45763</v>
      </c>
      <c r="AX925" s="188">
        <f>_xll.qlCalendarAdvance(Calendar,AX924,AV925,"f",,Trigger)</f>
        <v>45769</v>
      </c>
      <c r="AY925" s="188">
        <f>_xll.qlInterestRateIndexMaturity(Currency&amp;"ibor"&amp;$G$1,AX925,Trigger)</f>
        <v>45952</v>
      </c>
      <c r="AZ925" s="361">
        <f>_xll.qlIndexFixing($Z$5,AW925,,_xll.ohTrigger(Trigger,Quote!$AE$2))</f>
        <v>1.6995321759883379E-2</v>
      </c>
      <c r="BA925" s="361">
        <f>_xll.qlIndexFixing($BB$1,AX925,,_xll.ohTrigger(Trigger,Quote!$AE$2))</f>
        <v>1.7086117899066285E-2</v>
      </c>
    </row>
    <row r="926" spans="48:53" ht="11.25" customHeight="1" x14ac:dyDescent="0.25">
      <c r="AV926" s="189" t="s">
        <v>91</v>
      </c>
      <c r="AW926" s="188">
        <f>_xll.qlInterestRateIndexFixingDate(Currency&amp;"ibor"&amp;$G$1,AX926,Trigger)</f>
        <v>45772</v>
      </c>
      <c r="AX926" s="188">
        <f>_xll.qlCalendarAdvance(Calendar,AX925,AV926,"f",,Trigger)</f>
        <v>45776</v>
      </c>
      <c r="AY926" s="188">
        <f>_xll.qlInterestRateIndexMaturity(Currency&amp;"ibor"&amp;$G$1,AX926,Trigger)</f>
        <v>45959</v>
      </c>
      <c r="AZ926" s="361">
        <f>_xll.qlIndexFixing($Z$5,AW926,,_xll.ohTrigger(Trigger,Quote!$AE$2))</f>
        <v>1.6992746099858444E-2</v>
      </c>
      <c r="BA926" s="361">
        <f>_xll.qlIndexFixing($BB$1,AX926,,_xll.ohTrigger(Trigger,Quote!$AE$2))</f>
        <v>1.7109034081674211E-2</v>
      </c>
    </row>
    <row r="927" spans="48:53" ht="11.25" customHeight="1" x14ac:dyDescent="0.25">
      <c r="AV927" s="189" t="s">
        <v>91</v>
      </c>
      <c r="AW927" s="188">
        <f>_xll.qlInterestRateIndexFixingDate(Currency&amp;"ibor"&amp;$G$1,AX927,Trigger)</f>
        <v>45779</v>
      </c>
      <c r="AX927" s="188">
        <f>_xll.qlCalendarAdvance(Calendar,AX926,AV927,"f",,Trigger)</f>
        <v>45783</v>
      </c>
      <c r="AY927" s="188">
        <f>_xll.qlInterestRateIndexMaturity(Currency&amp;"ibor"&amp;$G$1,AX927,Trigger)</f>
        <v>45967</v>
      </c>
      <c r="AZ927" s="361">
        <f>_xll.qlIndexFixing($Z$5,AW927,,_xll.ohTrigger(Trigger,Quote!$AE$2))</f>
        <v>1.6992277907073753E-2</v>
      </c>
      <c r="BA927" s="361">
        <f>_xll.qlIndexFixing($BB$1,AX927,,_xll.ohTrigger(Trigger,Quote!$AE$2))</f>
        <v>1.7125286930084336E-2</v>
      </c>
    </row>
    <row r="928" spans="48:53" ht="11.25" customHeight="1" x14ac:dyDescent="0.25">
      <c r="AV928" s="189" t="s">
        <v>91</v>
      </c>
      <c r="AW928" s="188">
        <f>_xll.qlInterestRateIndexFixingDate(Currency&amp;"ibor"&amp;$G$1,AX928,Trigger)</f>
        <v>45786</v>
      </c>
      <c r="AX928" s="188">
        <f>_xll.qlCalendarAdvance(Calendar,AX927,AV928,"f",,Trigger)</f>
        <v>45790</v>
      </c>
      <c r="AY928" s="188">
        <f>_xll.qlInterestRateIndexMaturity(Currency&amp;"ibor"&amp;$G$1,AX928,Trigger)</f>
        <v>45974</v>
      </c>
      <c r="AZ928" s="361">
        <f>_xll.qlIndexFixing($Z$5,AW928,,_xll.ohTrigger(Trigger,Quote!$AE$2))</f>
        <v>1.6989632317538483E-2</v>
      </c>
      <c r="BA928" s="361">
        <f>_xll.qlIndexFixing($BB$1,AX928,,_xll.ohTrigger(Trigger,Quote!$AE$2))</f>
        <v>1.714226099384749E-2</v>
      </c>
    </row>
    <row r="929" spans="48:53" ht="11.25" customHeight="1" x14ac:dyDescent="0.25">
      <c r="AV929" s="189" t="s">
        <v>91</v>
      </c>
      <c r="AW929" s="188">
        <f>_xll.qlInterestRateIndexFixingDate(Currency&amp;"ibor"&amp;$G$1,AX929,Trigger)</f>
        <v>45793</v>
      </c>
      <c r="AX929" s="188">
        <f>_xll.qlCalendarAdvance(Calendar,AX928,AV929,"f",,Trigger)</f>
        <v>45797</v>
      </c>
      <c r="AY929" s="188">
        <f>_xll.qlInterestRateIndexMaturity(Currency&amp;"ibor"&amp;$G$1,AX929,Trigger)</f>
        <v>45981</v>
      </c>
      <c r="AZ929" s="361">
        <f>_xll.qlIndexFixing($Z$5,AW929,,_xll.ohTrigger(Trigger,Quote!$AE$2))</f>
        <v>1.7013488532819102E-2</v>
      </c>
      <c r="BA929" s="361">
        <f>_xll.qlIndexFixing($BB$1,AX929,,_xll.ohTrigger(Trigger,Quote!$AE$2))</f>
        <v>1.7159063696633624E-2</v>
      </c>
    </row>
    <row r="930" spans="48:53" ht="11.25" customHeight="1" x14ac:dyDescent="0.25">
      <c r="AV930" s="189" t="s">
        <v>91</v>
      </c>
      <c r="AW930" s="188">
        <f>_xll.qlInterestRateIndexFixingDate(Currency&amp;"ibor"&amp;$G$1,AX930,Trigger)</f>
        <v>45800</v>
      </c>
      <c r="AX930" s="188">
        <f>_xll.qlCalendarAdvance(Calendar,AX929,AV930,"f",,Trigger)</f>
        <v>45804</v>
      </c>
      <c r="AY930" s="188">
        <f>_xll.qlInterestRateIndexMaturity(Currency&amp;"ibor"&amp;$G$1,AX930,Trigger)</f>
        <v>45988</v>
      </c>
      <c r="AZ930" s="361">
        <f>_xll.qlIndexFixing($Z$5,AW930,,_xll.ohTrigger(Trigger,Quote!$AE$2))</f>
        <v>1.7041773402642808E-2</v>
      </c>
      <c r="BA930" s="361">
        <f>_xll.qlIndexFixing($BB$1,AX930,,_xll.ohTrigger(Trigger,Quote!$AE$2))</f>
        <v>1.7171083420417583E-2</v>
      </c>
    </row>
    <row r="931" spans="48:53" ht="11.25" customHeight="1" x14ac:dyDescent="0.25">
      <c r="AV931" s="189" t="s">
        <v>91</v>
      </c>
      <c r="AW931" s="188">
        <f>_xll.qlInterestRateIndexFixingDate(Currency&amp;"ibor"&amp;$G$1,AX931,Trigger)</f>
        <v>45807</v>
      </c>
      <c r="AX931" s="188">
        <f>_xll.qlCalendarAdvance(Calendar,AX930,AV931,"f",,Trigger)</f>
        <v>45811</v>
      </c>
      <c r="AY931" s="188">
        <f>_xll.qlInterestRateIndexMaturity(Currency&amp;"ibor"&amp;$G$1,AX931,Trigger)</f>
        <v>45994</v>
      </c>
      <c r="AZ931" s="361">
        <f>_xll.qlIndexFixing($Z$5,AW931,,_xll.ohTrigger(Trigger,Quote!$AE$2))</f>
        <v>1.7067634857168848E-2</v>
      </c>
      <c r="BA931" s="361">
        <f>_xll.qlIndexFixing($BB$1,AX931,,_xll.ohTrigger(Trigger,Quote!$AE$2))</f>
        <v>1.7187572237558544E-2</v>
      </c>
    </row>
    <row r="932" spans="48:53" ht="11.25" customHeight="1" x14ac:dyDescent="0.25">
      <c r="AV932" s="189" t="s">
        <v>91</v>
      </c>
      <c r="AW932" s="188">
        <f>_xll.qlInterestRateIndexFixingDate(Currency&amp;"ibor"&amp;$G$1,AX932,Trigger)</f>
        <v>45814</v>
      </c>
      <c r="AX932" s="188">
        <f>_xll.qlCalendarAdvance(Calendar,AX931,AV932,"f",,Trigger)</f>
        <v>45818</v>
      </c>
      <c r="AY932" s="188">
        <f>_xll.qlInterestRateIndexMaturity(Currency&amp;"ibor"&amp;$G$1,AX932,Trigger)</f>
        <v>46001</v>
      </c>
      <c r="AZ932" s="361">
        <f>_xll.qlIndexFixing($Z$5,AW932,,_xll.ohTrigger(Trigger,Quote!$AE$2))</f>
        <v>1.7095919172492816E-2</v>
      </c>
      <c r="BA932" s="361">
        <f>_xll.qlIndexFixing($BB$1,AX932,,_xll.ohTrigger(Trigger,Quote!$AE$2))</f>
        <v>1.7203885082275983E-2</v>
      </c>
    </row>
    <row r="933" spans="48:53" ht="11.25" customHeight="1" x14ac:dyDescent="0.25">
      <c r="AV933" s="189" t="s">
        <v>91</v>
      </c>
      <c r="AW933" s="188">
        <f>_xll.qlInterestRateIndexFixingDate(Currency&amp;"ibor"&amp;$G$1,AX933,Trigger)</f>
        <v>45821</v>
      </c>
      <c r="AX933" s="188">
        <f>_xll.qlCalendarAdvance(Calendar,AX932,AV933,"f",,Trigger)</f>
        <v>45825</v>
      </c>
      <c r="AY933" s="188">
        <f>_xll.qlInterestRateIndexMaturity(Currency&amp;"ibor"&amp;$G$1,AX933,Trigger)</f>
        <v>46008</v>
      </c>
      <c r="AZ933" s="361">
        <f>_xll.qlIndexFixing($Z$5,AW933,,_xll.ohTrigger(Trigger,Quote!$AE$2))</f>
        <v>1.7124203890986737E-2</v>
      </c>
      <c r="BA933" s="361">
        <f>_xll.qlIndexFixing($BB$1,AX933,,_xll.ohTrigger(Trigger,Quote!$AE$2))</f>
        <v>1.7220021154174092E-2</v>
      </c>
    </row>
    <row r="934" spans="48:53" ht="11.25" customHeight="1" x14ac:dyDescent="0.25">
      <c r="AV934" s="189" t="s">
        <v>91</v>
      </c>
      <c r="AW934" s="188">
        <f>_xll.qlInterestRateIndexFixingDate(Currency&amp;"ibor"&amp;$G$1,AX934,Trigger)</f>
        <v>45828</v>
      </c>
      <c r="AX934" s="188">
        <f>_xll.qlCalendarAdvance(Calendar,AX933,AV934,"f",,Trigger)</f>
        <v>45832</v>
      </c>
      <c r="AY934" s="188">
        <f>_xll.qlInterestRateIndexMaturity(Currency&amp;"ibor"&amp;$G$1,AX934,Trigger)</f>
        <v>46015</v>
      </c>
      <c r="AZ934" s="361">
        <f>_xll.qlIndexFixing($Z$5,AW934,,_xll.ohTrigger(Trigger,Quote!$AE$2))</f>
        <v>1.7152489012656296E-2</v>
      </c>
      <c r="BA934" s="361">
        <f>_xll.qlIndexFixing($BB$1,AX934,,_xll.ohTrigger(Trigger,Quote!$AE$2))</f>
        <v>1.7240442714002747E-2</v>
      </c>
    </row>
    <row r="935" spans="48:53" ht="11.25" customHeight="1" x14ac:dyDescent="0.25">
      <c r="AV935" s="189" t="s">
        <v>91</v>
      </c>
      <c r="AW935" s="188">
        <f>_xll.qlInterestRateIndexFixingDate(Currency&amp;"ibor"&amp;$G$1,AX935,Trigger)</f>
        <v>45835</v>
      </c>
      <c r="AX935" s="188">
        <f>_xll.qlCalendarAdvance(Calendar,AX934,AV935,"f",,Trigger)</f>
        <v>45839</v>
      </c>
      <c r="AY935" s="188">
        <f>_xll.qlInterestRateIndexMaturity(Currency&amp;"ibor"&amp;$G$1,AX935,Trigger)</f>
        <v>46024</v>
      </c>
      <c r="AZ935" s="361">
        <f>_xll.qlIndexFixing($Z$5,AW935,,_xll.ohTrigger(Trigger,Quote!$AE$2))</f>
        <v>1.7185633334754341E-2</v>
      </c>
      <c r="BA935" s="361">
        <f>_xll.qlIndexFixing($BB$1,AX935,,_xll.ohTrigger(Trigger,Quote!$AE$2))</f>
        <v>1.7256186014126942E-2</v>
      </c>
    </row>
    <row r="936" spans="48:53" ht="11.25" customHeight="1" x14ac:dyDescent="0.25">
      <c r="AV936" s="189" t="s">
        <v>91</v>
      </c>
      <c r="AW936" s="188">
        <f>_xll.qlInterestRateIndexFixingDate(Currency&amp;"ibor"&amp;$G$1,AX936,Trigger)</f>
        <v>45842</v>
      </c>
      <c r="AX936" s="188">
        <f>_xll.qlCalendarAdvance(Calendar,AX935,AV936,"f",,Trigger)</f>
        <v>45846</v>
      </c>
      <c r="AY936" s="188">
        <f>_xll.qlInterestRateIndexMaturity(Currency&amp;"ibor"&amp;$G$1,AX936,Trigger)</f>
        <v>46030</v>
      </c>
      <c r="AZ936" s="361">
        <f>_xll.qlIndexFixing($Z$5,AW936,,_xll.ohTrigger(Trigger,Quote!$AE$2))</f>
        <v>1.7211491134792131E-2</v>
      </c>
      <c r="BA936" s="361">
        <f>_xll.qlIndexFixing($BB$1,AX936,,_xll.ohTrigger(Trigger,Quote!$AE$2))</f>
        <v>1.7271749945225266E-2</v>
      </c>
    </row>
    <row r="937" spans="48:53" ht="11.25" customHeight="1" x14ac:dyDescent="0.25">
      <c r="AV937" s="189" t="s">
        <v>91</v>
      </c>
      <c r="AW937" s="188">
        <f>_xll.qlInterestRateIndexFixingDate(Currency&amp;"ibor"&amp;$G$1,AX937,Trigger)</f>
        <v>45849</v>
      </c>
      <c r="AX937" s="188">
        <f>_xll.qlCalendarAdvance(Calendar,AX936,AV937,"f",,Trigger)</f>
        <v>45853</v>
      </c>
      <c r="AY937" s="188">
        <f>_xll.qlInterestRateIndexMaturity(Currency&amp;"ibor"&amp;$G$1,AX937,Trigger)</f>
        <v>46037</v>
      </c>
      <c r="AZ937" s="361">
        <f>_xll.qlIndexFixing($Z$5,AW937,,_xll.ohTrigger(Trigger,Quote!$AE$2))</f>
        <v>1.723977884240584E-2</v>
      </c>
      <c r="BA937" s="361">
        <f>_xll.qlIndexFixing($BB$1,AX937,,_xll.ohTrigger(Trigger,Quote!$AE$2))</f>
        <v>1.7287133706811165E-2</v>
      </c>
    </row>
    <row r="938" spans="48:53" ht="11.25" customHeight="1" x14ac:dyDescent="0.25">
      <c r="AV938" s="189" t="s">
        <v>91</v>
      </c>
      <c r="AW938" s="188">
        <f>_xll.qlInterestRateIndexFixingDate(Currency&amp;"ibor"&amp;$G$1,AX938,Trigger)</f>
        <v>45856</v>
      </c>
      <c r="AX938" s="188">
        <f>_xll.qlCalendarAdvance(Calendar,AX937,AV938,"f",,Trigger)</f>
        <v>45860</v>
      </c>
      <c r="AY938" s="188">
        <f>_xll.qlInterestRateIndexMaturity(Currency&amp;"ibor"&amp;$G$1,AX938,Trigger)</f>
        <v>46044</v>
      </c>
      <c r="AZ938" s="361">
        <f>_xll.qlIndexFixing($Z$5,AW938,,_xll.ohTrigger(Trigger,Quote!$AE$2))</f>
        <v>1.7268066955441332E-2</v>
      </c>
      <c r="BA938" s="361">
        <f>_xll.qlIndexFixing($BB$1,AX938,,_xll.ohTrigger(Trigger,Quote!$AE$2))</f>
        <v>1.7302336498424293E-2</v>
      </c>
    </row>
    <row r="939" spans="48:53" ht="11.25" customHeight="1" x14ac:dyDescent="0.25">
      <c r="AV939" s="189" t="s">
        <v>91</v>
      </c>
      <c r="AW939" s="188">
        <f>_xll.qlInterestRateIndexFixingDate(Currency&amp;"ibor"&amp;$G$1,AX939,Trigger)</f>
        <v>45863</v>
      </c>
      <c r="AX939" s="188">
        <f>_xll.qlCalendarAdvance(Calendar,AX938,AV939,"f",,Trigger)</f>
        <v>45867</v>
      </c>
      <c r="AY939" s="188">
        <f>_xll.qlInterestRateIndexMaturity(Currency&amp;"ibor"&amp;$G$1,AX939,Trigger)</f>
        <v>46051</v>
      </c>
      <c r="AZ939" s="361">
        <f>_xll.qlIndexFixing($Z$5,AW939,,_xll.ohTrigger(Trigger,Quote!$AE$2))</f>
        <v>1.7296355473903818E-2</v>
      </c>
      <c r="BA939" s="361">
        <f>_xll.qlIndexFixing($BB$1,AX939,,_xll.ohTrigger(Trigger,Quote!$AE$2))</f>
        <v>1.7313080536900175E-2</v>
      </c>
    </row>
    <row r="940" spans="48:53" ht="11.25" customHeight="1" x14ac:dyDescent="0.25">
      <c r="AV940" s="189" t="s">
        <v>91</v>
      </c>
      <c r="AW940" s="188">
        <f>_xll.qlInterestRateIndexFixingDate(Currency&amp;"ibor"&amp;$G$1,AX940,Trigger)</f>
        <v>45870</v>
      </c>
      <c r="AX940" s="188">
        <f>_xll.qlCalendarAdvance(Calendar,AX939,AV940,"f",,Trigger)</f>
        <v>45874</v>
      </c>
      <c r="AY940" s="188">
        <f>_xll.qlInterestRateIndexMaturity(Currency&amp;"ibor"&amp;$G$1,AX940,Trigger)</f>
        <v>46058</v>
      </c>
      <c r="AZ940" s="361">
        <f>_xll.qlIndexFixing($Z$5,AW940,,_xll.ohTrigger(Trigger,Quote!$AE$2))</f>
        <v>1.7324644397800255E-2</v>
      </c>
      <c r="BA940" s="361">
        <f>_xll.qlIndexFixing($BB$1,AX940,,_xll.ohTrigger(Trigger,Quote!$AE$2))</f>
        <v>1.7332195970010764E-2</v>
      </c>
    </row>
    <row r="941" spans="48:53" ht="11.25" customHeight="1" x14ac:dyDescent="0.25">
      <c r="AV941" s="189" t="s">
        <v>91</v>
      </c>
      <c r="AW941" s="188">
        <f>_xll.qlInterestRateIndexFixingDate(Currency&amp;"ibor"&amp;$G$1,AX941,Trigger)</f>
        <v>45877</v>
      </c>
      <c r="AX941" s="188">
        <f>_xll.qlCalendarAdvance(Calendar,AX940,AV941,"f",,Trigger)</f>
        <v>45881</v>
      </c>
      <c r="AY941" s="188">
        <f>_xll.qlInterestRateIndexMaturity(Currency&amp;"ibor"&amp;$G$1,AX941,Trigger)</f>
        <v>46065</v>
      </c>
      <c r="AZ941" s="361">
        <f>_xll.qlIndexFixing($Z$5,AW941,,_xll.ohTrigger(Trigger,Quote!$AE$2))</f>
        <v>1.7352933727135415E-2</v>
      </c>
      <c r="BA941" s="361">
        <f>_xll.qlIndexFixing($BB$1,AX941,,_xll.ohTrigger(Trigger,Quote!$AE$2))</f>
        <v>1.7346851049191495E-2</v>
      </c>
    </row>
    <row r="942" spans="48:53" ht="11.25" customHeight="1" x14ac:dyDescent="0.25">
      <c r="AV942" s="189" t="s">
        <v>91</v>
      </c>
      <c r="AW942" s="188">
        <f>_xll.qlInterestRateIndexFixingDate(Currency&amp;"ibor"&amp;$G$1,AX942,Trigger)</f>
        <v>45884</v>
      </c>
      <c r="AX942" s="188">
        <f>_xll.qlCalendarAdvance(Calendar,AX941,AV942,"f",,Trigger)</f>
        <v>45888</v>
      </c>
      <c r="AY942" s="188">
        <f>_xll.qlInterestRateIndexMaturity(Currency&amp;"ibor"&amp;$G$1,AX942,Trigger)</f>
        <v>46072</v>
      </c>
      <c r="AZ942" s="361">
        <f>_xll.qlIndexFixing($Z$5,AW942,,_xll.ohTrigger(Trigger,Quote!$AE$2))</f>
        <v>1.7381223461916253E-2</v>
      </c>
      <c r="BA942" s="361">
        <f>_xll.qlIndexFixing($BB$1,AX942,,_xll.ohTrigger(Trigger,Quote!$AE$2))</f>
        <v>1.7361321956814221E-2</v>
      </c>
    </row>
    <row r="943" spans="48:53" ht="11.25" customHeight="1" x14ac:dyDescent="0.25">
      <c r="AV943" s="189" t="s">
        <v>91</v>
      </c>
      <c r="AW943" s="188">
        <f>_xll.qlInterestRateIndexFixingDate(Currency&amp;"ibor"&amp;$G$1,AX943,Trigger)</f>
        <v>45891</v>
      </c>
      <c r="AX943" s="188">
        <f>_xll.qlCalendarAdvance(Calendar,AX942,AV943,"f",,Trigger)</f>
        <v>45895</v>
      </c>
      <c r="AY943" s="188">
        <f>_xll.qlInterestRateIndexMaturity(Currency&amp;"ibor"&amp;$G$1,AX943,Trigger)</f>
        <v>46079</v>
      </c>
      <c r="AZ943" s="361">
        <f>_xll.qlIndexFixing($Z$5,AW943,,_xll.ohTrigger(Trigger,Quote!$AE$2))</f>
        <v>1.7409513602147111E-2</v>
      </c>
      <c r="BA943" s="361">
        <f>_xll.qlIndexFixing($BB$1,AX943,,_xll.ohTrigger(Trigger,Quote!$AE$2))</f>
        <v>1.7371483296906225E-2</v>
      </c>
    </row>
    <row r="944" spans="48:53" ht="11.25" customHeight="1" x14ac:dyDescent="0.25">
      <c r="AV944" s="189" t="s">
        <v>91</v>
      </c>
      <c r="AW944" s="188">
        <f>_xll.qlInterestRateIndexFixingDate(Currency&amp;"ibor"&amp;$G$1,AX944,Trigger)</f>
        <v>45898</v>
      </c>
      <c r="AX944" s="188">
        <f>_xll.qlCalendarAdvance(Calendar,AX943,AV944,"f",,Trigger)</f>
        <v>45902</v>
      </c>
      <c r="AY944" s="188">
        <f>_xll.qlInterestRateIndexMaturity(Currency&amp;"ibor"&amp;$G$1,AX944,Trigger)</f>
        <v>46083</v>
      </c>
      <c r="AZ944" s="361">
        <f>_xll.qlIndexFixing($Z$5,AW944,,_xll.ohTrigger(Trigger,Quote!$AE$2))</f>
        <v>1.7430479551530688E-2</v>
      </c>
      <c r="BA944" s="361">
        <f>_xll.qlIndexFixing($BB$1,AX944,,_xll.ohTrigger(Trigger,Quote!$AE$2))</f>
        <v>1.7382892045847493E-2</v>
      </c>
    </row>
    <row r="945" spans="48:53" ht="11.25" customHeight="1" x14ac:dyDescent="0.25">
      <c r="AV945" s="189" t="s">
        <v>91</v>
      </c>
      <c r="AW945" s="188">
        <f>_xll.qlInterestRateIndexFixingDate(Currency&amp;"ibor"&amp;$G$1,AX945,Trigger)</f>
        <v>45905</v>
      </c>
      <c r="AX945" s="188">
        <f>_xll.qlCalendarAdvance(Calendar,AX944,AV945,"f",,Trigger)</f>
        <v>45909</v>
      </c>
      <c r="AY945" s="188">
        <f>_xll.qlInterestRateIndexMaturity(Currency&amp;"ibor"&amp;$G$1,AX945,Trigger)</f>
        <v>46090</v>
      </c>
      <c r="AZ945" s="361">
        <f>_xll.qlIndexFixing($Z$5,AW945,,_xll.ohTrigger(Trigger,Quote!$AE$2))</f>
        <v>1.7458766321327455E-2</v>
      </c>
      <c r="BA945" s="361">
        <f>_xll.qlIndexFixing($BB$1,AX945,,_xll.ohTrigger(Trigger,Quote!$AE$2))</f>
        <v>1.7396870244519854E-2</v>
      </c>
    </row>
    <row r="946" spans="48:53" ht="11.25" customHeight="1" x14ac:dyDescent="0.25">
      <c r="AV946" s="189" t="s">
        <v>91</v>
      </c>
      <c r="AW946" s="188">
        <f>_xll.qlInterestRateIndexFixingDate(Currency&amp;"ibor"&amp;$G$1,AX946,Trigger)</f>
        <v>45912</v>
      </c>
      <c r="AX946" s="188">
        <f>_xll.qlCalendarAdvance(Calendar,AX945,AV946,"f",,Trigger)</f>
        <v>45916</v>
      </c>
      <c r="AY946" s="188">
        <f>_xll.qlInterestRateIndexMaturity(Currency&amp;"ibor"&amp;$G$1,AX946,Trigger)</f>
        <v>46097</v>
      </c>
      <c r="AZ946" s="361">
        <f>_xll.qlIndexFixing($Z$5,AW946,,_xll.ohTrigger(Trigger,Quote!$AE$2))</f>
        <v>1.7487053489922567E-2</v>
      </c>
      <c r="BA946" s="361">
        <f>_xll.qlIndexFixing($BB$1,AX946,,_xll.ohTrigger(Trigger,Quote!$AE$2))</f>
        <v>1.7410661398636017E-2</v>
      </c>
    </row>
    <row r="947" spans="48:53" ht="11.25" customHeight="1" x14ac:dyDescent="0.25">
      <c r="AV947" s="189" t="s">
        <v>91</v>
      </c>
      <c r="AW947" s="188">
        <f>_xll.qlInterestRateIndexFixingDate(Currency&amp;"ibor"&amp;$G$1,AX947,Trigger)</f>
        <v>45919</v>
      </c>
      <c r="AX947" s="188">
        <f>_xll.qlCalendarAdvance(Calendar,AX946,AV947,"f",,Trigger)</f>
        <v>45923</v>
      </c>
      <c r="AY947" s="188">
        <f>_xll.qlInterestRateIndexMaturity(Currency&amp;"ibor"&amp;$G$1,AX947,Trigger)</f>
        <v>46104</v>
      </c>
      <c r="AZ947" s="361">
        <f>_xll.qlIndexFixing($Z$5,AW947,,_xll.ohTrigger(Trigger,Quote!$AE$2))</f>
        <v>1.7515341057321762E-2</v>
      </c>
      <c r="BA947" s="361">
        <f>_xll.qlIndexFixing($BB$1,AX947,,_xll.ohTrigger(Trigger,Quote!$AE$2))</f>
        <v>1.7424264708278063E-2</v>
      </c>
    </row>
    <row r="948" spans="48:53" ht="11.25" customHeight="1" x14ac:dyDescent="0.25">
      <c r="AV948" s="189" t="s">
        <v>91</v>
      </c>
      <c r="AW948" s="188">
        <f>_xll.qlInterestRateIndexFixingDate(Currency&amp;"ibor"&amp;$G$1,AX948,Trigger)</f>
        <v>45926</v>
      </c>
      <c r="AX948" s="188">
        <f>_xll.qlCalendarAdvance(Calendar,AX947,AV948,"f",,Trigger)</f>
        <v>45930</v>
      </c>
      <c r="AY948" s="188">
        <f>_xll.qlInterestRateIndexMaturity(Currency&amp;"ibor"&amp;$G$1,AX948,Trigger)</f>
        <v>46112</v>
      </c>
      <c r="AZ948" s="361">
        <f>_xll.qlIndexFixing($Z$5,AW948,,_xll.ohTrigger(Trigger,Quote!$AE$2))</f>
        <v>1.7546075932142215E-2</v>
      </c>
      <c r="BA948" s="361">
        <f>_xll.qlIndexFixing($BB$1,AX948,,_xll.ohTrigger(Trigger,Quote!$AE$2))</f>
        <v>1.7438992947121083E-2</v>
      </c>
    </row>
    <row r="949" spans="48:53" ht="11.25" customHeight="1" x14ac:dyDescent="0.25">
      <c r="AV949" s="189" t="s">
        <v>91</v>
      </c>
      <c r="AW949" s="188">
        <f>_xll.qlInterestRateIndexFixingDate(Currency&amp;"ibor"&amp;$G$1,AX949,Trigger)</f>
        <v>45933</v>
      </c>
      <c r="AX949" s="188">
        <f>_xll.qlCalendarAdvance(Calendar,AX948,AV949,"f",,Trigger)</f>
        <v>45937</v>
      </c>
      <c r="AY949" s="188">
        <f>_xll.qlInterestRateIndexMaturity(Currency&amp;"ibor"&amp;$G$1,AX949,Trigger)</f>
        <v>46119</v>
      </c>
      <c r="AZ949" s="361">
        <f>_xll.qlIndexFixing($Z$5,AW949,,_xll.ohTrigger(Trigger,Quote!$AE$2))</f>
        <v>1.7574365699459513E-2</v>
      </c>
      <c r="BA949" s="361">
        <f>_xll.qlIndexFixing($BB$1,AX949,,_xll.ohTrigger(Trigger,Quote!$AE$2))</f>
        <v>1.7452204997171129E-2</v>
      </c>
    </row>
    <row r="950" spans="48:53" ht="11.25" customHeight="1" x14ac:dyDescent="0.25">
      <c r="AV950" s="189" t="s">
        <v>91</v>
      </c>
      <c r="AW950" s="188">
        <f>_xll.qlInterestRateIndexFixingDate(Currency&amp;"ibor"&amp;$G$1,AX950,Trigger)</f>
        <v>45940</v>
      </c>
      <c r="AX950" s="188">
        <f>_xll.qlCalendarAdvance(Calendar,AX949,AV950,"f",,Trigger)</f>
        <v>45944</v>
      </c>
      <c r="AY950" s="188">
        <f>_xll.qlInterestRateIndexMaturity(Currency&amp;"ibor"&amp;$G$1,AX950,Trigger)</f>
        <v>46126</v>
      </c>
      <c r="AZ950" s="361">
        <f>_xll.qlIndexFixing($Z$5,AW950,,_xll.ohTrigger(Trigger,Quote!$AE$2))</f>
        <v>1.7602655867821278E-2</v>
      </c>
      <c r="BA950" s="361">
        <f>_xll.qlIndexFixing($BB$1,AX950,,_xll.ohTrigger(Trigger,Quote!$AE$2))</f>
        <v>1.7465226737342993E-2</v>
      </c>
    </row>
    <row r="951" spans="48:53" ht="11.25" customHeight="1" x14ac:dyDescent="0.25">
      <c r="AV951" s="189" t="s">
        <v>91</v>
      </c>
      <c r="AW951" s="188">
        <f>_xll.qlInterestRateIndexFixingDate(Currency&amp;"ibor"&amp;$G$1,AX951,Trigger)</f>
        <v>45947</v>
      </c>
      <c r="AX951" s="188">
        <f>_xll.qlCalendarAdvance(Calendar,AX950,AV951,"f",,Trigger)</f>
        <v>45951</v>
      </c>
      <c r="AY951" s="188">
        <f>_xll.qlInterestRateIndexMaturity(Currency&amp;"ibor"&amp;$G$1,AX951,Trigger)</f>
        <v>46133</v>
      </c>
      <c r="AZ951" s="361">
        <f>_xll.qlIndexFixing($Z$5,AW951,,_xll.ohTrigger(Trigger,Quote!$AE$2))</f>
        <v>1.763094643723323E-2</v>
      </c>
      <c r="BA951" s="361">
        <f>_xll.qlIndexFixing($BB$1,AX951,,_xll.ohTrigger(Trigger,Quote!$AE$2))</f>
        <v>1.7478057367789446E-2</v>
      </c>
    </row>
    <row r="952" spans="48:53" ht="11.25" customHeight="1" x14ac:dyDescent="0.25">
      <c r="AV952" s="189" t="s">
        <v>91</v>
      </c>
      <c r="AW952" s="188">
        <f>_xll.qlInterestRateIndexFixingDate(Currency&amp;"ibor"&amp;$G$1,AX952,Trigger)</f>
        <v>45954</v>
      </c>
      <c r="AX952" s="188">
        <f>_xll.qlCalendarAdvance(Calendar,AX951,AV952,"f",,Trigger)</f>
        <v>45958</v>
      </c>
      <c r="AY952" s="188">
        <f>_xll.qlInterestRateIndexMaturity(Currency&amp;"ibor"&amp;$G$1,AX952,Trigger)</f>
        <v>46140</v>
      </c>
      <c r="AZ952" s="361">
        <f>_xll.qlIndexFixing($Z$5,AW952,,_xll.ohTrigger(Trigger,Quote!$AE$2))</f>
        <v>1.7659237407700635E-2</v>
      </c>
      <c r="BA952" s="361">
        <f>_xll.qlIndexFixing($BB$1,AX952,,_xll.ohTrigger(Trigger,Quote!$AE$2))</f>
        <v>1.749069608869885E-2</v>
      </c>
    </row>
    <row r="953" spans="48:53" ht="11.25" customHeight="1" x14ac:dyDescent="0.25">
      <c r="AV953" s="189" t="s">
        <v>91</v>
      </c>
      <c r="AW953" s="188">
        <f>_xll.qlInterestRateIndexFixingDate(Currency&amp;"ibor"&amp;$G$1,AX953,Trigger)</f>
        <v>45961</v>
      </c>
      <c r="AX953" s="188">
        <f>_xll.qlCalendarAdvance(Calendar,AX952,AV953,"f",,Trigger)</f>
        <v>45965</v>
      </c>
      <c r="AY953" s="188">
        <f>_xll.qlInterestRateIndexMaturity(Currency&amp;"ibor"&amp;$G$1,AX953,Trigger)</f>
        <v>46146</v>
      </c>
      <c r="AZ953" s="361">
        <f>_xll.qlIndexFixing($Z$5,AW953,,_xll.ohTrigger(Trigger,Quote!$AE$2))</f>
        <v>1.7685074836915365E-2</v>
      </c>
      <c r="BA953" s="361">
        <f>_xll.qlIndexFixing($BB$1,AX953,,_xll.ohTrigger(Trigger,Quote!$AE$2))</f>
        <v>1.7501895040745362E-2</v>
      </c>
    </row>
    <row r="954" spans="48:53" ht="11.25" customHeight="1" x14ac:dyDescent="0.25">
      <c r="AV954" s="189" t="s">
        <v>91</v>
      </c>
      <c r="AW954" s="188">
        <f>_xll.qlInterestRateIndexFixingDate(Currency&amp;"ibor"&amp;$G$1,AX954,Trigger)</f>
        <v>45968</v>
      </c>
      <c r="AX954" s="188">
        <f>_xll.qlCalendarAdvance(Calendar,AX953,AV954,"f",,Trigger)</f>
        <v>45972</v>
      </c>
      <c r="AY954" s="188">
        <f>_xll.qlInterestRateIndexMaturity(Currency&amp;"ibor"&amp;$G$1,AX954,Trigger)</f>
        <v>46153</v>
      </c>
      <c r="AZ954" s="361">
        <f>_xll.qlIndexFixing($Z$5,AW954,,_xll.ohTrigger(Trigger,Quote!$AE$2))</f>
        <v>1.7713365196099486E-2</v>
      </c>
      <c r="BA954" s="361">
        <f>_xll.qlIndexFixing($BB$1,AX954,,_xll.ohTrigger(Trigger,Quote!$AE$2))</f>
        <v>1.7514161044051901E-2</v>
      </c>
    </row>
    <row r="955" spans="48:53" ht="11.25" customHeight="1" x14ac:dyDescent="0.25">
      <c r="AV955" s="189" t="s">
        <v>91</v>
      </c>
      <c r="AW955" s="188">
        <f>_xll.qlInterestRateIndexFixingDate(Currency&amp;"ibor"&amp;$G$1,AX955,Trigger)</f>
        <v>45975</v>
      </c>
      <c r="AX955" s="188">
        <f>_xll.qlCalendarAdvance(Calendar,AX954,AV955,"f",,Trigger)</f>
        <v>45979</v>
      </c>
      <c r="AY955" s="188">
        <f>_xll.qlInterestRateIndexMaturity(Currency&amp;"ibor"&amp;$G$1,AX955,Trigger)</f>
        <v>46160</v>
      </c>
      <c r="AZ955" s="361">
        <f>_xll.qlIndexFixing($Z$5,AW955,,_xll.ohTrigger(Trigger,Quote!$AE$2))</f>
        <v>1.7721685187289185E-2</v>
      </c>
      <c r="BA955" s="361">
        <f>_xll.qlIndexFixing($BB$1,AX955,,_xll.ohTrigger(Trigger,Quote!$AE$2))</f>
        <v>1.752623280471614E-2</v>
      </c>
    </row>
    <row r="956" spans="48:53" ht="11.25" customHeight="1" x14ac:dyDescent="0.25">
      <c r="AV956" s="189" t="s">
        <v>91</v>
      </c>
      <c r="AW956" s="188">
        <f>_xll.qlInterestRateIndexFixingDate(Currency&amp;"ibor"&amp;$G$1,AX956,Trigger)</f>
        <v>45982</v>
      </c>
      <c r="AX956" s="188">
        <f>_xll.qlCalendarAdvance(Calendar,AX955,AV956,"f",,Trigger)</f>
        <v>45986</v>
      </c>
      <c r="AY956" s="188">
        <f>_xll.qlInterestRateIndexMaturity(Currency&amp;"ibor"&amp;$G$1,AX956,Trigger)</f>
        <v>46167</v>
      </c>
      <c r="AZ956" s="361">
        <f>_xll.qlIndexFixing($Z$5,AW956,,_xll.ohTrigger(Trigger,Quote!$AE$2))</f>
        <v>1.7714931670867289E-2</v>
      </c>
      <c r="BA956" s="361">
        <f>_xll.qlIndexFixing($BB$1,AX956,,_xll.ohTrigger(Trigger,Quote!$AE$2))</f>
        <v>1.7538109523126209E-2</v>
      </c>
    </row>
    <row r="957" spans="48:53" ht="11.25" customHeight="1" x14ac:dyDescent="0.25">
      <c r="AV957" s="189" t="s">
        <v>91</v>
      </c>
      <c r="AW957" s="188">
        <f>_xll.qlInterestRateIndexFixingDate(Currency&amp;"ibor"&amp;$G$1,AX957,Trigger)</f>
        <v>45989</v>
      </c>
      <c r="AX957" s="188">
        <f>_xll.qlCalendarAdvance(Calendar,AX956,AV957,"f",,Trigger)</f>
        <v>45993</v>
      </c>
      <c r="AY957" s="188">
        <f>_xll.qlInterestRateIndexMaturity(Currency&amp;"ibor"&amp;$G$1,AX957,Trigger)</f>
        <v>46175</v>
      </c>
      <c r="AZ957" s="361">
        <f>_xll.qlIndexFixing($Z$5,AW957,,_xll.ohTrigger(Trigger,Quote!$AE$2))</f>
        <v>1.770600103247227E-2</v>
      </c>
      <c r="BA957" s="361">
        <f>_xll.qlIndexFixing($BB$1,AX957,,_xll.ohTrigger(Trigger,Quote!$AE$2))</f>
        <v>1.7550983059251707E-2</v>
      </c>
    </row>
    <row r="958" spans="48:53" ht="11.25" customHeight="1" x14ac:dyDescent="0.25">
      <c r="AV958" s="189" t="s">
        <v>91</v>
      </c>
      <c r="AW958" s="188">
        <f>_xll.qlInterestRateIndexFixingDate(Currency&amp;"ibor"&amp;$G$1,AX958,Trigger)</f>
        <v>45996</v>
      </c>
      <c r="AX958" s="188">
        <f>_xll.qlCalendarAdvance(Calendar,AX957,AV958,"f",,Trigger)</f>
        <v>46000</v>
      </c>
      <c r="AY958" s="188">
        <f>_xll.qlInterestRateIndexMaturity(Currency&amp;"ibor"&amp;$G$1,AX958,Trigger)</f>
        <v>46182</v>
      </c>
      <c r="AZ958" s="361">
        <f>_xll.qlIndexFixing($Z$5,AW958,,_xll.ohTrigger(Trigger,Quote!$AE$2))</f>
        <v>1.7699180667645076E-2</v>
      </c>
      <c r="BA958" s="361">
        <f>_xll.qlIndexFixing($BB$1,AX958,,_xll.ohTrigger(Trigger,Quote!$AE$2))</f>
        <v>1.7562453528895274E-2</v>
      </c>
    </row>
    <row r="959" spans="48:53" ht="11.25" customHeight="1" x14ac:dyDescent="0.25">
      <c r="AV959" s="189" t="s">
        <v>91</v>
      </c>
      <c r="AW959" s="188">
        <f>_xll.qlInterestRateIndexFixingDate(Currency&amp;"ibor"&amp;$G$1,AX959,Trigger)</f>
        <v>46003</v>
      </c>
      <c r="AX959" s="188">
        <f>_xll.qlCalendarAdvance(Calendar,AX958,AV959,"f",,Trigger)</f>
        <v>46007</v>
      </c>
      <c r="AY959" s="188">
        <f>_xll.qlInterestRateIndexMaturity(Currency&amp;"ibor"&amp;$G$1,AX959,Trigger)</f>
        <v>46189</v>
      </c>
      <c r="AZ959" s="361">
        <f>_xll.qlIndexFixing($Z$5,AW959,,_xll.ohTrigger(Trigger,Quote!$AE$2))</f>
        <v>1.7692239399294644E-2</v>
      </c>
      <c r="BA959" s="361">
        <f>_xll.qlIndexFixing($BB$1,AX959,,_xll.ohTrigger(Trigger,Quote!$AE$2))</f>
        <v>1.7573726491340549E-2</v>
      </c>
    </row>
    <row r="960" spans="48:53" ht="11.25" customHeight="1" x14ac:dyDescent="0.25">
      <c r="AV960" s="189" t="s">
        <v>91</v>
      </c>
      <c r="AW960" s="188">
        <f>_xll.qlInterestRateIndexFixingDate(Currency&amp;"ibor"&amp;$G$1,AX960,Trigger)</f>
        <v>46010</v>
      </c>
      <c r="AX960" s="188">
        <f>_xll.qlCalendarAdvance(Calendar,AX959,AV960,"f",,Trigger)</f>
        <v>46014</v>
      </c>
      <c r="AY960" s="188">
        <f>_xll.qlInterestRateIndexMaturity(Currency&amp;"ibor"&amp;$G$1,AX960,Trigger)</f>
        <v>46196</v>
      </c>
      <c r="AZ960" s="361">
        <f>_xll.qlIndexFixing($Z$5,AW960,,_xll.ohTrigger(Trigger,Quote!$AE$2))</f>
        <v>1.7685177228682823E-2</v>
      </c>
      <c r="BA960" s="361">
        <f>_xll.qlIndexFixing($BB$1,AX960,,_xll.ohTrigger(Trigger,Quote!$AE$2))</f>
        <v>1.7591040178448286E-2</v>
      </c>
    </row>
    <row r="961" spans="48:53" ht="11.25" customHeight="1" x14ac:dyDescent="0.25">
      <c r="AV961" s="189" t="s">
        <v>91</v>
      </c>
      <c r="AW961" s="188">
        <f>_xll.qlInterestRateIndexFixingDate(Currency&amp;"ibor"&amp;$G$1,AX961,Trigger)</f>
        <v>46015</v>
      </c>
      <c r="AX961" s="188">
        <f>_xll.qlCalendarAdvance(Calendar,AX960,AV961,"f",,Trigger)</f>
        <v>46021</v>
      </c>
      <c r="AY961" s="188">
        <f>_xll.qlInterestRateIndexMaturity(Currency&amp;"ibor"&amp;$G$1,AX961,Trigger)</f>
        <v>46203</v>
      </c>
      <c r="AZ961" s="361">
        <f>_xll.qlIndexFixing($Z$5,AW961,,_xll.ohTrigger(Trigger,Quote!$AE$2))</f>
        <v>1.7677994157092983E-2</v>
      </c>
      <c r="BA961" s="361">
        <f>_xll.qlIndexFixing($BB$1,AX961,,_xll.ohTrigger(Trigger,Quote!$AE$2))</f>
        <v>1.7596078847783851E-2</v>
      </c>
    </row>
    <row r="962" spans="48:53" ht="11.25" customHeight="1" x14ac:dyDescent="0.25">
      <c r="AV962" s="189" t="s">
        <v>91</v>
      </c>
      <c r="AW962" s="188">
        <f>_xll.qlInterestRateIndexFixingDate(Currency&amp;"ibor"&amp;$G$1,AX962,Trigger)</f>
        <v>46024</v>
      </c>
      <c r="AX962" s="188">
        <f>_xll.qlCalendarAdvance(Calendar,AX961,AV962,"f",,Trigger)</f>
        <v>46028</v>
      </c>
      <c r="AY962" s="188">
        <f>_xll.qlInterestRateIndexMaturity(Currency&amp;"ibor"&amp;$G$1,AX962,Trigger)</f>
        <v>46209</v>
      </c>
      <c r="AZ962" s="361">
        <f>_xll.qlIndexFixing($Z$5,AW962,,_xll.ohTrigger(Trigger,Quote!$AE$2))</f>
        <v>1.7671857704760659E-2</v>
      </c>
      <c r="BA962" s="361">
        <f>_xll.qlIndexFixing($BB$1,AX962,,_xll.ohTrigger(Trigger,Quote!$AE$2))</f>
        <v>1.7605229172841071E-2</v>
      </c>
    </row>
    <row r="963" spans="48:53" ht="11.25" customHeight="1" x14ac:dyDescent="0.25">
      <c r="AV963" s="189" t="s">
        <v>91</v>
      </c>
      <c r="AW963" s="188">
        <f>_xll.qlInterestRateIndexFixingDate(Currency&amp;"ibor"&amp;$G$1,AX963,Trigger)</f>
        <v>46031</v>
      </c>
      <c r="AX963" s="188">
        <f>_xll.qlCalendarAdvance(Calendar,AX962,AV963,"f",,Trigger)</f>
        <v>46035</v>
      </c>
      <c r="AY963" s="188">
        <f>_xll.qlInterestRateIndexMaturity(Currency&amp;"ibor"&amp;$G$1,AX963,Trigger)</f>
        <v>46216</v>
      </c>
      <c r="AZ963" s="361">
        <f>_xll.qlIndexFixing($Z$5,AW963,,_xll.ohTrigger(Trigger,Quote!$AE$2))</f>
        <v>1.7664253244659041E-2</v>
      </c>
      <c r="BA963" s="361">
        <f>_xll.qlIndexFixing($BB$1,AX963,,_xll.ohTrigger(Trigger,Quote!$AE$2))</f>
        <v>1.761571820961259E-2</v>
      </c>
    </row>
    <row r="964" spans="48:53" ht="11.25" customHeight="1" x14ac:dyDescent="0.25">
      <c r="AV964" s="189" t="s">
        <v>91</v>
      </c>
      <c r="AW964" s="188">
        <f>_xll.qlInterestRateIndexFixingDate(Currency&amp;"ibor"&amp;$G$1,AX964,Trigger)</f>
        <v>46038</v>
      </c>
      <c r="AX964" s="188">
        <f>_xll.qlCalendarAdvance(Calendar,AX963,AV964,"f",,Trigger)</f>
        <v>46042</v>
      </c>
      <c r="AY964" s="188">
        <f>_xll.qlInterestRateIndexMaturity(Currency&amp;"ibor"&amp;$G$1,AX964,Trigger)</f>
        <v>46223</v>
      </c>
      <c r="AZ964" s="361">
        <f>_xll.qlIndexFixing($Z$5,AW964,,_xll.ohTrigger(Trigger,Quote!$AE$2))</f>
        <v>1.7656527226527923E-2</v>
      </c>
      <c r="BA964" s="361">
        <f>_xll.qlIndexFixing($BB$1,AX964,,_xll.ohTrigger(Trigger,Quote!$AE$2))</f>
        <v>1.7626005808662356E-2</v>
      </c>
    </row>
    <row r="965" spans="48:53" ht="11.25" customHeight="1" x14ac:dyDescent="0.25">
      <c r="AV965" s="189" t="s">
        <v>91</v>
      </c>
      <c r="AW965" s="188">
        <f>_xll.qlInterestRateIndexFixingDate(Currency&amp;"ibor"&amp;$G$1,AX965,Trigger)</f>
        <v>46045</v>
      </c>
      <c r="AX965" s="188">
        <f>_xll.qlCalendarAdvance(Calendar,AX964,AV965,"f",,Trigger)</f>
        <v>46049</v>
      </c>
      <c r="AY965" s="188">
        <f>_xll.qlInterestRateIndexMaturity(Currency&amp;"ibor"&amp;$G$1,AX965,Trigger)</f>
        <v>46230</v>
      </c>
      <c r="AZ965" s="361">
        <f>_xll.qlIndexFixing($Z$5,AW965,,_xll.ohTrigger(Trigger,Quote!$AE$2))</f>
        <v>1.7648679651769944E-2</v>
      </c>
      <c r="BA965" s="361">
        <f>_xll.qlIndexFixing($BB$1,AX965,,_xll.ohTrigger(Trigger,Quote!$AE$2))</f>
        <v>1.7636091170746829E-2</v>
      </c>
    </row>
    <row r="966" spans="48:53" ht="11.25" customHeight="1" x14ac:dyDescent="0.25">
      <c r="AV966" s="189" t="s">
        <v>91</v>
      </c>
      <c r="AW966" s="188">
        <f>_xll.qlInterestRateIndexFixingDate(Currency&amp;"ibor"&amp;$G$1,AX966,Trigger)</f>
        <v>46052</v>
      </c>
      <c r="AX966" s="188">
        <f>_xll.qlCalendarAdvance(Calendar,AX965,AV966,"f",,Trigger)</f>
        <v>46056</v>
      </c>
      <c r="AY966" s="188">
        <f>_xll.qlInterestRateIndexMaturity(Currency&amp;"ibor"&amp;$G$1,AX966,Trigger)</f>
        <v>46237</v>
      </c>
      <c r="AZ966" s="361">
        <f>_xll.qlIndexFixing($Z$5,AW966,,_xll.ohTrigger(Trigger,Quote!$AE$2))</f>
        <v>1.7640710521812469E-2</v>
      </c>
      <c r="BA966" s="361">
        <f>_xll.qlIndexFixing($BB$1,AX966,,_xll.ohTrigger(Trigger,Quote!$AE$2))</f>
        <v>1.7645973496668833E-2</v>
      </c>
    </row>
    <row r="967" spans="48:53" ht="11.25" customHeight="1" x14ac:dyDescent="0.25">
      <c r="AV967" s="189" t="s">
        <v>91</v>
      </c>
      <c r="AW967" s="188">
        <f>_xll.qlInterestRateIndexFixingDate(Currency&amp;"ibor"&amp;$G$1,AX967,Trigger)</f>
        <v>46059</v>
      </c>
      <c r="AX967" s="188">
        <f>_xll.qlCalendarAdvance(Calendar,AX966,AV967,"f",,Trigger)</f>
        <v>46063</v>
      </c>
      <c r="AY967" s="188">
        <f>_xll.qlInterestRateIndexMaturity(Currency&amp;"ibor"&amp;$G$1,AX967,Trigger)</f>
        <v>46244</v>
      </c>
      <c r="AZ967" s="361">
        <f>_xll.qlIndexFixing($Z$5,AW967,,_xll.ohTrigger(Trigger,Quote!$AE$2))</f>
        <v>1.7632619838103616E-2</v>
      </c>
      <c r="BA967" s="361">
        <f>_xll.qlIndexFixing($BB$1,AX967,,_xll.ohTrigger(Trigger,Quote!$AE$2))</f>
        <v>1.7655651987275801E-2</v>
      </c>
    </row>
    <row r="968" spans="48:53" ht="11.25" customHeight="1" x14ac:dyDescent="0.25">
      <c r="AV968" s="189" t="s">
        <v>91</v>
      </c>
      <c r="AW968" s="188">
        <f>_xll.qlInterestRateIndexFixingDate(Currency&amp;"ibor"&amp;$G$1,AX968,Trigger)</f>
        <v>46066</v>
      </c>
      <c r="AX968" s="188">
        <f>_xll.qlCalendarAdvance(Calendar,AX967,AV968,"f",,Trigger)</f>
        <v>46070</v>
      </c>
      <c r="AY968" s="188">
        <f>_xll.qlInterestRateIndexMaturity(Currency&amp;"ibor"&amp;$G$1,AX968,Trigger)</f>
        <v>46251</v>
      </c>
      <c r="AZ968" s="361">
        <f>_xll.qlIndexFixing($Z$5,AW968,,_xll.ohTrigger(Trigger,Quote!$AE$2))</f>
        <v>1.7624407602113597E-2</v>
      </c>
      <c r="BA968" s="361">
        <f>_xll.qlIndexFixing($BB$1,AX968,,_xll.ohTrigger(Trigger,Quote!$AE$2))</f>
        <v>1.7665125843461537E-2</v>
      </c>
    </row>
    <row r="969" spans="48:53" ht="11.25" customHeight="1" x14ac:dyDescent="0.25">
      <c r="AV969" s="189" t="s">
        <v>91</v>
      </c>
      <c r="AW969" s="188">
        <f>_xll.qlInterestRateIndexFixingDate(Currency&amp;"ibor"&amp;$G$1,AX969,Trigger)</f>
        <v>46073</v>
      </c>
      <c r="AX969" s="188">
        <f>_xll.qlCalendarAdvance(Calendar,AX968,AV969,"f",,Trigger)</f>
        <v>46077</v>
      </c>
      <c r="AY969" s="188">
        <f>_xll.qlInterestRateIndexMaturity(Currency&amp;"ibor"&amp;$G$1,AX969,Trigger)</f>
        <v>46258</v>
      </c>
      <c r="AZ969" s="361">
        <f>_xll.qlIndexFixing($Z$5,AW969,,_xll.ohTrigger(Trigger,Quote!$AE$2))</f>
        <v>1.761607381533558E-2</v>
      </c>
      <c r="BA969" s="361">
        <f>_xll.qlIndexFixing($BB$1,AX969,,_xll.ohTrigger(Trigger,Quote!$AE$2))</f>
        <v>1.7674394266168427E-2</v>
      </c>
    </row>
    <row r="970" spans="48:53" ht="11.25" customHeight="1" x14ac:dyDescent="0.25">
      <c r="AV970" s="189" t="s">
        <v>91</v>
      </c>
      <c r="AW970" s="188">
        <f>_xll.qlInterestRateIndexFixingDate(Currency&amp;"ibor"&amp;$G$1,AX970,Trigger)</f>
        <v>46080</v>
      </c>
      <c r="AX970" s="188">
        <f>_xll.qlCalendarAdvance(Calendar,AX969,AV970,"f",,Trigger)</f>
        <v>46084</v>
      </c>
      <c r="AY970" s="188">
        <f>_xll.qlInterestRateIndexMaturity(Currency&amp;"ibor"&amp;$G$1,AX970,Trigger)</f>
        <v>46268</v>
      </c>
      <c r="AZ970" s="361">
        <f>_xll.qlIndexFixing($Z$5,AW970,,_xll.ohTrigger(Trigger,Quote!$AE$2))</f>
        <v>1.7608544811639301E-2</v>
      </c>
      <c r="BA970" s="361">
        <f>_xll.qlIndexFixing($BB$1,AX970,,_xll.ohTrigger(Trigger,Quote!$AE$2))</f>
        <v>1.768848529733243E-2</v>
      </c>
    </row>
    <row r="971" spans="48:53" ht="11.25" customHeight="1" x14ac:dyDescent="0.25">
      <c r="AV971" s="189" t="s">
        <v>91</v>
      </c>
      <c r="AW971" s="188">
        <f>_xll.qlInterestRateIndexFixingDate(Currency&amp;"ibor"&amp;$G$1,AX971,Trigger)</f>
        <v>46087</v>
      </c>
      <c r="AX971" s="188">
        <f>_xll.qlCalendarAdvance(Calendar,AX970,AV971,"f",,Trigger)</f>
        <v>46091</v>
      </c>
      <c r="AY971" s="188">
        <f>_xll.qlInterestRateIndexMaturity(Currency&amp;"ibor"&amp;$G$1,AX971,Trigger)</f>
        <v>46275</v>
      </c>
      <c r="AZ971" s="361">
        <f>_xll.qlIndexFixing($Z$5,AW971,,_xll.ohTrigger(Trigger,Quote!$AE$2))</f>
        <v>1.7600516572392866E-2</v>
      </c>
      <c r="BA971" s="361">
        <f>_xll.qlIndexFixing($BB$1,AX971,,_xll.ohTrigger(Trigger,Quote!$AE$2))</f>
        <v>1.7697267226900924E-2</v>
      </c>
    </row>
    <row r="972" spans="48:53" ht="11.25" customHeight="1" x14ac:dyDescent="0.25">
      <c r="AV972" s="189" t="s">
        <v>91</v>
      </c>
      <c r="AW972" s="188">
        <f>_xll.qlInterestRateIndexFixingDate(Currency&amp;"ibor"&amp;$G$1,AX972,Trigger)</f>
        <v>46094</v>
      </c>
      <c r="AX972" s="188">
        <f>_xll.qlCalendarAdvance(Calendar,AX971,AV972,"f",,Trigger)</f>
        <v>46098</v>
      </c>
      <c r="AY972" s="188">
        <f>_xll.qlInterestRateIndexMaturity(Currency&amp;"ibor"&amp;$G$1,AX972,Trigger)</f>
        <v>46282</v>
      </c>
      <c r="AZ972" s="361">
        <f>_xll.qlIndexFixing($Z$5,AW972,,_xll.ohTrigger(Trigger,Quote!$AE$2))</f>
        <v>1.7592368747784814E-2</v>
      </c>
      <c r="BA972" s="361">
        <f>_xll.qlIndexFixing($BB$1,AX972,,_xll.ohTrigger(Trigger,Quote!$AE$2))</f>
        <v>1.7705840990927407E-2</v>
      </c>
    </row>
    <row r="973" spans="48:53" ht="11.25" customHeight="1" x14ac:dyDescent="0.25">
      <c r="AV973" s="189" t="s">
        <v>91</v>
      </c>
      <c r="AW973" s="188">
        <f>_xll.qlInterestRateIndexFixingDate(Currency&amp;"ibor"&amp;$G$1,AX973,Trigger)</f>
        <v>46101</v>
      </c>
      <c r="AX973" s="188">
        <f>_xll.qlCalendarAdvance(Calendar,AX972,AV973,"f",,Trigger)</f>
        <v>46105</v>
      </c>
      <c r="AY973" s="188">
        <f>_xll.qlInterestRateIndexMaturity(Currency&amp;"ibor"&amp;$G$1,AX973,Trigger)</f>
        <v>46289</v>
      </c>
      <c r="AZ973" s="361">
        <f>_xll.qlIndexFixing($Z$5,AW973,,_xll.ohTrigger(Trigger,Quote!$AE$2))</f>
        <v>1.758410133929527E-2</v>
      </c>
      <c r="BA973" s="361">
        <f>_xll.qlIndexFixing($BB$1,AX973,,_xll.ohTrigger(Trigger,Quote!$AE$2))</f>
        <v>1.7714205790300138E-2</v>
      </c>
    </row>
    <row r="974" spans="48:53" ht="11.25" customHeight="1" x14ac:dyDescent="0.25">
      <c r="AV974" s="189" t="s">
        <v>91</v>
      </c>
      <c r="AW974" s="188">
        <f>_xll.qlInterestRateIndexFixingDate(Currency&amp;"ibor"&amp;$G$1,AX974,Trigger)</f>
        <v>46108</v>
      </c>
      <c r="AX974" s="188">
        <f>_xll.qlCalendarAdvance(Calendar,AX973,AV974,"f",,Trigger)</f>
        <v>46112</v>
      </c>
      <c r="AY974" s="188">
        <f>_xll.qlInterestRateIndexMaturity(Currency&amp;"ibor"&amp;$G$1,AX974,Trigger)</f>
        <v>46295</v>
      </c>
      <c r="AZ974" s="361">
        <f>_xll.qlIndexFixing($Z$5,AW974,,_xll.ohTrigger(Trigger,Quote!$AE$2))</f>
        <v>1.757465715670372E-2</v>
      </c>
      <c r="BA974" s="361">
        <f>_xll.qlIndexFixing($BB$1,AX974,,_xll.ohTrigger(Trigger,Quote!$AE$2))</f>
        <v>1.7719524685707318E-2</v>
      </c>
    </row>
    <row r="975" spans="48:53" ht="11.25" customHeight="1" x14ac:dyDescent="0.25">
      <c r="AV975" s="189" t="s">
        <v>91</v>
      </c>
      <c r="AW975" s="188">
        <f>_xll.qlInterestRateIndexFixingDate(Currency&amp;"ibor"&amp;$G$1,AX975,Trigger)</f>
        <v>46113</v>
      </c>
      <c r="AX975" s="188">
        <f>_xll.qlCalendarAdvance(Calendar,AX974,AV975,"f",,Trigger)</f>
        <v>46119</v>
      </c>
      <c r="AY975" s="188">
        <f>_xll.qlInterestRateIndexMaturity(Currency&amp;"ibor"&amp;$G$1,AX975,Trigger)</f>
        <v>46302</v>
      </c>
      <c r="AZ975" s="361">
        <f>_xll.qlIndexFixing($Z$5,AW975,,_xll.ohTrigger(Trigger,Quote!$AE$2))</f>
        <v>1.756596710317973E-2</v>
      </c>
      <c r="BA975" s="361">
        <f>_xll.qlIndexFixing($BB$1,AX975,,_xll.ohTrigger(Trigger,Quote!$AE$2))</f>
        <v>1.7727513922175333E-2</v>
      </c>
    </row>
    <row r="976" spans="48:53" ht="11.25" customHeight="1" x14ac:dyDescent="0.25">
      <c r="AV976" s="189" t="s">
        <v>91</v>
      </c>
      <c r="AW976" s="188">
        <f>_xll.qlInterestRateIndexFixingDate(Currency&amp;"ibor"&amp;$G$1,AX976,Trigger)</f>
        <v>46122</v>
      </c>
      <c r="AX976" s="188">
        <f>_xll.qlCalendarAdvance(Calendar,AX975,AV976,"f",,Trigger)</f>
        <v>46126</v>
      </c>
      <c r="AY976" s="188">
        <f>_xll.qlInterestRateIndexMaturity(Currency&amp;"ibor"&amp;$G$1,AX976,Trigger)</f>
        <v>46309</v>
      </c>
      <c r="AZ976" s="361">
        <f>_xll.qlIndexFixing($Z$5,AW976,,_xll.ohTrigger(Trigger,Quote!$AE$2))</f>
        <v>1.7557156824001174E-2</v>
      </c>
      <c r="BA976" s="361">
        <f>_xll.qlIndexFixing($BB$1,AX976,,_xll.ohTrigger(Trigger,Quote!$AE$2))</f>
        <v>1.7735291998707471E-2</v>
      </c>
    </row>
    <row r="977" spans="48:53" ht="11.25" customHeight="1" x14ac:dyDescent="0.25">
      <c r="AV977" s="189" t="s">
        <v>91</v>
      </c>
      <c r="AW977" s="188">
        <f>_xll.qlInterestRateIndexFixingDate(Currency&amp;"ibor"&amp;$G$1,AX977,Trigger)</f>
        <v>46129</v>
      </c>
      <c r="AX977" s="188">
        <f>_xll.qlCalendarAdvance(Calendar,AX976,AV977,"f",,Trigger)</f>
        <v>46133</v>
      </c>
      <c r="AY977" s="188">
        <f>_xll.qlInterestRateIndexMaturity(Currency&amp;"ibor"&amp;$G$1,AX977,Trigger)</f>
        <v>46316</v>
      </c>
      <c r="AZ977" s="361">
        <f>_xll.qlIndexFixing($Z$5,AW977,,_xll.ohTrigger(Trigger,Quote!$AE$2))</f>
        <v>1.7548226320768957E-2</v>
      </c>
      <c r="BA977" s="361">
        <f>_xll.qlIndexFixing($BB$1,AX977,,_xll.ohTrigger(Trigger,Quote!$AE$2))</f>
        <v>1.7742858116556001E-2</v>
      </c>
    </row>
    <row r="978" spans="48:53" ht="11.25" customHeight="1" x14ac:dyDescent="0.25">
      <c r="AV978" s="189" t="s">
        <v>91</v>
      </c>
      <c r="AW978" s="188">
        <f>_xll.qlInterestRateIndexFixingDate(Currency&amp;"ibor"&amp;$G$1,AX978,Trigger)</f>
        <v>46136</v>
      </c>
      <c r="AX978" s="188">
        <f>_xll.qlCalendarAdvance(Calendar,AX977,AV978,"f",,Trigger)</f>
        <v>46140</v>
      </c>
      <c r="AY978" s="188">
        <f>_xll.qlInterestRateIndexMaturity(Currency&amp;"ibor"&amp;$G$1,AX978,Trigger)</f>
        <v>46323</v>
      </c>
      <c r="AZ978" s="361">
        <f>_xll.qlIndexFixing($Z$5,AW978,,_xll.ohTrigger(Trigger,Quote!$AE$2))</f>
        <v>1.7539175595107568E-2</v>
      </c>
      <c r="BA978" s="361">
        <f>_xll.qlIndexFixing($BB$1,AX978,,_xll.ohTrigger(Trigger,Quote!$AE$2))</f>
        <v>1.7750211477030407E-2</v>
      </c>
    </row>
    <row r="979" spans="48:53" ht="11.25" customHeight="1" x14ac:dyDescent="0.25">
      <c r="AV979" s="189" t="s">
        <v>91</v>
      </c>
      <c r="AW979" s="188">
        <f>_xll.qlInterestRateIndexFixingDate(Currency&amp;"ibor"&amp;$G$1,AX979,Trigger)</f>
        <v>46142</v>
      </c>
      <c r="AX979" s="188">
        <f>_xll.qlCalendarAdvance(Calendar,AX978,AV979,"f",,Trigger)</f>
        <v>46147</v>
      </c>
      <c r="AY979" s="188">
        <f>_xll.qlInterestRateIndexMaturity(Currency&amp;"ibor"&amp;$G$1,AX979,Trigger)</f>
        <v>46331</v>
      </c>
      <c r="AZ979" s="361">
        <f>_xll.qlIndexFixing($Z$5,AW979,,_xll.ohTrigger(Trigger,Quote!$AE$2))</f>
        <v>1.7531985712530299E-2</v>
      </c>
      <c r="BA979" s="361">
        <f>_xll.qlIndexFixing($BB$1,AX979,,_xll.ohTrigger(Trigger,Quote!$AE$2))</f>
        <v>1.775996158542625E-2</v>
      </c>
    </row>
    <row r="980" spans="48:53" ht="11.25" customHeight="1" x14ac:dyDescent="0.25">
      <c r="AV980" s="189" t="s">
        <v>91</v>
      </c>
      <c r="AW980" s="188">
        <f>_xll.qlInterestRateIndexFixingDate(Currency&amp;"ibor"&amp;$G$1,AX980,Trigger)</f>
        <v>46150</v>
      </c>
      <c r="AX980" s="188">
        <f>_xll.qlCalendarAdvance(Calendar,AX979,AV980,"f",,Trigger)</f>
        <v>46154</v>
      </c>
      <c r="AY980" s="188">
        <f>_xll.qlInterestRateIndexMaturity(Currency&amp;"ibor"&amp;$G$1,AX980,Trigger)</f>
        <v>46338</v>
      </c>
      <c r="AZ980" s="361">
        <f>_xll.qlIndexFixing($Z$5,AW980,,_xll.ohTrigger(Trigger,Quote!$AE$2))</f>
        <v>1.7522881260166108E-2</v>
      </c>
      <c r="BA980" s="361">
        <f>_xll.qlIndexFixing($BB$1,AX980,,_xll.ohTrigger(Trigger,Quote!$AE$2))</f>
        <v>1.7766841261701794E-2</v>
      </c>
    </row>
    <row r="981" spans="48:53" ht="11.25" customHeight="1" x14ac:dyDescent="0.25">
      <c r="AV981" s="189" t="s">
        <v>91</v>
      </c>
      <c r="AW981" s="188">
        <f>_xll.qlInterestRateIndexFixingDate(Currency&amp;"ibor"&amp;$G$1,AX981,Trigger)</f>
        <v>46157</v>
      </c>
      <c r="AX981" s="188">
        <f>_xll.qlCalendarAdvance(Calendar,AX980,AV981,"f",,Trigger)</f>
        <v>46161</v>
      </c>
      <c r="AY981" s="188">
        <f>_xll.qlInterestRateIndexMaturity(Currency&amp;"ibor"&amp;$G$1,AX981,Trigger)</f>
        <v>46345</v>
      </c>
      <c r="AZ981" s="361">
        <f>_xll.qlIndexFixing($Z$5,AW981,,_xll.ohTrigger(Trigger,Quote!$AE$2))</f>
        <v>1.7538220822107205E-2</v>
      </c>
      <c r="BA981" s="361">
        <f>_xll.qlIndexFixing($BB$1,AX981,,_xll.ohTrigger(Trigger,Quote!$AE$2))</f>
        <v>1.7773505582425884E-2</v>
      </c>
    </row>
    <row r="982" spans="48:53" ht="11.25" customHeight="1" x14ac:dyDescent="0.25">
      <c r="AV982" s="189" t="s">
        <v>91</v>
      </c>
      <c r="AW982" s="188">
        <f>_xll.qlInterestRateIndexFixingDate(Currency&amp;"ibor"&amp;$G$1,AX982,Trigger)</f>
        <v>46164</v>
      </c>
      <c r="AX982" s="188">
        <f>_xll.qlCalendarAdvance(Calendar,AX981,AV982,"f",,Trigger)</f>
        <v>46168</v>
      </c>
      <c r="AY982" s="188">
        <f>_xll.qlInterestRateIndexMaturity(Currency&amp;"ibor"&amp;$G$1,AX982,Trigger)</f>
        <v>46352</v>
      </c>
      <c r="AZ982" s="361">
        <f>_xll.qlIndexFixing($Z$5,AW982,,_xll.ohTrigger(Trigger,Quote!$AE$2))</f>
        <v>1.7563369011366493E-2</v>
      </c>
      <c r="BA982" s="361">
        <f>_xll.qlIndexFixing($BB$1,AX982,,_xll.ohTrigger(Trigger,Quote!$AE$2))</f>
        <v>1.7779953748998188E-2</v>
      </c>
    </row>
    <row r="983" spans="48:53" ht="11.25" customHeight="1" x14ac:dyDescent="0.25">
      <c r="AV983" s="189" t="s">
        <v>91</v>
      </c>
      <c r="AW983" s="188">
        <f>_xll.qlInterestRateIndexFixingDate(Currency&amp;"ibor"&amp;$G$1,AX983,Trigger)</f>
        <v>46171</v>
      </c>
      <c r="AX983" s="188">
        <f>_xll.qlCalendarAdvance(Calendar,AX982,AV983,"f",,Trigger)</f>
        <v>46175</v>
      </c>
      <c r="AY983" s="188">
        <f>_xll.qlInterestRateIndexMaturity(Currency&amp;"ibor"&amp;$G$1,AX983,Trigger)</f>
        <v>46358</v>
      </c>
      <c r="AZ983" s="361">
        <f>_xll.qlIndexFixing($Z$5,AW983,,_xll.ohTrigger(Trigger,Quote!$AE$2))</f>
        <v>1.7586292903280246E-2</v>
      </c>
      <c r="BA983" s="361">
        <f>_xll.qlIndexFixing($BB$1,AX983,,_xll.ohTrigger(Trigger,Quote!$AE$2))</f>
        <v>1.7783758968588009E-2</v>
      </c>
    </row>
    <row r="984" spans="48:53" ht="11.25" customHeight="1" x14ac:dyDescent="0.25">
      <c r="AV984" s="189" t="s">
        <v>91</v>
      </c>
      <c r="AW984" s="188">
        <f>_xll.qlInterestRateIndexFixingDate(Currency&amp;"ibor"&amp;$G$1,AX984,Trigger)</f>
        <v>46178</v>
      </c>
      <c r="AX984" s="188">
        <f>_xll.qlCalendarAdvance(Calendar,AX983,AV984,"f",,Trigger)</f>
        <v>46182</v>
      </c>
      <c r="AY984" s="188">
        <f>_xll.qlInterestRateIndexMaturity(Currency&amp;"ibor"&amp;$G$1,AX984,Trigger)</f>
        <v>46365</v>
      </c>
      <c r="AZ984" s="361">
        <f>_xll.qlIndexFixing($Z$5,AW984,,_xll.ohTrigger(Trigger,Quote!$AE$2))</f>
        <v>1.7611440486479897E-2</v>
      </c>
      <c r="BA984" s="361">
        <f>_xll.qlIndexFixing($BB$1,AX984,,_xll.ohTrigger(Trigger,Quote!$AE$2))</f>
        <v>1.7789819015520035E-2</v>
      </c>
    </row>
    <row r="985" spans="48:53" ht="11.25" customHeight="1" x14ac:dyDescent="0.25">
      <c r="AV985" s="189" t="s">
        <v>91</v>
      </c>
      <c r="AW985" s="188">
        <f>_xll.qlInterestRateIndexFixingDate(Currency&amp;"ibor"&amp;$G$1,AX985,Trigger)</f>
        <v>46185</v>
      </c>
      <c r="AX985" s="188">
        <f>_xll.qlCalendarAdvance(Calendar,AX984,AV985,"f",,Trigger)</f>
        <v>46189</v>
      </c>
      <c r="AY985" s="188">
        <f>_xll.qlInterestRateIndexMaturity(Currency&amp;"ibor"&amp;$G$1,AX985,Trigger)</f>
        <v>46372</v>
      </c>
      <c r="AZ985" s="361">
        <f>_xll.qlIndexFixing($Z$5,AW985,,_xll.ohTrigger(Trigger,Quote!$AE$2))</f>
        <v>1.7636588388301178E-2</v>
      </c>
      <c r="BA985" s="361">
        <f>_xll.qlIndexFixing($BB$1,AX985,,_xll.ohTrigger(Trigger,Quote!$AE$2))</f>
        <v>1.7795660715866222E-2</v>
      </c>
    </row>
    <row r="986" spans="48:53" ht="11.25" customHeight="1" x14ac:dyDescent="0.25">
      <c r="AV986" s="189" t="s">
        <v>91</v>
      </c>
      <c r="AW986" s="188">
        <f>_xll.qlInterestRateIndexFixingDate(Currency&amp;"ibor"&amp;$G$1,AX986,Trigger)</f>
        <v>46192</v>
      </c>
      <c r="AX986" s="188">
        <f>_xll.qlCalendarAdvance(Calendar,AX985,AV986,"f",,Trigger)</f>
        <v>46196</v>
      </c>
      <c r="AY986" s="188">
        <f>_xll.qlInterestRateIndexMaturity(Currency&amp;"ibor"&amp;$G$1,AX986,Trigger)</f>
        <v>46379</v>
      </c>
      <c r="AZ986" s="361">
        <f>_xll.qlIndexFixing($Z$5,AW986,,_xll.ohTrigger(Trigger,Quote!$AE$2))</f>
        <v>1.7661736608748896E-2</v>
      </c>
      <c r="BA986" s="361">
        <f>_xll.qlIndexFixing($BB$1,AX986,,_xll.ohTrigger(Trigger,Quote!$AE$2))</f>
        <v>1.7803568903912329E-2</v>
      </c>
    </row>
    <row r="987" spans="48:53" ht="11.25" customHeight="1" x14ac:dyDescent="0.25">
      <c r="AV987" s="189" t="s">
        <v>91</v>
      </c>
      <c r="AW987" s="188">
        <f>_xll.qlInterestRateIndexFixingDate(Currency&amp;"ibor"&amp;$G$1,AX987,Trigger)</f>
        <v>46199</v>
      </c>
      <c r="AX987" s="188">
        <f>_xll.qlCalendarAdvance(Calendar,AX986,AV987,"f",,Trigger)</f>
        <v>46203</v>
      </c>
      <c r="AY987" s="188">
        <f>_xll.qlInterestRateIndexMaturity(Currency&amp;"ibor"&amp;$G$1,AX987,Trigger)</f>
        <v>46387</v>
      </c>
      <c r="AZ987" s="361">
        <f>_xll.qlIndexFixing($Z$5,AW987,,_xll.ohTrigger(Trigger,Quote!$AE$2))</f>
        <v>1.768911476330708E-2</v>
      </c>
      <c r="BA987" s="361">
        <f>_xll.qlIndexFixing($BB$1,AX987,,_xll.ohTrigger(Trigger,Quote!$AE$2))</f>
        <v>1.7808924322884698E-2</v>
      </c>
    </row>
    <row r="988" spans="48:53" ht="11.25" customHeight="1" x14ac:dyDescent="0.25">
      <c r="AV988" s="189" t="s">
        <v>91</v>
      </c>
      <c r="AW988" s="188">
        <f>_xll.qlInterestRateIndexFixingDate(Currency&amp;"ibor"&amp;$G$1,AX988,Trigger)</f>
        <v>46206</v>
      </c>
      <c r="AX988" s="188">
        <f>_xll.qlCalendarAdvance(Calendar,AX987,AV988,"f",,Trigger)</f>
        <v>46210</v>
      </c>
      <c r="AY988" s="188">
        <f>_xll.qlInterestRateIndexMaturity(Currency&amp;"ibor"&amp;$G$1,AX988,Trigger)</f>
        <v>46394</v>
      </c>
      <c r="AZ988" s="361">
        <f>_xll.qlIndexFixing($Z$5,AW988,,_xll.ohTrigger(Trigger,Quote!$AE$2))</f>
        <v>1.7714264874853045E-2</v>
      </c>
      <c r="BA988" s="361">
        <f>_xll.qlIndexFixing($BB$1,AX988,,_xll.ohTrigger(Trigger,Quote!$AE$2))</f>
        <v>1.7814058797414975E-2</v>
      </c>
    </row>
    <row r="989" spans="48:53" ht="11.25" customHeight="1" x14ac:dyDescent="0.25">
      <c r="AV989" s="189" t="s">
        <v>91</v>
      </c>
      <c r="AW989" s="188">
        <f>_xll.qlInterestRateIndexFixingDate(Currency&amp;"ibor"&amp;$G$1,AX989,Trigger)</f>
        <v>46213</v>
      </c>
      <c r="AX989" s="188">
        <f>_xll.qlCalendarAdvance(Calendar,AX988,AV989,"f",,Trigger)</f>
        <v>46217</v>
      </c>
      <c r="AY989" s="188">
        <f>_xll.qlInterestRateIndexMaturity(Currency&amp;"ibor"&amp;$G$1,AX989,Trigger)</f>
        <v>46401</v>
      </c>
      <c r="AZ989" s="361">
        <f>_xll.qlIndexFixing($Z$5,AW989,,_xll.ohTrigger(Trigger,Quote!$AE$2))</f>
        <v>1.7739415306794026E-2</v>
      </c>
      <c r="BA989" s="361">
        <f>_xll.qlIndexFixing($BB$1,AX989,,_xll.ohTrigger(Trigger,Quote!$AE$2))</f>
        <v>1.7818971529348922E-2</v>
      </c>
    </row>
    <row r="990" spans="48:53" ht="11.25" customHeight="1" x14ac:dyDescent="0.25">
      <c r="AV990" s="189" t="s">
        <v>91</v>
      </c>
      <c r="AW990" s="188">
        <f>_xll.qlInterestRateIndexFixingDate(Currency&amp;"ibor"&amp;$G$1,AX990,Trigger)</f>
        <v>46220</v>
      </c>
      <c r="AX990" s="188">
        <f>_xll.qlCalendarAdvance(Calendar,AX989,AV990,"f",,Trigger)</f>
        <v>46224</v>
      </c>
      <c r="AY990" s="188">
        <f>_xll.qlInterestRateIndexMaturity(Currency&amp;"ibor"&amp;$G$1,AX990,Trigger)</f>
        <v>46408</v>
      </c>
      <c r="AZ990" s="361">
        <f>_xll.qlIndexFixing($Z$5,AW990,,_xll.ohTrigger(Trigger,Quote!$AE$2))</f>
        <v>1.77645660591348E-2</v>
      </c>
      <c r="BA990" s="361">
        <f>_xll.qlIndexFixing($BB$1,AX990,,_xll.ohTrigger(Trigger,Quote!$AE$2))</f>
        <v>1.7823661720599782E-2</v>
      </c>
    </row>
    <row r="991" spans="48:53" ht="11.25" customHeight="1" x14ac:dyDescent="0.25">
      <c r="AV991" s="189" t="s">
        <v>91</v>
      </c>
      <c r="AW991" s="188">
        <f>_xll.qlInterestRateIndexFixingDate(Currency&amp;"ibor"&amp;$G$1,AX991,Trigger)</f>
        <v>46227</v>
      </c>
      <c r="AX991" s="188">
        <f>_xll.qlCalendarAdvance(Calendar,AX990,AV991,"f",,Trigger)</f>
        <v>46231</v>
      </c>
      <c r="AY991" s="188">
        <f>_xll.qlInterestRateIndexMaturity(Currency&amp;"ibor"&amp;$G$1,AX991,Trigger)</f>
        <v>46415</v>
      </c>
      <c r="AZ991" s="361">
        <f>_xll.qlIndexFixing($Z$5,AW991,,_xll.ohTrigger(Trigger,Quote!$AE$2))</f>
        <v>1.7789717131879278E-2</v>
      </c>
      <c r="BA991" s="361">
        <f>_xll.qlIndexFixing($BB$1,AX991,,_xll.ohTrigger(Trigger,Quote!$AE$2))</f>
        <v>1.782608094408155E-2</v>
      </c>
    </row>
    <row r="992" spans="48:53" ht="11.25" customHeight="1" x14ac:dyDescent="0.25">
      <c r="AV992" s="189" t="s">
        <v>91</v>
      </c>
      <c r="AW992" s="188">
        <f>_xll.qlInterestRateIndexFixingDate(Currency&amp;"ibor"&amp;$G$1,AX992,Trigger)</f>
        <v>46234</v>
      </c>
      <c r="AX992" s="188">
        <f>_xll.qlCalendarAdvance(Calendar,AX991,AV992,"f",,Trigger)</f>
        <v>46238</v>
      </c>
      <c r="AY992" s="188">
        <f>_xll.qlInterestRateIndexMaturity(Currency&amp;"ibor"&amp;$G$1,AX992,Trigger)</f>
        <v>46422</v>
      </c>
      <c r="AZ992" s="361">
        <f>_xll.qlIndexFixing($Z$5,AW992,,_xll.ohTrigger(Trigger,Quote!$AE$2))</f>
        <v>1.781486852503137E-2</v>
      </c>
      <c r="BA992" s="361">
        <f>_xll.qlIndexFixing($BB$1,AX992,,_xll.ohTrigger(Trigger,Quote!$AE$2))</f>
        <v>1.7832371289044302E-2</v>
      </c>
    </row>
    <row r="993" spans="48:53" ht="11.25" customHeight="1" x14ac:dyDescent="0.25">
      <c r="AV993" s="189" t="s">
        <v>91</v>
      </c>
      <c r="AW993" s="188">
        <f>_xll.qlInterestRateIndexFixingDate(Currency&amp;"ibor"&amp;$G$1,AX993,Trigger)</f>
        <v>46241</v>
      </c>
      <c r="AX993" s="188">
        <f>_xll.qlCalendarAdvance(Calendar,AX992,AV993,"f",,Trigger)</f>
        <v>46245</v>
      </c>
      <c r="AY993" s="188">
        <f>_xll.qlInterestRateIndexMaturity(Currency&amp;"ibor"&amp;$G$1,AX993,Trigger)</f>
        <v>46429</v>
      </c>
      <c r="AZ993" s="361">
        <f>_xll.qlIndexFixing($Z$5,AW993,,_xll.ohTrigger(Trigger,Quote!$AE$2))</f>
        <v>1.7840020238594986E-2</v>
      </c>
      <c r="BA993" s="361">
        <f>_xll.qlIndexFixing($BB$1,AX993,,_xll.ohTrigger(Trigger,Quote!$AE$2))</f>
        <v>1.7836389070408683E-2</v>
      </c>
    </row>
    <row r="994" spans="48:53" ht="11.25" customHeight="1" x14ac:dyDescent="0.25">
      <c r="AV994" s="189" t="s">
        <v>91</v>
      </c>
      <c r="AW994" s="188">
        <f>_xll.qlInterestRateIndexFixingDate(Currency&amp;"ibor"&amp;$G$1,AX994,Trigger)</f>
        <v>46248</v>
      </c>
      <c r="AX994" s="188">
        <f>_xll.qlCalendarAdvance(Calendar,AX993,AV994,"f",,Trigger)</f>
        <v>46252</v>
      </c>
      <c r="AY994" s="188">
        <f>_xll.qlInterestRateIndexMaturity(Currency&amp;"ibor"&amp;$G$1,AX994,Trigger)</f>
        <v>46436</v>
      </c>
      <c r="AZ994" s="361">
        <f>_xll.qlIndexFixing($Z$5,AW994,,_xll.ohTrigger(Trigger,Quote!$AE$2))</f>
        <v>1.7865172272574469E-2</v>
      </c>
      <c r="BA994" s="361">
        <f>_xll.qlIndexFixing($BB$1,AX994,,_xll.ohTrigger(Trigger,Quote!$AE$2))</f>
        <v>1.7840181119432717E-2</v>
      </c>
    </row>
    <row r="995" spans="48:53" ht="11.25" customHeight="1" x14ac:dyDescent="0.25">
      <c r="AV995" s="189" t="s">
        <v>91</v>
      </c>
      <c r="AW995" s="188">
        <f>_xll.qlInterestRateIndexFixingDate(Currency&amp;"ibor"&amp;$G$1,AX995,Trigger)</f>
        <v>46255</v>
      </c>
      <c r="AX995" s="188">
        <f>_xll.qlCalendarAdvance(Calendar,AX994,AV995,"f",,Trigger)</f>
        <v>46259</v>
      </c>
      <c r="AY995" s="188">
        <f>_xll.qlInterestRateIndexMaturity(Currency&amp;"ibor"&amp;$G$1,AX995,Trigger)</f>
        <v>46443</v>
      </c>
      <c r="AZ995" s="361">
        <f>_xll.qlIndexFixing($Z$5,AW995,,_xll.ohTrigger(Trigger,Quote!$AE$2))</f>
        <v>1.7890324626974163E-2</v>
      </c>
      <c r="BA995" s="361">
        <f>_xll.qlIndexFixing($BB$1,AX995,,_xll.ohTrigger(Trigger,Quote!$AE$2))</f>
        <v>1.7841893081823219E-2</v>
      </c>
    </row>
    <row r="996" spans="48:53" ht="11.25" customHeight="1" x14ac:dyDescent="0.25">
      <c r="AV996" s="189" t="s">
        <v>91</v>
      </c>
      <c r="AW996" s="188">
        <f>_xll.qlInterestRateIndexFixingDate(Currency&amp;"ibor"&amp;$G$1,AX996,Trigger)</f>
        <v>46262</v>
      </c>
      <c r="AX996" s="188">
        <f>_xll.qlCalendarAdvance(Calendar,AX995,AV996,"f",,Trigger)</f>
        <v>46266</v>
      </c>
      <c r="AY996" s="188">
        <f>_xll.qlInterestRateIndexMaturity(Currency&amp;"ibor"&amp;$G$1,AX996,Trigger)</f>
        <v>46447</v>
      </c>
      <c r="AZ996" s="361">
        <f>_xll.qlIndexFixing($Z$5,AW996,,_xll.ohTrigger(Trigger,Quote!$AE$2))</f>
        <v>1.7908754994878033E-2</v>
      </c>
      <c r="BA996" s="361">
        <f>_xll.qlIndexFixing($BB$1,AX996,,_xll.ohTrigger(Trigger,Quote!$AE$2))</f>
        <v>1.7844069505493266E-2</v>
      </c>
    </row>
    <row r="997" spans="48:53" ht="11.25" customHeight="1" x14ac:dyDescent="0.25">
      <c r="AV997" s="189" t="s">
        <v>91</v>
      </c>
      <c r="AW997" s="188">
        <f>_xll.qlInterestRateIndexFixingDate(Currency&amp;"ibor"&amp;$G$1,AX997,Trigger)</f>
        <v>46269</v>
      </c>
      <c r="AX997" s="188">
        <f>_xll.qlCalendarAdvance(Calendar,AX996,AV997,"f",,Trigger)</f>
        <v>46273</v>
      </c>
      <c r="AY997" s="188">
        <f>_xll.qlInterestRateIndexMaturity(Currency&amp;"ibor"&amp;$G$1,AX997,Trigger)</f>
        <v>46454</v>
      </c>
      <c r="AZ997" s="361">
        <f>_xll.qlIndexFixing($Z$5,AW997,,_xll.ohTrigger(Trigger,Quote!$AE$2))</f>
        <v>1.7933904182117717E-2</v>
      </c>
      <c r="BA997" s="361">
        <f>_xll.qlIndexFixing($BB$1,AX997,,_xll.ohTrigger(Trigger,Quote!$AE$2))</f>
        <v>1.7847261591808321E-2</v>
      </c>
    </row>
    <row r="998" spans="48:53" ht="11.25" customHeight="1" x14ac:dyDescent="0.25">
      <c r="AV998" s="189" t="s">
        <v>91</v>
      </c>
      <c r="AW998" s="188">
        <f>_xll.qlInterestRateIndexFixingDate(Currency&amp;"ibor"&amp;$G$1,AX998,Trigger)</f>
        <v>46276</v>
      </c>
      <c r="AX998" s="188">
        <f>_xll.qlCalendarAdvance(Calendar,AX997,AV998,"f",,Trigger)</f>
        <v>46280</v>
      </c>
      <c r="AY998" s="188">
        <f>_xll.qlInterestRateIndexMaturity(Currency&amp;"ibor"&amp;$G$1,AX998,Trigger)</f>
        <v>46461</v>
      </c>
      <c r="AZ998" s="361">
        <f>_xll.qlIndexFixing($Z$5,AW998,,_xll.ohTrigger(Trigger,Quote!$AE$2))</f>
        <v>1.7959053684517459E-2</v>
      </c>
      <c r="BA998" s="361">
        <f>_xll.qlIndexFixing($BB$1,AX998,,_xll.ohTrigger(Trigger,Quote!$AE$2))</f>
        <v>1.7850225096341803E-2</v>
      </c>
    </row>
    <row r="999" spans="48:53" ht="11.25" customHeight="1" x14ac:dyDescent="0.25">
      <c r="AV999" s="189" t="s">
        <v>91</v>
      </c>
      <c r="AW999" s="188">
        <f>_xll.qlInterestRateIndexFixingDate(Currency&amp;"ibor"&amp;$G$1,AX999,Trigger)</f>
        <v>46283</v>
      </c>
      <c r="AX999" s="188">
        <f>_xll.qlCalendarAdvance(Calendar,AX998,AV999,"f",,Trigger)</f>
        <v>46287</v>
      </c>
      <c r="AY999" s="188">
        <f>_xll.qlInterestRateIndexMaturity(Currency&amp;"ibor"&amp;$G$1,AX999,Trigger)</f>
        <v>46468</v>
      </c>
      <c r="AZ999" s="361">
        <f>_xll.qlIndexFixing($Z$5,AW999,,_xll.ohTrigger(Trigger,Quote!$AE$2))</f>
        <v>1.7984203502080784E-2</v>
      </c>
      <c r="BA999" s="361">
        <f>_xll.qlIndexFixing($BB$1,AX999,,_xll.ohTrigger(Trigger,Quote!$AE$2))</f>
        <v>1.7852959221849457E-2</v>
      </c>
    </row>
    <row r="1000" spans="48:53" ht="11.25" customHeight="1" x14ac:dyDescent="0.25">
      <c r="AV1000" s="189" t="s">
        <v>91</v>
      </c>
      <c r="AW1000" s="188">
        <f>_xll.qlInterestRateIndexFixingDate(Currency&amp;"ibor"&amp;$G$1,AX1000,Trigger)</f>
        <v>46290</v>
      </c>
      <c r="AX1000" s="188">
        <f>_xll.qlCalendarAdvance(Calendar,AX999,AV1000,"f",,Trigger)</f>
        <v>46294</v>
      </c>
      <c r="AY1000" s="188">
        <f>_xll.qlInterestRateIndexMaturity(Currency&amp;"ibor"&amp;$G$1,AX1000,Trigger)</f>
        <v>46476</v>
      </c>
      <c r="AZ1000" s="361">
        <f>_xll.qlIndexFixing($Z$5,AW1000,,_xll.ohTrigger(Trigger,Quote!$AE$2))</f>
        <v>1.8011599296165099E-2</v>
      </c>
      <c r="BA1000" s="361">
        <f>_xll.qlIndexFixing($BB$1,AX1000,,_xll.ohTrigger(Trigger,Quote!$AE$2))</f>
        <v>1.7856003377271674E-2</v>
      </c>
    </row>
    <row r="1001" spans="48:53" ht="11.25" customHeight="1" x14ac:dyDescent="0.25">
      <c r="AV1001" s="189" t="s">
        <v>91</v>
      </c>
      <c r="AW1001" s="188">
        <f>_xll.qlInterestRateIndexFixingDate(Currency&amp;"ibor"&amp;$G$1,AX1001,Trigger)</f>
        <v>46297</v>
      </c>
      <c r="AX1001" s="188">
        <f>_xll.qlCalendarAdvance(Calendar,AX1000,AV1001,"f",,Trigger)</f>
        <v>46301</v>
      </c>
      <c r="AY1001" s="188">
        <f>_xll.qlInterestRateIndexMaturity(Currency&amp;"ibor"&amp;$G$1,AX1001,Trigger)</f>
        <v>46483</v>
      </c>
      <c r="AZ1001" s="361">
        <f>_xll.qlIndexFixing($Z$5,AW1001,,_xll.ohTrigger(Trigger,Quote!$AE$2))</f>
        <v>1.8036751020121849E-2</v>
      </c>
      <c r="BA1001" s="361">
        <f>_xll.qlIndexFixing($BB$1,AX1001,,_xll.ohTrigger(Trigger,Quote!$AE$2))</f>
        <v>1.7858259690266578E-2</v>
      </c>
    </row>
    <row r="1002" spans="48:53" ht="11.25" customHeight="1" x14ac:dyDescent="0.25">
      <c r="AV1002" s="189" t="s">
        <v>91</v>
      </c>
      <c r="AW1002" s="188">
        <f>_xll.qlInterestRateIndexFixingDate(Currency&amp;"ibor"&amp;$G$1,AX1002,Trigger)</f>
        <v>46304</v>
      </c>
      <c r="AX1002" s="188">
        <f>_xll.qlCalendarAdvance(Calendar,AX1001,AV1002,"f",,Trigger)</f>
        <v>46308</v>
      </c>
      <c r="AY1002" s="188">
        <f>_xll.qlInterestRateIndexMaturity(Currency&amp;"ibor"&amp;$G$1,AX1002,Trigger)</f>
        <v>46490</v>
      </c>
      <c r="AZ1002" s="361">
        <f>_xll.qlIndexFixing($Z$5,AW1002,,_xll.ohTrigger(Trigger,Quote!$AE$2))</f>
        <v>1.8061903061011891E-2</v>
      </c>
      <c r="BA1002" s="361">
        <f>_xll.qlIndexFixing($BB$1,AX1002,,_xll.ohTrigger(Trigger,Quote!$AE$2))</f>
        <v>1.7860284164600247E-2</v>
      </c>
    </row>
    <row r="1003" spans="48:53" ht="11.25" customHeight="1" x14ac:dyDescent="0.25">
      <c r="AV1003" s="189" t="s">
        <v>91</v>
      </c>
      <c r="AW1003" s="188">
        <f>_xll.qlInterestRateIndexFixingDate(Currency&amp;"ibor"&amp;$G$1,AX1003,Trigger)</f>
        <v>46311</v>
      </c>
      <c r="AX1003" s="188">
        <f>_xll.qlCalendarAdvance(Calendar,AX1002,AV1003,"f",,Trigger)</f>
        <v>46315</v>
      </c>
      <c r="AY1003" s="188">
        <f>_xll.qlInterestRateIndexMaturity(Currency&amp;"ibor"&amp;$G$1,AX1003,Trigger)</f>
        <v>46497</v>
      </c>
      <c r="AZ1003" s="361">
        <f>_xll.qlIndexFixing($Z$5,AW1003,,_xll.ohTrigger(Trigger,Quote!$AE$2))</f>
        <v>1.8087055418839176E-2</v>
      </c>
      <c r="BA1003" s="361">
        <f>_xll.qlIndexFixing($BB$1,AX1003,,_xll.ohTrigger(Trigger,Quote!$AE$2))</f>
        <v>1.7862076003295247E-2</v>
      </c>
    </row>
    <row r="1004" spans="48:53" ht="11.25" customHeight="1" x14ac:dyDescent="0.25">
      <c r="AV1004" s="189" t="s">
        <v>91</v>
      </c>
      <c r="AW1004" s="188">
        <f>_xll.qlInterestRateIndexFixingDate(Currency&amp;"ibor"&amp;$G$1,AX1004,Trigger)</f>
        <v>46318</v>
      </c>
      <c r="AX1004" s="188">
        <f>_xll.qlCalendarAdvance(Calendar,AX1003,AV1004,"f",,Trigger)</f>
        <v>46322</v>
      </c>
      <c r="AY1004" s="188">
        <f>_xll.qlInterestRateIndexMaturity(Currency&amp;"ibor"&amp;$G$1,AX1004,Trigger)</f>
        <v>46504</v>
      </c>
      <c r="AZ1004" s="361">
        <f>_xll.qlIndexFixing($Z$5,AW1004,,_xll.ohTrigger(Trigger,Quote!$AE$2))</f>
        <v>1.8112208093607224E-2</v>
      </c>
      <c r="BA1004" s="361">
        <f>_xll.qlIndexFixing($BB$1,AX1004,,_xll.ohTrigger(Trigger,Quote!$AE$2))</f>
        <v>1.7863634409451459E-2</v>
      </c>
    </row>
    <row r="1005" spans="48:53" ht="11.25" customHeight="1" x14ac:dyDescent="0.25">
      <c r="AV1005" s="189" t="s">
        <v>91</v>
      </c>
      <c r="AW1005" s="188">
        <f>_xll.qlInterestRateIndexFixingDate(Currency&amp;"ibor"&amp;$G$1,AX1005,Trigger)</f>
        <v>46325</v>
      </c>
      <c r="AX1005" s="188">
        <f>_xll.qlCalendarAdvance(Calendar,AX1004,AV1005,"f",,Trigger)</f>
        <v>46329</v>
      </c>
      <c r="AY1005" s="188">
        <f>_xll.qlInterestRateIndexMaturity(Currency&amp;"ibor"&amp;$G$1,AX1005,Trigger)</f>
        <v>46510</v>
      </c>
      <c r="AZ1005" s="361">
        <f>_xll.qlIndexFixing($Z$5,AW1005,,_xll.ohTrigger(Trigger,Quote!$AE$2))</f>
        <v>1.8135109026125251E-2</v>
      </c>
      <c r="BA1005" s="361">
        <f>_xll.qlIndexFixing($BB$1,AX1005,,_xll.ohTrigger(Trigger,Quote!$AE$2))</f>
        <v>1.7864502379222612E-2</v>
      </c>
    </row>
    <row r="1006" spans="48:53" ht="11.25" customHeight="1" x14ac:dyDescent="0.25">
      <c r="AV1006" s="189" t="s">
        <v>91</v>
      </c>
      <c r="AW1006" s="188">
        <f>_xll.qlInterestRateIndexFixingDate(Currency&amp;"ibor"&amp;$G$1,AX1006,Trigger)</f>
        <v>46332</v>
      </c>
      <c r="AX1006" s="188">
        <f>_xll.qlCalendarAdvance(Calendar,AX1005,AV1006,"f",,Trigger)</f>
        <v>46336</v>
      </c>
      <c r="AY1006" s="188">
        <f>_xll.qlInterestRateIndexMaturity(Currency&amp;"ibor"&amp;$G$1,AX1006,Trigger)</f>
        <v>46517</v>
      </c>
      <c r="AZ1006" s="361">
        <f>_xll.qlIndexFixing($Z$5,AW1006,,_xll.ohTrigger(Trigger,Quote!$AE$2))</f>
        <v>1.8160261049946294E-2</v>
      </c>
      <c r="BA1006" s="361">
        <f>_xll.qlIndexFixing($BB$1,AX1006,,_xll.ohTrigger(Trigger,Quote!$AE$2))</f>
        <v>1.7865608535096694E-2</v>
      </c>
    </row>
    <row r="1007" spans="48:53" ht="11.25" customHeight="1" x14ac:dyDescent="0.25">
      <c r="AV1007" s="189" t="s">
        <v>91</v>
      </c>
      <c r="AW1007" s="188">
        <f>_xll.qlInterestRateIndexFixingDate(Currency&amp;"ibor"&amp;$G$1,AX1007,Trigger)</f>
        <v>46339</v>
      </c>
      <c r="AX1007" s="188">
        <f>_xll.qlCalendarAdvance(Calendar,AX1006,AV1007,"f",,Trigger)</f>
        <v>46343</v>
      </c>
      <c r="AY1007" s="188">
        <f>_xll.qlInterestRateIndexMaturity(Currency&amp;"ibor"&amp;$G$1,AX1007,Trigger)</f>
        <v>46524</v>
      </c>
      <c r="AZ1007" s="361">
        <f>_xll.qlIndexFixing($Z$5,AW1007,,_xll.ohTrigger(Trigger,Quote!$AE$2))</f>
        <v>1.8164800783595184E-2</v>
      </c>
      <c r="BA1007" s="361">
        <f>_xll.qlIndexFixing($BB$1,AX1007,,_xll.ohTrigger(Trigger,Quote!$AE$2))</f>
        <v>1.7866479397223415E-2</v>
      </c>
    </row>
    <row r="1008" spans="48:53" ht="11.25" customHeight="1" x14ac:dyDescent="0.25">
      <c r="AV1008" s="189" t="s">
        <v>91</v>
      </c>
      <c r="AW1008" s="188">
        <f>_xll.qlInterestRateIndexFixingDate(Currency&amp;"ibor"&amp;$G$1,AX1008,Trigger)</f>
        <v>46346</v>
      </c>
      <c r="AX1008" s="188">
        <f>_xll.qlCalendarAdvance(Calendar,AX1007,AV1008,"f",,Trigger)</f>
        <v>46350</v>
      </c>
      <c r="AY1008" s="188">
        <f>_xll.qlInterestRateIndexMaturity(Currency&amp;"ibor"&amp;$G$1,AX1008,Trigger)</f>
        <v>46531</v>
      </c>
      <c r="AZ1008" s="361">
        <f>_xll.qlIndexFixing($Z$5,AW1008,,_xll.ohTrigger(Trigger,Quote!$AE$2))</f>
        <v>1.8141747714428422E-2</v>
      </c>
      <c r="BA1008" s="361">
        <f>_xll.qlIndexFixing($BB$1,AX1008,,_xll.ohTrigger(Trigger,Quote!$AE$2))</f>
        <v>1.7867119163409079E-2</v>
      </c>
    </row>
    <row r="1009" spans="48:53" ht="11.25" customHeight="1" x14ac:dyDescent="0.25">
      <c r="AV1009" s="189" t="s">
        <v>91</v>
      </c>
      <c r="AW1009" s="188">
        <f>_xll.qlInterestRateIndexFixingDate(Currency&amp;"ibor"&amp;$G$1,AX1009,Trigger)</f>
        <v>46353</v>
      </c>
      <c r="AX1009" s="188">
        <f>_xll.qlCalendarAdvance(Calendar,AX1008,AV1009,"f",,Trigger)</f>
        <v>46357</v>
      </c>
      <c r="AY1009" s="188">
        <f>_xll.qlInterestRateIndexMaturity(Currency&amp;"ibor"&amp;$G$1,AX1009,Trigger)</f>
        <v>46539</v>
      </c>
      <c r="AZ1009" s="361">
        <f>_xll.qlIndexFixing($Z$5,AW1009,,_xll.ohTrigger(Trigger,Quote!$AE$2))</f>
        <v>1.8114553428398215E-2</v>
      </c>
      <c r="BA1009" s="361">
        <f>_xll.qlIndexFixing($BB$1,AX1009,,_xll.ohTrigger(Trigger,Quote!$AE$2))</f>
        <v>1.786792647641923E-2</v>
      </c>
    </row>
    <row r="1010" spans="48:53" ht="11.25" customHeight="1" x14ac:dyDescent="0.25">
      <c r="AV1010" s="189" t="s">
        <v>91</v>
      </c>
      <c r="AW1010" s="188">
        <f>_xll.qlInterestRateIndexFixingDate(Currency&amp;"ibor"&amp;$G$1,AX1010,Trigger)</f>
        <v>46360</v>
      </c>
      <c r="AX1010" s="188">
        <f>_xll.qlCalendarAdvance(Calendar,AX1009,AV1010,"f",,Trigger)</f>
        <v>46364</v>
      </c>
      <c r="AY1010" s="188">
        <f>_xll.qlInterestRateIndexMaturity(Currency&amp;"ibor"&amp;$G$1,AX1010,Trigger)</f>
        <v>46546</v>
      </c>
      <c r="AZ1010" s="361">
        <f>_xll.qlIndexFixing($Z$5,AW1010,,_xll.ohTrigger(Trigger,Quote!$AE$2))</f>
        <v>1.8091437635627306E-2</v>
      </c>
      <c r="BA1010" s="361">
        <f>_xll.qlIndexFixing($BB$1,AX1010,,_xll.ohTrigger(Trigger,Quote!$AE$2))</f>
        <v>1.7868110621882063E-2</v>
      </c>
    </row>
    <row r="1011" spans="48:53" ht="11.25" customHeight="1" x14ac:dyDescent="0.25">
      <c r="AV1011" s="189" t="s">
        <v>91</v>
      </c>
      <c r="AW1011" s="188">
        <f>_xll.qlInterestRateIndexFixingDate(Currency&amp;"ibor"&amp;$G$1,AX1011,Trigger)</f>
        <v>46367</v>
      </c>
      <c r="AX1011" s="188">
        <f>_xll.qlCalendarAdvance(Calendar,AX1010,AV1011,"f",,Trigger)</f>
        <v>46371</v>
      </c>
      <c r="AY1011" s="188">
        <f>_xll.qlInterestRateIndexMaturity(Currency&amp;"ibor"&amp;$G$1,AX1011,Trigger)</f>
        <v>46553</v>
      </c>
      <c r="AZ1011" s="361">
        <f>_xll.qlIndexFixing($Z$5,AW1011,,_xll.ohTrigger(Trigger,Quote!$AE$2))</f>
        <v>1.8068169502734776E-2</v>
      </c>
      <c r="BA1011" s="361">
        <f>_xll.qlIndexFixing($BB$1,AX1011,,_xll.ohTrigger(Trigger,Quote!$AE$2))</f>
        <v>1.7868085170381375E-2</v>
      </c>
    </row>
    <row r="1012" spans="48:53" ht="11.25" customHeight="1" x14ac:dyDescent="0.25">
      <c r="AV1012" s="189" t="s">
        <v>91</v>
      </c>
      <c r="AW1012" s="188">
        <f>_xll.qlInterestRateIndexFixingDate(Currency&amp;"ibor"&amp;$G$1,AX1012,Trigger)</f>
        <v>46374</v>
      </c>
      <c r="AX1012" s="188">
        <f>_xll.qlCalendarAdvance(Calendar,AX1011,AV1012,"f",,Trigger)</f>
        <v>46378</v>
      </c>
      <c r="AY1012" s="188">
        <f>_xll.qlInterestRateIndexMaturity(Currency&amp;"ibor"&amp;$G$1,AX1012,Trigger)</f>
        <v>46560</v>
      </c>
      <c r="AZ1012" s="361">
        <f>_xll.qlIndexFixing($Z$5,AW1012,,_xll.ohTrigger(Trigger,Quote!$AE$2))</f>
        <v>1.8044749035055267E-2</v>
      </c>
      <c r="BA1012" s="361">
        <f>_xll.qlIndexFixing($BB$1,AX1012,,_xll.ohTrigger(Trigger,Quote!$AE$2))</f>
        <v>1.7867857066687639E-2</v>
      </c>
    </row>
    <row r="1013" spans="48:53" ht="11.25" customHeight="1" x14ac:dyDescent="0.25">
      <c r="AV1013" s="189" t="s">
        <v>91</v>
      </c>
      <c r="AW1013" s="188">
        <f>_xll.qlInterestRateIndexFixingDate(Currency&amp;"ibor"&amp;$G$1,AX1013,Trigger)</f>
        <v>46380</v>
      </c>
      <c r="AX1013" s="188">
        <f>_xll.qlCalendarAdvance(Calendar,AX1012,AV1013,"f",,Trigger)</f>
        <v>46385</v>
      </c>
      <c r="AY1013" s="188">
        <f>_xll.qlInterestRateIndexMaturity(Currency&amp;"ibor"&amp;$G$1,AX1013,Trigger)</f>
        <v>46567</v>
      </c>
      <c r="AZ1013" s="361">
        <f>_xll.qlIndexFixing($Z$5,AW1013,,_xll.ohTrigger(Trigger,Quote!$AE$2))</f>
        <v>1.8021176237956349E-2</v>
      </c>
      <c r="BA1013" s="361">
        <f>_xll.qlIndexFixing($BB$1,AX1013,,_xll.ohTrigger(Trigger,Quote!$AE$2))</f>
        <v>1.786709203214212E-2</v>
      </c>
    </row>
    <row r="1014" spans="48:53" ht="11.25" customHeight="1" x14ac:dyDescent="0.25">
      <c r="AV1014" s="189" t="s">
        <v>91</v>
      </c>
      <c r="AW1014" s="188">
        <f>_xll.qlInterestRateIndexFixingDate(Currency&amp;"ibor"&amp;$G$1,AX1014,Trigger)</f>
        <v>46387</v>
      </c>
      <c r="AX1014" s="188">
        <f>_xll.qlCalendarAdvance(Calendar,AX1013,AV1014,"f",,Trigger)</f>
        <v>46392</v>
      </c>
      <c r="AY1014" s="188">
        <f>_xll.qlInterestRateIndexMaturity(Currency&amp;"ibor"&amp;$G$1,AX1014,Trigger)</f>
        <v>46573</v>
      </c>
      <c r="AZ1014" s="361">
        <f>_xll.qlIndexFixing($Z$5,AW1014,,_xll.ohTrigger(Trigger,Quote!$AE$2))</f>
        <v>1.8000212656761598E-2</v>
      </c>
      <c r="BA1014" s="361">
        <f>_xll.qlIndexFixing($BB$1,AX1014,,_xll.ohTrigger(Trigger,Quote!$AE$2))</f>
        <v>1.7866490275364674E-2</v>
      </c>
    </row>
    <row r="1015" spans="48:53" ht="11.25" customHeight="1" x14ac:dyDescent="0.25">
      <c r="AV1015" s="189" t="s">
        <v>91</v>
      </c>
      <c r="AW1015" s="188">
        <f>_xll.qlInterestRateIndexFixingDate(Currency&amp;"ibor"&amp;$G$1,AX1015,Trigger)</f>
        <v>46395</v>
      </c>
      <c r="AX1015" s="188">
        <f>_xll.qlCalendarAdvance(Calendar,AX1014,AV1015,"f",,Trigger)</f>
        <v>46399</v>
      </c>
      <c r="AY1015" s="188">
        <f>_xll.qlInterestRateIndexMaturity(Currency&amp;"ibor"&amp;$G$1,AX1015,Trigger)</f>
        <v>46580</v>
      </c>
      <c r="AZ1015" s="361">
        <f>_xll.qlIndexFixing($Z$5,AW1015,,_xll.ohTrigger(Trigger,Quote!$AE$2))</f>
        <v>1.797608742383993E-2</v>
      </c>
      <c r="BA1015" s="361">
        <f>_xll.qlIndexFixing($BB$1,AX1015,,_xll.ohTrigger(Trigger,Quote!$AE$2))</f>
        <v>1.7865706255076427E-2</v>
      </c>
    </row>
    <row r="1016" spans="48:53" ht="11.25" customHeight="1" x14ac:dyDescent="0.25">
      <c r="AV1016" s="189" t="s">
        <v>91</v>
      </c>
      <c r="AW1016" s="188">
        <f>_xll.qlInterestRateIndexFixingDate(Currency&amp;"ibor"&amp;$G$1,AX1016,Trigger)</f>
        <v>46402</v>
      </c>
      <c r="AX1016" s="188">
        <f>_xll.qlCalendarAdvance(Calendar,AX1015,AV1016,"f",,Trigger)</f>
        <v>46406</v>
      </c>
      <c r="AY1016" s="188">
        <f>_xll.qlInterestRateIndexMaturity(Currency&amp;"ibor"&amp;$G$1,AX1016,Trigger)</f>
        <v>46587</v>
      </c>
      <c r="AZ1016" s="361">
        <f>_xll.qlIndexFixing($Z$5,AW1016,,_xll.ohTrigger(Trigger,Quote!$AE$2))</f>
        <v>1.7951809046506638E-2</v>
      </c>
      <c r="BA1016" s="361">
        <f>_xll.qlIndexFixing($BB$1,AX1016,,_xll.ohTrigger(Trigger,Quote!$AE$2))</f>
        <v>1.7864747145262535E-2</v>
      </c>
    </row>
    <row r="1017" spans="48:53" ht="11.25" customHeight="1" x14ac:dyDescent="0.25">
      <c r="AV1017" s="189" t="s">
        <v>91</v>
      </c>
      <c r="AW1017" s="188">
        <f>_xll.qlInterestRateIndexFixingDate(Currency&amp;"ibor"&amp;$G$1,AX1017,Trigger)</f>
        <v>46409</v>
      </c>
      <c r="AX1017" s="188">
        <f>_xll.qlCalendarAdvance(Calendar,AX1016,AV1017,"f",,Trigger)</f>
        <v>46413</v>
      </c>
      <c r="AY1017" s="188">
        <f>_xll.qlInterestRateIndexMaturity(Currency&amp;"ibor"&amp;$G$1,AX1017,Trigger)</f>
        <v>46594</v>
      </c>
      <c r="AZ1017" s="361">
        <f>_xll.qlIndexFixing($Z$5,AW1017,,_xll.ohTrigger(Trigger,Quote!$AE$2))</f>
        <v>1.7927377530326326E-2</v>
      </c>
      <c r="BA1017" s="361">
        <f>_xll.qlIndexFixing($BB$1,AX1017,,_xll.ohTrigger(Trigger,Quote!$AE$2))</f>
        <v>1.786362016831718E-2</v>
      </c>
    </row>
    <row r="1018" spans="48:53" ht="11.25" customHeight="1" x14ac:dyDescent="0.25">
      <c r="AV1018" s="189" t="s">
        <v>91</v>
      </c>
      <c r="AW1018" s="188">
        <f>_xll.qlInterestRateIndexFixingDate(Currency&amp;"ibor"&amp;$G$1,AX1018,Trigger)</f>
        <v>46416</v>
      </c>
      <c r="AX1018" s="188">
        <f>_xll.qlCalendarAdvance(Calendar,AX1017,AV1018,"f",,Trigger)</f>
        <v>46420</v>
      </c>
      <c r="AY1018" s="188">
        <f>_xll.qlInterestRateIndexMaturity(Currency&amp;"ibor"&amp;$G$1,AX1018,Trigger)</f>
        <v>46601</v>
      </c>
      <c r="AZ1018" s="361">
        <f>_xll.qlIndexFixing($Z$5,AW1018,,_xll.ohTrigger(Trigger,Quote!$AE$2))</f>
        <v>1.7902792880899378E-2</v>
      </c>
      <c r="BA1018" s="361">
        <f>_xll.qlIndexFixing($BB$1,AX1018,,_xll.ohTrigger(Trigger,Quote!$AE$2))</f>
        <v>1.7862332595038687E-2</v>
      </c>
    </row>
    <row r="1019" spans="48:53" ht="11.25" customHeight="1" x14ac:dyDescent="0.25">
      <c r="AV1019" s="189" t="s">
        <v>91</v>
      </c>
      <c r="AW1019" s="188">
        <f>_xll.qlInterestRateIndexFixingDate(Currency&amp;"ibor"&amp;$G$1,AX1019,Trigger)</f>
        <v>46423</v>
      </c>
      <c r="AX1019" s="188">
        <f>_xll.qlCalendarAdvance(Calendar,AX1018,AV1019,"f",,Trigger)</f>
        <v>46427</v>
      </c>
      <c r="AY1019" s="188">
        <f>_xll.qlInterestRateIndexMaturity(Currency&amp;"ibor"&amp;$G$1,AX1019,Trigger)</f>
        <v>46608</v>
      </c>
      <c r="AZ1019" s="361">
        <f>_xll.qlIndexFixing($Z$5,AW1019,,_xll.ohTrigger(Trigger,Quote!$AE$2))</f>
        <v>1.7878055103860625E-2</v>
      </c>
      <c r="BA1019" s="361">
        <f>_xll.qlIndexFixing($BB$1,AX1019,,_xll.ohTrigger(Trigger,Quote!$AE$2))</f>
        <v>1.7860891744622027E-2</v>
      </c>
    </row>
    <row r="1020" spans="48:53" ht="11.25" customHeight="1" x14ac:dyDescent="0.25">
      <c r="AV1020" s="189" t="s">
        <v>91</v>
      </c>
      <c r="AW1020" s="188">
        <f>_xll.qlInterestRateIndexFixingDate(Currency&amp;"ibor"&amp;$G$1,AX1020,Trigger)</f>
        <v>46430</v>
      </c>
      <c r="AX1020" s="188">
        <f>_xll.qlCalendarAdvance(Calendar,AX1019,AV1020,"f",,Trigger)</f>
        <v>46434</v>
      </c>
      <c r="AY1020" s="188">
        <f>_xll.qlInterestRateIndexMaturity(Currency&amp;"ibor"&amp;$G$1,AX1020,Trigger)</f>
        <v>46615</v>
      </c>
      <c r="AZ1020" s="361">
        <f>_xll.qlIndexFixing($Z$5,AW1020,,_xll.ohTrigger(Trigger,Quote!$AE$2))</f>
        <v>1.7853164204880229E-2</v>
      </c>
      <c r="BA1020" s="361">
        <f>_xll.qlIndexFixing($BB$1,AX1020,,_xll.ohTrigger(Trigger,Quote!$AE$2))</f>
        <v>1.785930498465485E-2</v>
      </c>
    </row>
    <row r="1021" spans="48:53" ht="11.25" customHeight="1" x14ac:dyDescent="0.25">
      <c r="AV1021" s="189" t="s">
        <v>91</v>
      </c>
      <c r="AW1021" s="188">
        <f>_xll.qlInterestRateIndexFixingDate(Currency&amp;"ibor"&amp;$G$1,AX1021,Trigger)</f>
        <v>46437</v>
      </c>
      <c r="AX1021" s="188">
        <f>_xll.qlCalendarAdvance(Calendar,AX1020,AV1021,"f",,Trigger)</f>
        <v>46441</v>
      </c>
      <c r="AY1021" s="188">
        <f>_xll.qlInterestRateIndexMaturity(Currency&amp;"ibor"&amp;$G$1,AX1021,Trigger)</f>
        <v>46622</v>
      </c>
      <c r="AZ1021" s="361">
        <f>_xll.qlIndexFixing($Z$5,AW1021,,_xll.ohTrigger(Trigger,Quote!$AE$2))</f>
        <v>1.7828120189663677E-2</v>
      </c>
      <c r="BA1021" s="361">
        <f>_xll.qlIndexFixing($BB$1,AX1021,,_xll.ohTrigger(Trigger,Quote!$AE$2))</f>
        <v>1.7857579731109522E-2</v>
      </c>
    </row>
    <row r="1022" spans="48:53" ht="11.25" customHeight="1" x14ac:dyDescent="0.25">
      <c r="AV1022" s="189" t="s">
        <v>91</v>
      </c>
      <c r="AW1022" s="188">
        <f>_xll.qlInterestRateIndexFixingDate(Currency&amp;"ibor"&amp;$G$1,AX1022,Trigger)</f>
        <v>46444</v>
      </c>
      <c r="AX1022" s="188">
        <f>_xll.qlCalendarAdvance(Calendar,AX1021,AV1022,"f",,Trigger)</f>
        <v>46448</v>
      </c>
      <c r="AY1022" s="188">
        <f>_xll.qlInterestRateIndexMaturity(Currency&amp;"ibor"&amp;$G$1,AX1022,Trigger)</f>
        <v>46632</v>
      </c>
      <c r="AZ1022" s="361">
        <f>_xll.qlIndexFixing($Z$5,AW1022,,_xll.ohTrigger(Trigger,Quote!$AE$2))</f>
        <v>1.7800743300637745E-2</v>
      </c>
      <c r="BA1022" s="361">
        <f>_xll.qlIndexFixing($BB$1,AX1022,,_xll.ohTrigger(Trigger,Quote!$AE$2))</f>
        <v>1.785706449373434E-2</v>
      </c>
    </row>
    <row r="1023" spans="48:53" ht="11.25" customHeight="1" x14ac:dyDescent="0.25">
      <c r="AV1023" s="189" t="s">
        <v>91</v>
      </c>
      <c r="AW1023" s="188">
        <f>_xll.qlInterestRateIndexFixingDate(Currency&amp;"ibor"&amp;$G$1,AX1023,Trigger)</f>
        <v>46451</v>
      </c>
      <c r="AX1023" s="188">
        <f>_xll.qlCalendarAdvance(Calendar,AX1022,AV1023,"f",,Trigger)</f>
        <v>46455</v>
      </c>
      <c r="AY1023" s="188">
        <f>_xll.qlInterestRateIndexMaturity(Currency&amp;"ibor"&amp;$G$1,AX1023,Trigger)</f>
        <v>46639</v>
      </c>
      <c r="AZ1023" s="361">
        <f>_xll.qlIndexFixing($Z$5,AW1023,,_xll.ohTrigger(Trigger,Quote!$AE$2))</f>
        <v>1.777614813224886E-2</v>
      </c>
      <c r="BA1023" s="361">
        <f>_xll.qlIndexFixing($BB$1,AX1023,,_xll.ohTrigger(Trigger,Quote!$AE$2))</f>
        <v>1.7855058169398426E-2</v>
      </c>
    </row>
    <row r="1024" spans="48:53" ht="11.25" customHeight="1" x14ac:dyDescent="0.25">
      <c r="AV1024" s="189" t="s">
        <v>91</v>
      </c>
      <c r="AW1024" s="188">
        <f>_xll.qlInterestRateIndexFixingDate(Currency&amp;"ibor"&amp;$G$1,AX1024,Trigger)</f>
        <v>46458</v>
      </c>
      <c r="AX1024" s="188">
        <f>_xll.qlCalendarAdvance(Calendar,AX1023,AV1024,"f",,Trigger)</f>
        <v>46462</v>
      </c>
      <c r="AY1024" s="188">
        <f>_xll.qlInterestRateIndexMaturity(Currency&amp;"ibor"&amp;$G$1,AX1024,Trigger)</f>
        <v>46646</v>
      </c>
      <c r="AZ1024" s="361">
        <f>_xll.qlIndexFixing($Z$5,AW1024,,_xll.ohTrigger(Trigger,Quote!$AE$2))</f>
        <v>1.7751402330430766E-2</v>
      </c>
      <c r="BA1024" s="361">
        <f>_xll.qlIndexFixing($BB$1,AX1024,,_xll.ohTrigger(Trigger,Quote!$AE$2))</f>
        <v>1.7852937830751401E-2</v>
      </c>
    </row>
    <row r="1025" spans="48:53" ht="11.25" customHeight="1" x14ac:dyDescent="0.25">
      <c r="AV1025" s="189" t="s">
        <v>91</v>
      </c>
      <c r="AW1025" s="188">
        <f>_xll.qlInterestRateIndexFixingDate(Currency&amp;"ibor"&amp;$G$1,AX1025,Trigger)</f>
        <v>46465</v>
      </c>
      <c r="AX1025" s="188">
        <f>_xll.qlCalendarAdvance(Calendar,AX1024,AV1025,"f",,Trigger)</f>
        <v>46469</v>
      </c>
      <c r="AY1025" s="188">
        <f>_xll.qlInterestRateIndexMaturity(Currency&amp;"ibor"&amp;$G$1,AX1025,Trigger)</f>
        <v>46653</v>
      </c>
      <c r="AZ1025" s="361">
        <f>_xll.qlIndexFixing($Z$5,AW1025,,_xll.ohTrigger(Trigger,Quote!$AE$2))</f>
        <v>1.7726505900854141E-2</v>
      </c>
      <c r="BA1025" s="361">
        <f>_xll.qlIndexFixing($BB$1,AX1025,,_xll.ohTrigger(Trigger,Quote!$AE$2))</f>
        <v>1.7850710896767517E-2</v>
      </c>
    </row>
    <row r="1026" spans="48:53" ht="11.25" customHeight="1" x14ac:dyDescent="0.25">
      <c r="AV1026" s="189" t="s">
        <v>91</v>
      </c>
      <c r="AW1026" s="188">
        <f>_xll.qlInterestRateIndexFixingDate(Currency&amp;"ibor"&amp;$G$1,AX1026,Trigger)</f>
        <v>46470</v>
      </c>
      <c r="AX1026" s="188">
        <f>_xll.qlCalendarAdvance(Calendar,AX1025,AV1026,"f",,Trigger)</f>
        <v>46476</v>
      </c>
      <c r="AY1026" s="188">
        <f>_xll.qlInterestRateIndexMaturity(Currency&amp;"ibor"&amp;$G$1,AX1026,Trigger)</f>
        <v>46660</v>
      </c>
      <c r="AZ1026" s="361">
        <f>_xll.qlIndexFixing($Z$5,AW1026,,_xll.ohTrigger(Trigger,Quote!$AE$2))</f>
        <v>1.7701458849226168E-2</v>
      </c>
      <c r="BA1026" s="361">
        <f>_xll.qlIndexFixing($BB$1,AX1026,,_xll.ohTrigger(Trigger,Quote!$AE$2))</f>
        <v>1.7847638305545994E-2</v>
      </c>
    </row>
    <row r="1027" spans="48:53" ht="11.25" customHeight="1" x14ac:dyDescent="0.25">
      <c r="AV1027" s="189" t="s">
        <v>91</v>
      </c>
      <c r="AW1027" s="188">
        <f>_xll.qlInterestRateIndexFixingDate(Currency&amp;"ibor"&amp;$G$1,AX1027,Trigger)</f>
        <v>46479</v>
      </c>
      <c r="AX1027" s="188">
        <f>_xll.qlCalendarAdvance(Calendar,AX1026,AV1027,"f",,Trigger)</f>
        <v>46483</v>
      </c>
      <c r="AY1027" s="188">
        <f>_xll.qlInterestRateIndexMaturity(Currency&amp;"ibor"&amp;$G$1,AX1027,Trigger)</f>
        <v>46666</v>
      </c>
      <c r="AZ1027" s="361">
        <f>_xll.qlIndexFixing($Z$5,AW1027,,_xll.ohTrigger(Trigger,Quote!$AE$2))</f>
        <v>1.7675705729218217E-2</v>
      </c>
      <c r="BA1027" s="361">
        <f>_xll.qlIndexFixing($BB$1,AX1027,,_xll.ohTrigger(Trigger,Quote!$AE$2))</f>
        <v>1.784523254220052E-2</v>
      </c>
    </row>
    <row r="1028" spans="48:53" ht="11.25" customHeight="1" x14ac:dyDescent="0.25">
      <c r="AV1028" s="189" t="s">
        <v>91</v>
      </c>
      <c r="AW1028" s="188">
        <f>_xll.qlInterestRateIndexFixingDate(Currency&amp;"ibor"&amp;$G$1,AX1028,Trigger)</f>
        <v>46486</v>
      </c>
      <c r="AX1028" s="188">
        <f>_xll.qlCalendarAdvance(Calendar,AX1027,AV1028,"f",,Trigger)</f>
        <v>46490</v>
      </c>
      <c r="AY1028" s="188">
        <f>_xll.qlInterestRateIndexMaturity(Currency&amp;"ibor"&amp;$G$1,AX1028,Trigger)</f>
        <v>46673</v>
      </c>
      <c r="AZ1028" s="361">
        <f>_xll.qlIndexFixing($Z$5,AW1028,,_xll.ohTrigger(Trigger,Quote!$AE$2))</f>
        <v>1.7650104439364683E-2</v>
      </c>
      <c r="BA1028" s="361">
        <f>_xll.qlIndexFixing($BB$1,AX1028,,_xll.ohTrigger(Trigger,Quote!$AE$2))</f>
        <v>1.784274202670133E-2</v>
      </c>
    </row>
    <row r="1029" spans="48:53" ht="11.25" customHeight="1" x14ac:dyDescent="0.25">
      <c r="AV1029" s="189" t="s">
        <v>91</v>
      </c>
      <c r="AW1029" s="188">
        <f>_xll.qlInterestRateIndexFixingDate(Currency&amp;"ibor"&amp;$G$1,AX1029,Trigger)</f>
        <v>46493</v>
      </c>
      <c r="AX1029" s="188">
        <f>_xll.qlCalendarAdvance(Calendar,AX1028,AV1029,"f",,Trigger)</f>
        <v>46497</v>
      </c>
      <c r="AY1029" s="188">
        <f>_xll.qlInterestRateIndexMaturity(Currency&amp;"ibor"&amp;$G$1,AX1029,Trigger)</f>
        <v>46680</v>
      </c>
      <c r="AZ1029" s="361">
        <f>_xll.qlIndexFixing($Z$5,AW1029,,_xll.ohTrigger(Trigger,Quote!$AE$2))</f>
        <v>1.7624351732215833E-2</v>
      </c>
      <c r="BA1029" s="361">
        <f>_xll.qlIndexFixing($BB$1,AX1029,,_xll.ohTrigger(Trigger,Quote!$AE$2))</f>
        <v>1.7840174482387342E-2</v>
      </c>
    </row>
    <row r="1030" spans="48:53" ht="11.25" customHeight="1" x14ac:dyDescent="0.25">
      <c r="AV1030" s="189" t="s">
        <v>91</v>
      </c>
      <c r="AW1030" s="188">
        <f>_xll.qlInterestRateIndexFixingDate(Currency&amp;"ibor"&amp;$G$1,AX1030,Trigger)</f>
        <v>46500</v>
      </c>
      <c r="AX1030" s="188">
        <f>_xll.qlCalendarAdvance(Calendar,AX1029,AV1030,"f",,Trigger)</f>
        <v>46504</v>
      </c>
      <c r="AY1030" s="188">
        <f>_xll.qlInterestRateIndexMaturity(Currency&amp;"ibor"&amp;$G$1,AX1030,Trigger)</f>
        <v>46687</v>
      </c>
      <c r="AZ1030" s="361">
        <f>_xll.qlIndexFixing($Z$5,AW1030,,_xll.ohTrigger(Trigger,Quote!$AE$2))</f>
        <v>1.7598447613674267E-2</v>
      </c>
      <c r="BA1030" s="361">
        <f>_xll.qlIndexFixing($BB$1,AX1030,,_xll.ohTrigger(Trigger,Quote!$AE$2))</f>
        <v>1.7837537680421501E-2</v>
      </c>
    </row>
    <row r="1031" spans="48:53" ht="11.25" customHeight="1" x14ac:dyDescent="0.25">
      <c r="AV1031" s="189" t="s">
        <v>91</v>
      </c>
      <c r="AW1031" s="188">
        <f>_xll.qlInterestRateIndexFixingDate(Currency&amp;"ibor"&amp;$G$1,AX1031,Trigger)</f>
        <v>46507</v>
      </c>
      <c r="AX1031" s="188">
        <f>_xll.qlCalendarAdvance(Calendar,AX1030,AV1031,"f",,Trigger)</f>
        <v>46511</v>
      </c>
      <c r="AY1031" s="188">
        <f>_xll.qlInterestRateIndexMaturity(Currency&amp;"ibor"&amp;$G$1,AX1031,Trigger)</f>
        <v>46695</v>
      </c>
      <c r="AZ1031" s="361">
        <f>_xll.qlIndexFixing($Z$5,AW1031,,_xll.ohTrigger(Trigger,Quote!$AE$2))</f>
        <v>1.7573964462442138E-2</v>
      </c>
      <c r="BA1031" s="361">
        <f>_xll.qlIndexFixing($BB$1,AX1031,,_xll.ohTrigger(Trigger,Quote!$AE$2))</f>
        <v>1.7835532183880929E-2</v>
      </c>
    </row>
    <row r="1032" spans="48:53" ht="11.25" customHeight="1" x14ac:dyDescent="0.25">
      <c r="AV1032" s="189" t="s">
        <v>91</v>
      </c>
      <c r="AW1032" s="188">
        <f>_xll.qlInterestRateIndexFixingDate(Currency&amp;"ibor"&amp;$G$1,AX1032,Trigger)</f>
        <v>46514</v>
      </c>
      <c r="AX1032" s="188">
        <f>_xll.qlCalendarAdvance(Calendar,AX1031,AV1032,"f",,Trigger)</f>
        <v>46518</v>
      </c>
      <c r="AY1032" s="188">
        <f>_xll.qlInterestRateIndexMaturity(Currency&amp;"ibor"&amp;$G$1,AX1032,Trigger)</f>
        <v>46702</v>
      </c>
      <c r="AZ1032" s="361">
        <f>_xll.qlIndexFixing($Z$5,AW1032,,_xll.ohTrigger(Trigger,Quote!$AE$2))</f>
        <v>1.7548013800266035E-2</v>
      </c>
      <c r="BA1032" s="361">
        <f>_xll.qlIndexFixing($BB$1,AX1032,,_xll.ohTrigger(Trigger,Quote!$AE$2))</f>
        <v>1.7832770767345064E-2</v>
      </c>
    </row>
    <row r="1033" spans="48:53" ht="11.25" customHeight="1" x14ac:dyDescent="0.25">
      <c r="AV1033" s="189" t="s">
        <v>91</v>
      </c>
      <c r="AW1033" s="188">
        <f>_xll.qlInterestRateIndexFixingDate(Currency&amp;"ibor"&amp;$G$1,AX1033,Trigger)</f>
        <v>46521</v>
      </c>
      <c r="AX1033" s="188">
        <f>_xll.qlCalendarAdvance(Calendar,AX1032,AV1033,"f",,Trigger)</f>
        <v>46525</v>
      </c>
      <c r="AY1033" s="188">
        <f>_xll.qlInterestRateIndexMaturity(Currency&amp;"ibor"&amp;$G$1,AX1033,Trigger)</f>
        <v>46709</v>
      </c>
      <c r="AZ1033" s="361">
        <f>_xll.qlIndexFixing($Z$5,AW1033,,_xll.ohTrigger(Trigger,Quote!$AE$2))</f>
        <v>1.7548949389412625E-2</v>
      </c>
      <c r="BA1033" s="361">
        <f>_xll.qlIndexFixing($BB$1,AX1033,,_xll.ohTrigger(Trigger,Quote!$AE$2))</f>
        <v>1.782996302686065E-2</v>
      </c>
    </row>
    <row r="1034" spans="48:53" ht="11.25" customHeight="1" x14ac:dyDescent="0.25">
      <c r="AV1034" s="189" t="s">
        <v>91</v>
      </c>
      <c r="AW1034" s="188">
        <f>_xll.qlInterestRateIndexFixingDate(Currency&amp;"ibor"&amp;$G$1,AX1034,Trigger)</f>
        <v>46528</v>
      </c>
      <c r="AX1034" s="188">
        <f>_xll.qlCalendarAdvance(Calendar,AX1033,AV1034,"f",,Trigger)</f>
        <v>46532</v>
      </c>
      <c r="AY1034" s="188">
        <f>_xll.qlInterestRateIndexMaturity(Currency&amp;"ibor"&amp;$G$1,AX1034,Trigger)</f>
        <v>46716</v>
      </c>
      <c r="AZ1034" s="361">
        <f>_xll.qlIndexFixing($Z$5,AW1034,,_xll.ohTrigger(Trigger,Quote!$AE$2))</f>
        <v>1.7570130514693728E-2</v>
      </c>
      <c r="BA1034" s="361">
        <f>_xll.qlIndexFixing($BB$1,AX1034,,_xll.ohTrigger(Trigger,Quote!$AE$2))</f>
        <v>1.7827111237011223E-2</v>
      </c>
    </row>
    <row r="1035" spans="48:53" ht="11.25" customHeight="1" x14ac:dyDescent="0.25">
      <c r="AV1035" s="189" t="s">
        <v>91</v>
      </c>
      <c r="AW1035" s="188">
        <f>_xll.qlInterestRateIndexFixingDate(Currency&amp;"ibor"&amp;$G$1,AX1035,Trigger)</f>
        <v>46535</v>
      </c>
      <c r="AX1035" s="188">
        <f>_xll.qlCalendarAdvance(Calendar,AX1034,AV1035,"f",,Trigger)</f>
        <v>46539</v>
      </c>
      <c r="AY1035" s="188">
        <f>_xll.qlInterestRateIndexMaturity(Currency&amp;"ibor"&amp;$G$1,AX1035,Trigger)</f>
        <v>46722</v>
      </c>
      <c r="AZ1035" s="361">
        <f>_xll.qlIndexFixing($Z$5,AW1035,,_xll.ohTrigger(Trigger,Quote!$AE$2))</f>
        <v>1.7589370471286149E-2</v>
      </c>
      <c r="BA1035" s="361">
        <f>_xll.qlIndexFixing($BB$1,AX1035,,_xll.ohTrigger(Trigger,Quote!$AE$2))</f>
        <v>1.7823560893346468E-2</v>
      </c>
    </row>
    <row r="1036" spans="48:53" ht="11.25" customHeight="1" x14ac:dyDescent="0.25">
      <c r="AV1036" s="189" t="s">
        <v>91</v>
      </c>
      <c r="AW1036" s="188">
        <f>_xll.qlInterestRateIndexFixingDate(Currency&amp;"ibor"&amp;$G$1,AX1036,Trigger)</f>
        <v>46542</v>
      </c>
      <c r="AX1036" s="188">
        <f>_xll.qlCalendarAdvance(Calendar,AX1035,AV1036,"f",,Trigger)</f>
        <v>46546</v>
      </c>
      <c r="AY1036" s="188">
        <f>_xll.qlInterestRateIndexMaturity(Currency&amp;"ibor"&amp;$G$1,AX1036,Trigger)</f>
        <v>46729</v>
      </c>
      <c r="AZ1036" s="361">
        <f>_xll.qlIndexFixing($Z$5,AW1036,,_xll.ohTrigger(Trigger,Quote!$AE$2))</f>
        <v>1.7610551003958596E-2</v>
      </c>
      <c r="BA1036" s="361">
        <f>_xll.qlIndexFixing($BB$1,AX1036,,_xll.ohTrigger(Trigger,Quote!$AE$2))</f>
        <v>1.7820631586850301E-2</v>
      </c>
    </row>
    <row r="1037" spans="48:53" ht="11.25" customHeight="1" x14ac:dyDescent="0.25">
      <c r="AV1037" s="189" t="s">
        <v>91</v>
      </c>
      <c r="AW1037" s="188">
        <f>_xll.qlInterestRateIndexFixingDate(Currency&amp;"ibor"&amp;$G$1,AX1037,Trigger)</f>
        <v>46549</v>
      </c>
      <c r="AX1037" s="188">
        <f>_xll.qlCalendarAdvance(Calendar,AX1036,AV1037,"f",,Trigger)</f>
        <v>46553</v>
      </c>
      <c r="AY1037" s="188">
        <f>_xll.qlInterestRateIndexMaturity(Currency&amp;"ibor"&amp;$G$1,AX1037,Trigger)</f>
        <v>46736</v>
      </c>
      <c r="AZ1037" s="361">
        <f>_xll.qlIndexFixing($Z$5,AW1037,,_xll.ohTrigger(Trigger,Quote!$AE$2))</f>
        <v>1.7631731762656148E-2</v>
      </c>
      <c r="BA1037" s="361">
        <f>_xll.qlIndexFixing($BB$1,AX1037,,_xll.ohTrigger(Trigger,Quote!$AE$2))</f>
        <v>1.7817659508142132E-2</v>
      </c>
    </row>
    <row r="1038" spans="48:53" ht="11.25" customHeight="1" x14ac:dyDescent="0.25">
      <c r="AV1038" s="189" t="s">
        <v>91</v>
      </c>
      <c r="AW1038" s="188">
        <f>_xll.qlInterestRateIndexFixingDate(Currency&amp;"ibor"&amp;$G$1,AX1038,Trigger)</f>
        <v>46556</v>
      </c>
      <c r="AX1038" s="188">
        <f>_xll.qlCalendarAdvance(Calendar,AX1037,AV1038,"f",,Trigger)</f>
        <v>46560</v>
      </c>
      <c r="AY1038" s="188">
        <f>_xll.qlInterestRateIndexMaturity(Currency&amp;"ibor"&amp;$G$1,AX1038,Trigger)</f>
        <v>46743</v>
      </c>
      <c r="AZ1038" s="361">
        <f>_xll.qlIndexFixing($Z$5,AW1038,,_xll.ohTrigger(Trigger,Quote!$AE$2))</f>
        <v>1.7652912747380543E-2</v>
      </c>
      <c r="BA1038" s="361">
        <f>_xll.qlIndexFixing($BB$1,AX1038,,_xll.ohTrigger(Trigger,Quote!$AE$2))</f>
        <v>1.7814645112086087E-2</v>
      </c>
    </row>
    <row r="1039" spans="48:53" ht="11.25" customHeight="1" x14ac:dyDescent="0.25">
      <c r="AV1039" s="189" t="s">
        <v>91</v>
      </c>
      <c r="AW1039" s="188">
        <f>_xll.qlInterestRateIndexFixingDate(Currency&amp;"ibor"&amp;$G$1,AX1039,Trigger)</f>
        <v>46563</v>
      </c>
      <c r="AX1039" s="188">
        <f>_xll.qlCalendarAdvance(Calendar,AX1038,AV1039,"f",,Trigger)</f>
        <v>46567</v>
      </c>
      <c r="AY1039" s="188">
        <f>_xll.qlInterestRateIndexMaturity(Currency&amp;"ibor"&amp;$G$1,AX1039,Trigger)</f>
        <v>46750</v>
      </c>
      <c r="AZ1039" s="361">
        <f>_xll.qlIndexFixing($Z$5,AW1039,,_xll.ohTrigger(Trigger,Quote!$AE$2))</f>
        <v>1.7674093958135281E-2</v>
      </c>
      <c r="BA1039" s="361">
        <f>_xll.qlIndexFixing($BB$1,AX1039,,_xll.ohTrigger(Trigger,Quote!$AE$2))</f>
        <v>1.7812207523730517E-2</v>
      </c>
    </row>
    <row r="1040" spans="48:53" ht="11.25" customHeight="1" x14ac:dyDescent="0.25">
      <c r="AV1040" s="189" t="s">
        <v>91</v>
      </c>
      <c r="AW1040" s="188">
        <f>_xll.qlInterestRateIndexFixingDate(Currency&amp;"ibor"&amp;$G$1,AX1040,Trigger)</f>
        <v>46570</v>
      </c>
      <c r="AX1040" s="188">
        <f>_xll.qlCalendarAdvance(Calendar,AX1039,AV1040,"f",,Trigger)</f>
        <v>46574</v>
      </c>
      <c r="AY1040" s="188">
        <f>_xll.qlInterestRateIndexMaturity(Currency&amp;"ibor"&amp;$G$1,AX1040,Trigger)</f>
        <v>46758</v>
      </c>
      <c r="AZ1040" s="361">
        <f>_xll.qlIndexFixing($Z$5,AW1040,,_xll.ohTrigger(Trigger,Quote!$AE$2))</f>
        <v>1.7697222039063029E-2</v>
      </c>
      <c r="BA1040" s="361">
        <f>_xll.qlIndexFixing($BB$1,AX1040,,_xll.ohTrigger(Trigger,Quote!$AE$2))</f>
        <v>1.7809101012814913E-2</v>
      </c>
    </row>
    <row r="1041" spans="48:53" ht="11.25" customHeight="1" x14ac:dyDescent="0.25">
      <c r="AV1041" s="189" t="s">
        <v>91</v>
      </c>
      <c r="AW1041" s="188">
        <f>_xll.qlInterestRateIndexFixingDate(Currency&amp;"ibor"&amp;$G$1,AX1041,Trigger)</f>
        <v>46577</v>
      </c>
      <c r="AX1041" s="188">
        <f>_xll.qlCalendarAdvance(Calendar,AX1040,AV1041,"f",,Trigger)</f>
        <v>46581</v>
      </c>
      <c r="AY1041" s="188">
        <f>_xll.qlInterestRateIndexMaturity(Currency&amp;"ibor"&amp;$G$1,AX1041,Trigger)</f>
        <v>46765</v>
      </c>
      <c r="AZ1041" s="361">
        <f>_xll.qlIndexFixing($Z$5,AW1041,,_xll.ohTrigger(Trigger,Quote!$AE$2))</f>
        <v>1.7718404755261527E-2</v>
      </c>
      <c r="BA1041" s="361">
        <f>_xll.qlIndexFixing($BB$1,AX1041,,_xll.ohTrigger(Trigger,Quote!$AE$2))</f>
        <v>1.7805953640661905E-2</v>
      </c>
    </row>
    <row r="1042" spans="48:53" ht="11.25" customHeight="1" x14ac:dyDescent="0.25">
      <c r="AV1042" s="189" t="s">
        <v>91</v>
      </c>
      <c r="AW1042" s="188">
        <f>_xll.qlInterestRateIndexFixingDate(Currency&amp;"ibor"&amp;$G$1,AX1042,Trigger)</f>
        <v>46584</v>
      </c>
      <c r="AX1042" s="188">
        <f>_xll.qlCalendarAdvance(Calendar,AX1041,AV1042,"f",,Trigger)</f>
        <v>46588</v>
      </c>
      <c r="AY1042" s="188">
        <f>_xll.qlInterestRateIndexMaturity(Currency&amp;"ibor"&amp;$G$1,AX1042,Trigger)</f>
        <v>46772</v>
      </c>
      <c r="AZ1042" s="361">
        <f>_xll.qlIndexFixing($Z$5,AW1042,,_xll.ohTrigger(Trigger,Quote!$AE$2))</f>
        <v>1.7739587698742568E-2</v>
      </c>
      <c r="BA1042" s="361">
        <f>_xll.qlIndexFixing($BB$1,AX1042,,_xll.ohTrigger(Trigger,Quote!$AE$2))</f>
        <v>1.7802765862206076E-2</v>
      </c>
    </row>
    <row r="1043" spans="48:53" ht="11.25" customHeight="1" x14ac:dyDescent="0.25">
      <c r="AV1043" s="189" t="s">
        <v>91</v>
      </c>
      <c r="AW1043" s="188">
        <f>_xll.qlInterestRateIndexFixingDate(Currency&amp;"ibor"&amp;$G$1,AX1043,Trigger)</f>
        <v>46591</v>
      </c>
      <c r="AX1043" s="188">
        <f>_xll.qlCalendarAdvance(Calendar,AX1042,AV1043,"f",,Trigger)</f>
        <v>46595</v>
      </c>
      <c r="AY1043" s="188">
        <f>_xll.qlInterestRateIndexMaturity(Currency&amp;"ibor"&amp;$G$1,AX1043,Trigger)</f>
        <v>46779</v>
      </c>
      <c r="AZ1043" s="361">
        <f>_xll.qlIndexFixing($Z$5,AW1043,,_xll.ohTrigger(Trigger,Quote!$AE$2))</f>
        <v>1.776077086951006E-2</v>
      </c>
      <c r="BA1043" s="361">
        <f>_xll.qlIndexFixing($BB$1,AX1043,,_xll.ohTrigger(Trigger,Quote!$AE$2))</f>
        <v>1.7799538132381155E-2</v>
      </c>
    </row>
    <row r="1044" spans="48:53" ht="11.25" customHeight="1" x14ac:dyDescent="0.25">
      <c r="AV1044" s="189" t="s">
        <v>91</v>
      </c>
      <c r="AW1044" s="188">
        <f>_xll.qlInterestRateIndexFixingDate(Currency&amp;"ibor"&amp;$G$1,AX1044,Trigger)</f>
        <v>46598</v>
      </c>
      <c r="AX1044" s="188">
        <f>_xll.qlCalendarAdvance(Calendar,AX1043,AV1044,"f",,Trigger)</f>
        <v>46602</v>
      </c>
      <c r="AY1044" s="188">
        <f>_xll.qlInterestRateIndexMaturity(Currency&amp;"ibor"&amp;$G$1,AX1044,Trigger)</f>
        <v>46786</v>
      </c>
      <c r="AZ1044" s="361">
        <f>_xll.qlIndexFixing($Z$5,AW1044,,_xll.ohTrigger(Trigger,Quote!$AE$2))</f>
        <v>1.778195426756574E-2</v>
      </c>
      <c r="BA1044" s="361">
        <f>_xll.qlIndexFixing($BB$1,AX1044,,_xll.ohTrigger(Trigger,Quote!$AE$2))</f>
        <v>1.7796270906121292E-2</v>
      </c>
    </row>
    <row r="1045" spans="48:53" ht="11.25" customHeight="1" x14ac:dyDescent="0.25">
      <c r="AV1045" s="189" t="s">
        <v>91</v>
      </c>
      <c r="AW1045" s="188">
        <f>_xll.qlInterestRateIndexFixingDate(Currency&amp;"ibor"&amp;$G$1,AX1045,Trigger)</f>
        <v>46605</v>
      </c>
      <c r="AX1045" s="188">
        <f>_xll.qlCalendarAdvance(Calendar,AX1044,AV1045,"f",,Trigger)</f>
        <v>46609</v>
      </c>
      <c r="AY1045" s="188">
        <f>_xll.qlInterestRateIndexMaturity(Currency&amp;"ibor"&amp;$G$1,AX1045,Trigger)</f>
        <v>46793</v>
      </c>
      <c r="AZ1045" s="361">
        <f>_xll.qlIndexFixing($Z$5,AW1045,,_xll.ohTrigger(Trigger,Quote!$AE$2))</f>
        <v>1.780313789291265E-2</v>
      </c>
      <c r="BA1045" s="361">
        <f>_xll.qlIndexFixing($BB$1,AX1045,,_xll.ohTrigger(Trigger,Quote!$AE$2))</f>
        <v>1.7792964638359356E-2</v>
      </c>
    </row>
    <row r="1046" spans="48:53" ht="11.25" customHeight="1" x14ac:dyDescent="0.25">
      <c r="AV1046" s="189" t="s">
        <v>91</v>
      </c>
      <c r="AW1046" s="188">
        <f>_xll.qlInterestRateIndexFixingDate(Currency&amp;"ibor"&amp;$G$1,AX1046,Trigger)</f>
        <v>46612</v>
      </c>
      <c r="AX1046" s="188">
        <f>_xll.qlCalendarAdvance(Calendar,AX1045,AV1046,"f",,Trigger)</f>
        <v>46616</v>
      </c>
      <c r="AY1046" s="188">
        <f>_xll.qlInterestRateIndexMaturity(Currency&amp;"ibor"&amp;$G$1,AX1046,Trigger)</f>
        <v>46800</v>
      </c>
      <c r="AZ1046" s="361">
        <f>_xll.qlIndexFixing($Z$5,AW1046,,_xll.ohTrigger(Trigger,Quote!$AE$2))</f>
        <v>1.7824321745552527E-2</v>
      </c>
      <c r="BA1046" s="361">
        <f>_xll.qlIndexFixing($BB$1,AX1046,,_xll.ohTrigger(Trigger,Quote!$AE$2))</f>
        <v>1.7789619784026919E-2</v>
      </c>
    </row>
    <row r="1047" spans="48:53" ht="11.25" customHeight="1" x14ac:dyDescent="0.25">
      <c r="AV1047" s="189" t="s">
        <v>91</v>
      </c>
      <c r="AW1047" s="188">
        <f>_xll.qlInterestRateIndexFixingDate(Currency&amp;"ibor"&amp;$G$1,AX1047,Trigger)</f>
        <v>46619</v>
      </c>
      <c r="AX1047" s="188">
        <f>_xll.qlCalendarAdvance(Calendar,AX1046,AV1047,"f",,Trigger)</f>
        <v>46623</v>
      </c>
      <c r="AY1047" s="188">
        <f>_xll.qlInterestRateIndexMaturity(Currency&amp;"ibor"&amp;$G$1,AX1047,Trigger)</f>
        <v>46807</v>
      </c>
      <c r="AZ1047" s="361">
        <f>_xll.qlIndexFixing($Z$5,AW1047,,_xll.ohTrigger(Trigger,Quote!$AE$2))</f>
        <v>1.7845505825488408E-2</v>
      </c>
      <c r="BA1047" s="361">
        <f>_xll.qlIndexFixing($BB$1,AX1047,,_xll.ohTrigger(Trigger,Quote!$AE$2))</f>
        <v>1.7786236798056423E-2</v>
      </c>
    </row>
    <row r="1048" spans="48:53" ht="11.25" customHeight="1" x14ac:dyDescent="0.25">
      <c r="AV1048" s="189" t="s">
        <v>91</v>
      </c>
      <c r="AW1048" s="188">
        <f>_xll.qlInterestRateIndexFixingDate(Currency&amp;"ibor"&amp;$G$1,AX1048,Trigger)</f>
        <v>46626</v>
      </c>
      <c r="AX1048" s="188">
        <f>_xll.qlCalendarAdvance(Calendar,AX1047,AV1048,"f",,Trigger)</f>
        <v>46630</v>
      </c>
      <c r="AY1048" s="188">
        <f>_xll.qlInterestRateIndexMaturity(Currency&amp;"ibor"&amp;$G$1,AX1048,Trigger)</f>
        <v>46812</v>
      </c>
      <c r="AZ1048" s="361">
        <f>_xll.qlIndexFixing($Z$5,AW1048,,_xll.ohTrigger(Trigger,Quote!$AE$2))</f>
        <v>1.7862780085823791E-2</v>
      </c>
      <c r="BA1048" s="361">
        <f>_xll.qlIndexFixing($BB$1,AX1048,,_xll.ohTrigger(Trigger,Quote!$AE$2))</f>
        <v>1.7782092489701425E-2</v>
      </c>
    </row>
    <row r="1049" spans="48:53" ht="11.25" customHeight="1" x14ac:dyDescent="0.25">
      <c r="AV1049" s="189" t="s">
        <v>91</v>
      </c>
      <c r="AW1049" s="188">
        <f>_xll.qlInterestRateIndexFixingDate(Currency&amp;"ibor"&amp;$G$1,AX1049,Trigger)</f>
        <v>46633</v>
      </c>
      <c r="AX1049" s="188">
        <f>_xll.qlCalendarAdvance(Calendar,AX1048,AV1049,"f",,Trigger)</f>
        <v>46637</v>
      </c>
      <c r="AY1049" s="188">
        <f>_xll.qlInterestRateIndexMaturity(Currency&amp;"ibor"&amp;$G$1,AX1049,Trigger)</f>
        <v>46819</v>
      </c>
      <c r="AZ1049" s="361">
        <f>_xll.qlIndexFixing($Z$5,AW1049,,_xll.ohTrigger(Trigger,Quote!$AE$2))</f>
        <v>1.7883962493889623E-2</v>
      </c>
      <c r="BA1049" s="361">
        <f>_xll.qlIndexFixing($BB$1,AX1049,,_xll.ohTrigger(Trigger,Quote!$AE$2))</f>
        <v>1.7778645302395712E-2</v>
      </c>
    </row>
    <row r="1050" spans="48:53" ht="11.25" customHeight="1" x14ac:dyDescent="0.25">
      <c r="AV1050" s="189" t="s">
        <v>91</v>
      </c>
      <c r="AW1050" s="188">
        <f>_xll.qlInterestRateIndexFixingDate(Currency&amp;"ibor"&amp;$G$1,AX1050,Trigger)</f>
        <v>46640</v>
      </c>
      <c r="AX1050" s="188">
        <f>_xll.qlCalendarAdvance(Calendar,AX1049,AV1050,"f",,Trigger)</f>
        <v>46644</v>
      </c>
      <c r="AY1050" s="188">
        <f>_xll.qlInterestRateIndexMaturity(Currency&amp;"ibor"&amp;$G$1,AX1050,Trigger)</f>
        <v>46826</v>
      </c>
      <c r="AZ1050" s="361">
        <f>_xll.qlIndexFixing($Z$5,AW1050,,_xll.ohTrigger(Trigger,Quote!$AE$2))</f>
        <v>1.7905145126765956E-2</v>
      </c>
      <c r="BA1050" s="361">
        <f>_xll.qlIndexFixing($BB$1,AX1050,,_xll.ohTrigger(Trigger,Quote!$AE$2))</f>
        <v>1.777516122538508E-2</v>
      </c>
    </row>
    <row r="1051" spans="48:53" ht="11.25" customHeight="1" x14ac:dyDescent="0.25">
      <c r="AV1051" s="189" t="s">
        <v>91</v>
      </c>
      <c r="AW1051" s="188">
        <f>_xll.qlInterestRateIndexFixingDate(Currency&amp;"ibor"&amp;$G$1,AX1051,Trigger)</f>
        <v>46647</v>
      </c>
      <c r="AX1051" s="188">
        <f>_xll.qlCalendarAdvance(Calendar,AX1050,AV1051,"f",,Trigger)</f>
        <v>46651</v>
      </c>
      <c r="AY1051" s="188">
        <f>_xll.qlInterestRateIndexMaturity(Currency&amp;"ibor"&amp;$G$1,AX1051,Trigger)</f>
        <v>46833</v>
      </c>
      <c r="AZ1051" s="361">
        <f>_xll.qlIndexFixing($Z$5,AW1051,,_xll.ohTrigger(Trigger,Quote!$AE$2))</f>
        <v>1.7926327984453663E-2</v>
      </c>
      <c r="BA1051" s="361">
        <f>_xll.qlIndexFixing($BB$1,AX1051,,_xll.ohTrigger(Trigger,Quote!$AE$2))</f>
        <v>1.7771640713503942E-2</v>
      </c>
    </row>
    <row r="1052" spans="48:53" ht="11.25" customHeight="1" x14ac:dyDescent="0.25">
      <c r="AV1052" s="189" t="s">
        <v>91</v>
      </c>
      <c r="AW1052" s="188">
        <f>_xll.qlInterestRateIndexFixingDate(Currency&amp;"ibor"&amp;$G$1,AX1052,Trigger)</f>
        <v>46654</v>
      </c>
      <c r="AX1052" s="188">
        <f>_xll.qlCalendarAdvance(Calendar,AX1051,AV1052,"f",,Trigger)</f>
        <v>46658</v>
      </c>
      <c r="AY1052" s="188">
        <f>_xll.qlInterestRateIndexMaturity(Currency&amp;"ibor"&amp;$G$1,AX1052,Trigger)</f>
        <v>46840</v>
      </c>
      <c r="AZ1052" s="361">
        <f>_xll.qlIndexFixing($Z$5,AW1052,,_xll.ohTrigger(Trigger,Quote!$AE$2))</f>
        <v>1.7947511066956266E-2</v>
      </c>
      <c r="BA1052" s="361">
        <f>_xll.qlIndexFixing($BB$1,AX1052,,_xll.ohTrigger(Trigger,Quote!$AE$2))</f>
        <v>1.7768254969602382E-2</v>
      </c>
    </row>
    <row r="1053" spans="48:53" ht="11.25" customHeight="1" x14ac:dyDescent="0.25">
      <c r="AV1053" s="189" t="s">
        <v>91</v>
      </c>
      <c r="AW1053" s="188">
        <f>_xll.qlInterestRateIndexFixingDate(Currency&amp;"ibor"&amp;$G$1,AX1053,Trigger)</f>
        <v>46661</v>
      </c>
      <c r="AX1053" s="188">
        <f>_xll.qlCalendarAdvance(Calendar,AX1052,AV1053,"f",,Trigger)</f>
        <v>46665</v>
      </c>
      <c r="AY1053" s="188">
        <f>_xll.qlInterestRateIndexMaturity(Currency&amp;"ibor"&amp;$G$1,AX1053,Trigger)</f>
        <v>46848</v>
      </c>
      <c r="AZ1053" s="361">
        <f>_xll.qlIndexFixing($Z$5,AW1053,,_xll.ohTrigger(Trigger,Quote!$AE$2))</f>
        <v>1.797065464318048E-2</v>
      </c>
      <c r="BA1053" s="361">
        <f>_xll.qlIndexFixing($BB$1,AX1053,,_xll.ohTrigger(Trigger,Quote!$AE$2))</f>
        <v>1.7764660396898627E-2</v>
      </c>
    </row>
    <row r="1054" spans="48:53" ht="11.25" customHeight="1" x14ac:dyDescent="0.25">
      <c r="AV1054" s="189" t="s">
        <v>91</v>
      </c>
      <c r="AW1054" s="188">
        <f>_xll.qlInterestRateIndexFixingDate(Currency&amp;"ibor"&amp;$G$1,AX1054,Trigger)</f>
        <v>46668</v>
      </c>
      <c r="AX1054" s="188">
        <f>_xll.qlCalendarAdvance(Calendar,AX1053,AV1054,"f",,Trigger)</f>
        <v>46672</v>
      </c>
      <c r="AY1054" s="188">
        <f>_xll.qlInterestRateIndexMaturity(Currency&amp;"ibor"&amp;$G$1,AX1054,Trigger)</f>
        <v>46855</v>
      </c>
      <c r="AZ1054" s="361">
        <f>_xll.qlIndexFixing($Z$5,AW1054,,_xll.ohTrigger(Trigger,Quote!$AE$2))</f>
        <v>1.7991839244671654E-2</v>
      </c>
      <c r="BA1054" s="361">
        <f>_xll.qlIndexFixing($BB$1,AX1054,,_xll.ohTrigger(Trigger,Quote!$AE$2))</f>
        <v>1.7761691184292664E-2</v>
      </c>
    </row>
    <row r="1055" spans="48:53" ht="11.25" customHeight="1" x14ac:dyDescent="0.25">
      <c r="AV1055" s="189" t="s">
        <v>91</v>
      </c>
      <c r="AW1055" s="188">
        <f>_xll.qlInterestRateIndexFixingDate(Currency&amp;"ibor"&amp;$G$1,AX1055,Trigger)</f>
        <v>46675</v>
      </c>
      <c r="AX1055" s="188">
        <f>_xll.qlCalendarAdvance(Calendar,AX1054,AV1055,"f",,Trigger)</f>
        <v>46679</v>
      </c>
      <c r="AY1055" s="188">
        <f>_xll.qlInterestRateIndexMaturity(Currency&amp;"ibor"&amp;$G$1,AX1055,Trigger)</f>
        <v>46862</v>
      </c>
      <c r="AZ1055" s="361">
        <f>_xll.qlIndexFixing($Z$5,AW1055,,_xll.ohTrigger(Trigger,Quote!$AE$2))</f>
        <v>1.8013024072231605E-2</v>
      </c>
      <c r="BA1055" s="361">
        <f>_xll.qlIndexFixing($BB$1,AX1055,,_xll.ohTrigger(Trigger,Quote!$AE$2))</f>
        <v>1.7757366587620983E-2</v>
      </c>
    </row>
    <row r="1056" spans="48:53" ht="11.25" customHeight="1" x14ac:dyDescent="0.25">
      <c r="AV1056" s="189" t="s">
        <v>91</v>
      </c>
      <c r="AW1056" s="188">
        <f>_xll.qlInterestRateIndexFixingDate(Currency&amp;"ibor"&amp;$G$1,AX1056,Trigger)</f>
        <v>46682</v>
      </c>
      <c r="AX1056" s="188">
        <f>_xll.qlCalendarAdvance(Calendar,AX1055,AV1056,"f",,Trigger)</f>
        <v>46686</v>
      </c>
      <c r="AY1056" s="188">
        <f>_xll.qlInterestRateIndexMaturity(Currency&amp;"ibor"&amp;$G$1,AX1056,Trigger)</f>
        <v>46869</v>
      </c>
      <c r="AZ1056" s="361">
        <f>_xll.qlIndexFixing($Z$5,AW1056,,_xll.ohTrigger(Trigger,Quote!$AE$2))</f>
        <v>1.8034209125862091E-2</v>
      </c>
      <c r="BA1056" s="361">
        <f>_xll.qlIndexFixing($BB$1,AX1056,,_xll.ohTrigger(Trigger,Quote!$AE$2))</f>
        <v>1.7753668260750005E-2</v>
      </c>
    </row>
    <row r="1057" spans="48:53" ht="11.25" customHeight="1" x14ac:dyDescent="0.25">
      <c r="AV1057" s="189" t="s">
        <v>91</v>
      </c>
      <c r="AW1057" s="188">
        <f>_xll.qlInterestRateIndexFixingDate(Currency&amp;"ibor"&amp;$G$1,AX1057,Trigger)</f>
        <v>46689</v>
      </c>
      <c r="AX1057" s="188">
        <f>_xll.qlCalendarAdvance(Calendar,AX1056,AV1057,"f",,Trigger)</f>
        <v>46693</v>
      </c>
      <c r="AY1057" s="188">
        <f>_xll.qlInterestRateIndexMaturity(Currency&amp;"ibor"&amp;$G$1,AX1057,Trigger)</f>
        <v>46875</v>
      </c>
      <c r="AZ1057" s="361">
        <f>_xll.qlIndexFixing($Z$5,AW1057,,_xll.ohTrigger(Trigger,Quote!$AE$2))</f>
        <v>1.8053429851771271E-2</v>
      </c>
      <c r="BA1057" s="361">
        <f>_xll.qlIndexFixing($BB$1,AX1057,,_xll.ohTrigger(Trigger,Quote!$AE$2))</f>
        <v>1.7749777980477787E-2</v>
      </c>
    </row>
    <row r="1058" spans="48:53" ht="11.25" customHeight="1" x14ac:dyDescent="0.25">
      <c r="AV1058" s="189" t="s">
        <v>91</v>
      </c>
      <c r="AW1058" s="188">
        <f>_xll.qlInterestRateIndexFixingDate(Currency&amp;"ibor"&amp;$G$1,AX1058,Trigger)</f>
        <v>46696</v>
      </c>
      <c r="AX1058" s="188">
        <f>_xll.qlCalendarAdvance(Calendar,AX1057,AV1058,"f",,Trigger)</f>
        <v>46700</v>
      </c>
      <c r="AY1058" s="188">
        <f>_xll.qlInterestRateIndexMaturity(Currency&amp;"ibor"&amp;$G$1,AX1058,Trigger)</f>
        <v>46882</v>
      </c>
      <c r="AZ1058" s="361">
        <f>_xll.qlIndexFixing($Z$5,AW1058,,_xll.ohTrigger(Trigger,Quote!$AE$2))</f>
        <v>1.8074614283211537E-2</v>
      </c>
      <c r="BA1058" s="361">
        <f>_xll.qlIndexFixing($BB$1,AX1058,,_xll.ohTrigger(Trigger,Quote!$AE$2))</f>
        <v>1.7746015159744985E-2</v>
      </c>
    </row>
    <row r="1059" spans="48:53" ht="11.25" customHeight="1" x14ac:dyDescent="0.25">
      <c r="AV1059" s="189" t="s">
        <v>91</v>
      </c>
      <c r="AW1059" s="188">
        <f>_xll.qlInterestRateIndexFixingDate(Currency&amp;"ibor"&amp;$G$1,AX1059,Trigger)</f>
        <v>46703</v>
      </c>
      <c r="AX1059" s="188">
        <f>_xll.qlCalendarAdvance(Calendar,AX1058,AV1059,"f",,Trigger)</f>
        <v>46707</v>
      </c>
      <c r="AY1059" s="188">
        <f>_xll.qlInterestRateIndexMaturity(Currency&amp;"ibor"&amp;$G$1,AX1059,Trigger)</f>
        <v>46889</v>
      </c>
      <c r="AZ1059" s="361">
        <f>_xll.qlIndexFixing($Z$5,AW1059,,_xll.ohTrigger(Trigger,Quote!$AE$2))</f>
        <v>1.8089036013827851E-2</v>
      </c>
      <c r="BA1059" s="361">
        <f>_xll.qlIndexFixing($BB$1,AX1059,,_xll.ohTrigger(Trigger,Quote!$AE$2))</f>
        <v>1.7742219542763827E-2</v>
      </c>
    </row>
    <row r="1060" spans="48:53" ht="11.25" customHeight="1" x14ac:dyDescent="0.25">
      <c r="AV1060" s="189" t="s">
        <v>91</v>
      </c>
      <c r="AW1060" s="188">
        <f>_xll.qlInterestRateIndexFixingDate(Currency&amp;"ibor"&amp;$G$1,AX1060,Trigger)</f>
        <v>46710</v>
      </c>
      <c r="AX1060" s="188">
        <f>_xll.qlCalendarAdvance(Calendar,AX1059,AV1060,"f",,Trigger)</f>
        <v>46714</v>
      </c>
      <c r="AY1060" s="188">
        <f>_xll.qlInterestRateIndexMaturity(Currency&amp;"ibor"&amp;$G$1,AX1060,Trigger)</f>
        <v>46896</v>
      </c>
      <c r="AZ1060" s="361">
        <f>_xll.qlIndexFixing($Z$5,AW1060,,_xll.ohTrigger(Trigger,Quote!$AE$2))</f>
        <v>1.8062800802885259E-2</v>
      </c>
      <c r="BA1060" s="361">
        <f>_xll.qlIndexFixing($BB$1,AX1060,,_xll.ohTrigger(Trigger,Quote!$AE$2))</f>
        <v>1.7738391584355553E-2</v>
      </c>
    </row>
    <row r="1061" spans="48:53" ht="11.25" customHeight="1" x14ac:dyDescent="0.25">
      <c r="AV1061" s="189" t="s">
        <v>91</v>
      </c>
      <c r="AW1061" s="188">
        <f>_xll.qlInterestRateIndexFixingDate(Currency&amp;"ibor"&amp;$G$1,AX1061,Trigger)</f>
        <v>46717</v>
      </c>
      <c r="AX1061" s="188">
        <f>_xll.qlCalendarAdvance(Calendar,AX1060,AV1061,"f",,Trigger)</f>
        <v>46721</v>
      </c>
      <c r="AY1061" s="188">
        <f>_xll.qlInterestRateIndexMaturity(Currency&amp;"ibor"&amp;$G$1,AX1061,Trigger)</f>
        <v>46904</v>
      </c>
      <c r="AZ1061" s="361">
        <f>_xll.qlIndexFixing($Z$5,AW1061,,_xll.ohTrigger(Trigger,Quote!$AE$2))</f>
        <v>1.8032177608889522E-2</v>
      </c>
      <c r="BA1061" s="361">
        <f>_xll.qlIndexFixing($BB$1,AX1061,,_xll.ohTrigger(Trigger,Quote!$AE$2))</f>
        <v>1.7734680597978957E-2</v>
      </c>
    </row>
    <row r="1062" spans="48:53" ht="11.25" customHeight="1" x14ac:dyDescent="0.25">
      <c r="AV1062" s="189" t="s">
        <v>91</v>
      </c>
      <c r="AW1062" s="188">
        <f>_xll.qlInterestRateIndexFixingDate(Currency&amp;"ibor"&amp;$G$1,AX1062,Trigger)</f>
        <v>46724</v>
      </c>
      <c r="AX1062" s="188">
        <f>_xll.qlCalendarAdvance(Calendar,AX1061,AV1062,"f",,Trigger)</f>
        <v>46728</v>
      </c>
      <c r="AY1062" s="188">
        <f>_xll.qlInterestRateIndexMaturity(Currency&amp;"ibor"&amp;$G$1,AX1062,Trigger)</f>
        <v>46911</v>
      </c>
      <c r="AZ1062" s="361">
        <f>_xll.qlIndexFixing($Z$5,AW1062,,_xll.ohTrigger(Trigger,Quote!$AE$2))</f>
        <v>1.8005903799343154E-2</v>
      </c>
      <c r="BA1062" s="361">
        <f>_xll.qlIndexFixing($BB$1,AX1062,,_xll.ohTrigger(Trigger,Quote!$AE$2))</f>
        <v>1.7730787043645804E-2</v>
      </c>
    </row>
    <row r="1063" spans="48:53" ht="11.25" customHeight="1" x14ac:dyDescent="0.25">
      <c r="AV1063" s="189" t="s">
        <v>91</v>
      </c>
      <c r="AW1063" s="188">
        <f>_xll.qlInterestRateIndexFixingDate(Currency&amp;"ibor"&amp;$G$1,AX1063,Trigger)</f>
        <v>46731</v>
      </c>
      <c r="AX1063" s="188">
        <f>_xll.qlCalendarAdvance(Calendar,AX1062,AV1063,"f",,Trigger)</f>
        <v>46735</v>
      </c>
      <c r="AY1063" s="188">
        <f>_xll.qlInterestRateIndexMaturity(Currency&amp;"ibor"&amp;$G$1,AX1063,Trigger)</f>
        <v>46918</v>
      </c>
      <c r="AZ1063" s="361">
        <f>_xll.qlIndexFixing($Z$5,AW1063,,_xll.ohTrigger(Trigger,Quote!$AE$2))</f>
        <v>1.7979491658706815E-2</v>
      </c>
      <c r="BA1063" s="361">
        <f>_xll.qlIndexFixing($BB$1,AX1063,,_xll.ohTrigger(Trigger,Quote!$AE$2))</f>
        <v>1.7726862543346423E-2</v>
      </c>
    </row>
    <row r="1064" spans="48:53" ht="11.25" customHeight="1" x14ac:dyDescent="0.25">
      <c r="AV1064" s="189" t="s">
        <v>91</v>
      </c>
      <c r="AW1064" s="188">
        <f>_xll.qlInterestRateIndexFixingDate(Currency&amp;"ibor"&amp;$G$1,AX1064,Trigger)</f>
        <v>46738</v>
      </c>
      <c r="AX1064" s="188">
        <f>_xll.qlCalendarAdvance(Calendar,AX1063,AV1064,"f",,Trigger)</f>
        <v>46742</v>
      </c>
      <c r="AY1064" s="188">
        <f>_xll.qlInterestRateIndexMaturity(Currency&amp;"ibor"&amp;$G$1,AX1064,Trigger)</f>
        <v>46925</v>
      </c>
      <c r="AZ1064" s="361">
        <f>_xll.qlIndexFixing($Z$5,AW1064,,_xll.ohTrigger(Trigger,Quote!$AE$2))</f>
        <v>1.7952941192510511E-2</v>
      </c>
      <c r="BA1064" s="361">
        <f>_xll.qlIndexFixing($BB$1,AX1064,,_xll.ohTrigger(Trigger,Quote!$AE$2))</f>
        <v>1.7722907551915676E-2</v>
      </c>
    </row>
    <row r="1065" spans="48:53" ht="11.25" customHeight="1" x14ac:dyDescent="0.25">
      <c r="AV1065" s="189" t="s">
        <v>91</v>
      </c>
      <c r="AW1065" s="188">
        <f>_xll.qlInterestRateIndexFixingDate(Currency&amp;"ibor"&amp;$G$1,AX1065,Trigger)</f>
        <v>46745</v>
      </c>
      <c r="AX1065" s="188">
        <f>_xll.qlCalendarAdvance(Calendar,AX1064,AV1065,"f",,Trigger)</f>
        <v>46749</v>
      </c>
      <c r="AY1065" s="188">
        <f>_xll.qlInterestRateIndexMaturity(Currency&amp;"ibor"&amp;$G$1,AX1065,Trigger)</f>
        <v>46932</v>
      </c>
      <c r="AZ1065" s="361">
        <f>_xll.qlIndexFixing($Z$5,AW1065,,_xll.ohTrigger(Trigger,Quote!$AE$2))</f>
        <v>1.7926252406314378E-2</v>
      </c>
      <c r="BA1065" s="361">
        <f>_xll.qlIndexFixing($BB$1,AX1065,,_xll.ohTrigger(Trigger,Quote!$AE$2))</f>
        <v>1.7718922524187108E-2</v>
      </c>
    </row>
    <row r="1066" spans="48:53" ht="11.25" customHeight="1" x14ac:dyDescent="0.25">
      <c r="AV1066" s="189" t="s">
        <v>91</v>
      </c>
      <c r="AW1066" s="188">
        <f>_xll.qlInterestRateIndexFixingDate(Currency&amp;"ibor"&amp;$G$1,AX1066,Trigger)</f>
        <v>46752</v>
      </c>
      <c r="AX1066" s="188">
        <f>_xll.qlCalendarAdvance(Calendar,AX1065,AV1066,"f",,Trigger)</f>
        <v>46756</v>
      </c>
      <c r="AY1066" s="188">
        <f>_xll.qlInterestRateIndexMaturity(Currency&amp;"ibor"&amp;$G$1,AX1066,Trigger)</f>
        <v>46938</v>
      </c>
      <c r="AZ1066" s="361">
        <f>_xll.qlIndexFixing($Z$5,AW1066,,_xll.ohTrigger(Trigger,Quote!$AE$2))</f>
        <v>1.790246877757358E-2</v>
      </c>
      <c r="BA1066" s="361">
        <f>_xll.qlIndexFixing($BB$1,AX1066,,_xll.ohTrigger(Trigger,Quote!$AE$2))</f>
        <v>1.7714770133622108E-2</v>
      </c>
    </row>
    <row r="1067" spans="48:53" ht="11.25" customHeight="1" x14ac:dyDescent="0.25">
      <c r="AV1067" s="189" t="s">
        <v>91</v>
      </c>
      <c r="AW1067" s="188">
        <f>_xll.qlInterestRateIndexFixingDate(Currency&amp;"ibor"&amp;$G$1,AX1067,Trigger)</f>
        <v>46759</v>
      </c>
      <c r="AX1067" s="188">
        <f>_xll.qlCalendarAdvance(Calendar,AX1066,AV1067,"f",,Trigger)</f>
        <v>46763</v>
      </c>
      <c r="AY1067" s="188">
        <f>_xll.qlInterestRateIndexMaturity(Currency&amp;"ibor"&amp;$G$1,AX1067,Trigger)</f>
        <v>46945</v>
      </c>
      <c r="AZ1067" s="361">
        <f>_xll.qlIndexFixing($Z$5,AW1067,,_xll.ohTrigger(Trigger,Quote!$AE$2))</f>
        <v>1.7875260032302227E-2</v>
      </c>
      <c r="BA1067" s="361">
        <f>_xll.qlIndexFixing($BB$1,AX1067,,_xll.ohTrigger(Trigger,Quote!$AE$2))</f>
        <v>1.7710728520024466E-2</v>
      </c>
    </row>
    <row r="1068" spans="48:53" ht="11.25" customHeight="1" x14ac:dyDescent="0.25">
      <c r="AV1068" s="189" t="s">
        <v>91</v>
      </c>
      <c r="AW1068" s="188">
        <f>_xll.qlInterestRateIndexFixingDate(Currency&amp;"ibor"&amp;$G$1,AX1068,Trigger)</f>
        <v>46766</v>
      </c>
      <c r="AX1068" s="188">
        <f>_xll.qlCalendarAdvance(Calendar,AX1067,AV1068,"f",,Trigger)</f>
        <v>46770</v>
      </c>
      <c r="AY1068" s="188">
        <f>_xll.qlInterestRateIndexMaturity(Currency&amp;"ibor"&amp;$G$1,AX1068,Trigger)</f>
        <v>46952</v>
      </c>
      <c r="AZ1068" s="361">
        <f>_xll.qlIndexFixing($Z$5,AW1068,,_xll.ohTrigger(Trigger,Quote!$AE$2))</f>
        <v>1.7847912233254031E-2</v>
      </c>
      <c r="BA1068" s="361">
        <f>_xll.qlIndexFixing($BB$1,AX1068,,_xll.ohTrigger(Trigger,Quote!$AE$2))</f>
        <v>1.7706658203489215E-2</v>
      </c>
    </row>
    <row r="1069" spans="48:53" ht="11.25" customHeight="1" x14ac:dyDescent="0.25">
      <c r="AV1069" s="189" t="s">
        <v>91</v>
      </c>
      <c r="AW1069" s="188">
        <f>_xll.qlInterestRateIndexFixingDate(Currency&amp;"ibor"&amp;$G$1,AX1069,Trigger)</f>
        <v>46773</v>
      </c>
      <c r="AX1069" s="188">
        <f>_xll.qlCalendarAdvance(Calendar,AX1068,AV1069,"f",,Trigger)</f>
        <v>46777</v>
      </c>
      <c r="AY1069" s="188">
        <f>_xll.qlInterestRateIndexMaturity(Currency&amp;"ibor"&amp;$G$1,AX1069,Trigger)</f>
        <v>46959</v>
      </c>
      <c r="AZ1069" s="361">
        <f>_xll.qlIndexFixing($Z$5,AW1069,,_xll.ohTrigger(Trigger,Quote!$AE$2))</f>
        <v>1.7820425386154963E-2</v>
      </c>
      <c r="BA1069" s="361">
        <f>_xll.qlIndexFixing($BB$1,AX1069,,_xll.ohTrigger(Trigger,Quote!$AE$2))</f>
        <v>1.7702559638815195E-2</v>
      </c>
    </row>
    <row r="1070" spans="48:53" ht="11.25" customHeight="1" x14ac:dyDescent="0.25">
      <c r="AV1070" s="189" t="s">
        <v>91</v>
      </c>
      <c r="AW1070" s="188">
        <f>_xll.qlInterestRateIndexFixingDate(Currency&amp;"ibor"&amp;$G$1,AX1070,Trigger)</f>
        <v>46780</v>
      </c>
      <c r="AX1070" s="188">
        <f>_xll.qlCalendarAdvance(Calendar,AX1069,AV1070,"f",,Trigger)</f>
        <v>46784</v>
      </c>
      <c r="AY1070" s="188">
        <f>_xll.qlInterestRateIndexMaturity(Currency&amp;"ibor"&amp;$G$1,AX1070,Trigger)</f>
        <v>46966</v>
      </c>
      <c r="AZ1070" s="361">
        <f>_xll.qlIndexFixing($Z$5,AW1070,,_xll.ohTrigger(Trigger,Quote!$AE$2))</f>
        <v>1.7792799496760412E-2</v>
      </c>
      <c r="BA1070" s="361">
        <f>_xll.qlIndexFixing($BB$1,AX1070,,_xll.ohTrigger(Trigger,Quote!$AE$2))</f>
        <v>1.7698433280802114E-2</v>
      </c>
    </row>
    <row r="1071" spans="48:53" ht="11.25" customHeight="1" x14ac:dyDescent="0.25">
      <c r="AV1071" s="189" t="s">
        <v>91</v>
      </c>
      <c r="AW1071" s="188">
        <f>_xll.qlInterestRateIndexFixingDate(Currency&amp;"ibor"&amp;$G$1,AX1071,Trigger)</f>
        <v>46787</v>
      </c>
      <c r="AX1071" s="188">
        <f>_xll.qlCalendarAdvance(Calendar,AX1070,AV1071,"f",,Trigger)</f>
        <v>46791</v>
      </c>
      <c r="AY1071" s="188">
        <f>_xll.qlInterestRateIndexMaturity(Currency&amp;"ibor"&amp;$G$1,AX1071,Trigger)</f>
        <v>46973</v>
      </c>
      <c r="AZ1071" s="361">
        <f>_xll.qlIndexFixing($Z$5,AW1071,,_xll.ohTrigger(Trigger,Quote!$AE$2))</f>
        <v>1.7765034570854765E-2</v>
      </c>
      <c r="BA1071" s="361">
        <f>_xll.qlIndexFixing($BB$1,AX1071,,_xll.ohTrigger(Trigger,Quote!$AE$2))</f>
        <v>1.7694279584245735E-2</v>
      </c>
    </row>
    <row r="1072" spans="48:53" ht="11.25" customHeight="1" x14ac:dyDescent="0.25">
      <c r="AV1072" s="189" t="s">
        <v>91</v>
      </c>
      <c r="AW1072" s="188">
        <f>_xll.qlInterestRateIndexFixingDate(Currency&amp;"ibor"&amp;$G$1,AX1072,Trigger)</f>
        <v>46794</v>
      </c>
      <c r="AX1072" s="188">
        <f>_xll.qlCalendarAdvance(Calendar,AX1071,AV1072,"f",,Trigger)</f>
        <v>46798</v>
      </c>
      <c r="AY1072" s="188">
        <f>_xll.qlInterestRateIndexMaturity(Currency&amp;"ibor"&amp;$G$1,AX1072,Trigger)</f>
        <v>46980</v>
      </c>
      <c r="AZ1072" s="361">
        <f>_xll.qlIndexFixing($Z$5,AW1072,,_xll.ohTrigger(Trigger,Quote!$AE$2))</f>
        <v>1.7737130614250515E-2</v>
      </c>
      <c r="BA1072" s="361">
        <f>_xll.qlIndexFixing($BB$1,AX1072,,_xll.ohTrigger(Trigger,Quote!$AE$2))</f>
        <v>1.7690099003937868E-2</v>
      </c>
    </row>
    <row r="1073" spans="48:53" ht="11.25" customHeight="1" x14ac:dyDescent="0.25">
      <c r="AV1073" s="189" t="s">
        <v>91</v>
      </c>
      <c r="AW1073" s="188">
        <f>_xll.qlInterestRateIndexFixingDate(Currency&amp;"ibor"&amp;$G$1,AX1073,Trigger)</f>
        <v>46801</v>
      </c>
      <c r="AX1073" s="188">
        <f>_xll.qlCalendarAdvance(Calendar,AX1072,AV1073,"f",,Trigger)</f>
        <v>46805</v>
      </c>
      <c r="AY1073" s="188">
        <f>_xll.qlInterestRateIndexMaturity(Currency&amp;"ibor"&amp;$G$1,AX1073,Trigger)</f>
        <v>46987</v>
      </c>
      <c r="AZ1073" s="361">
        <f>_xll.qlIndexFixing($Z$5,AW1073,,_xll.ohTrigger(Trigger,Quote!$AE$2))</f>
        <v>1.7709087632791342E-2</v>
      </c>
      <c r="BA1073" s="361">
        <f>_xll.qlIndexFixing($BB$1,AX1073,,_xll.ohTrigger(Trigger,Quote!$AE$2))</f>
        <v>1.7685891994670321E-2</v>
      </c>
    </row>
    <row r="1074" spans="48:53" ht="11.25" customHeight="1" x14ac:dyDescent="0.25">
      <c r="AV1074" s="189" t="s">
        <v>91</v>
      </c>
      <c r="AW1074" s="188">
        <f>_xll.qlInterestRateIndexFixingDate(Currency&amp;"ibor"&amp;$G$1,AX1074,Trigger)</f>
        <v>46808</v>
      </c>
      <c r="AX1074" s="188">
        <f>_xll.qlCalendarAdvance(Calendar,AX1073,AV1074,"f",,Trigger)</f>
        <v>46812</v>
      </c>
      <c r="AY1074" s="188">
        <f>_xll.qlInterestRateIndexMaturity(Currency&amp;"ibor"&amp;$G$1,AX1074,Trigger)</f>
        <v>46996</v>
      </c>
      <c r="AZ1074" s="361">
        <f>_xll.qlIndexFixing($Z$5,AW1074,,_xll.ohTrigger(Trigger,Quote!$AE$2))</f>
        <v>1.7678783990605438E-2</v>
      </c>
      <c r="BA1074" s="361">
        <f>_xll.qlIndexFixing($BB$1,AX1074,,_xll.ohTrigger(Trigger,Quote!$AE$2))</f>
        <v>1.7682144700630984E-2</v>
      </c>
    </row>
    <row r="1075" spans="48:53" ht="11.25" customHeight="1" x14ac:dyDescent="0.25">
      <c r="AV1075" s="189" t="s">
        <v>91</v>
      </c>
      <c r="AW1075" s="188">
        <f>_xll.qlInterestRateIndexFixingDate(Currency&amp;"ibor"&amp;$G$1,AX1075,Trigger)</f>
        <v>46815</v>
      </c>
      <c r="AX1075" s="188">
        <f>_xll.qlCalendarAdvance(Calendar,AX1074,AV1075,"f",,Trigger)</f>
        <v>46819</v>
      </c>
      <c r="AY1075" s="188">
        <f>_xll.qlInterestRateIndexMaturity(Currency&amp;"ibor"&amp;$G$1,AX1075,Trigger)</f>
        <v>47003</v>
      </c>
      <c r="AZ1075" s="361">
        <f>_xll.qlIndexFixing($Z$5,AW1075,,_xll.ohTrigger(Trigger,Quote!$AE$2))</f>
        <v>1.7650958954716574E-2</v>
      </c>
      <c r="BA1075" s="361">
        <f>_xll.qlIndexFixing($BB$1,AX1075,,_xll.ohTrigger(Trigger,Quote!$AE$2))</f>
        <v>1.7677878725053036E-2</v>
      </c>
    </row>
    <row r="1076" spans="48:53" ht="11.25" customHeight="1" x14ac:dyDescent="0.25">
      <c r="AV1076" s="189" t="s">
        <v>91</v>
      </c>
      <c r="AW1076" s="188">
        <f>_xll.qlInterestRateIndexFixingDate(Currency&amp;"ibor"&amp;$G$1,AX1076,Trigger)</f>
        <v>46822</v>
      </c>
      <c r="AX1076" s="188">
        <f>_xll.qlCalendarAdvance(Calendar,AX1075,AV1076,"f",,Trigger)</f>
        <v>46826</v>
      </c>
      <c r="AY1076" s="188">
        <f>_xll.qlInterestRateIndexMaturity(Currency&amp;"ibor"&amp;$G$1,AX1076,Trigger)</f>
        <v>47010</v>
      </c>
      <c r="AZ1076" s="361">
        <f>_xll.qlIndexFixing($Z$5,AW1076,,_xll.ohTrigger(Trigger,Quote!$AE$2))</f>
        <v>1.7622996403957352E-2</v>
      </c>
      <c r="BA1076" s="361">
        <f>_xll.qlIndexFixing($BB$1,AX1076,,_xll.ohTrigger(Trigger,Quote!$AE$2))</f>
        <v>1.7673587810129874E-2</v>
      </c>
    </row>
    <row r="1077" spans="48:53" ht="11.25" customHeight="1" x14ac:dyDescent="0.25">
      <c r="AV1077" s="189" t="s">
        <v>91</v>
      </c>
      <c r="AW1077" s="188">
        <f>_xll.qlInterestRateIndexFixingDate(Currency&amp;"ibor"&amp;$G$1,AX1077,Trigger)</f>
        <v>46829</v>
      </c>
      <c r="AX1077" s="188">
        <f>_xll.qlCalendarAdvance(Calendar,AX1076,AV1077,"f",,Trigger)</f>
        <v>46833</v>
      </c>
      <c r="AY1077" s="188">
        <f>_xll.qlInterestRateIndexMaturity(Currency&amp;"ibor"&amp;$G$1,AX1077,Trigger)</f>
        <v>47017</v>
      </c>
      <c r="AZ1077" s="361">
        <f>_xll.qlIndexFixing($Z$5,AW1077,,_xll.ohTrigger(Trigger,Quote!$AE$2))</f>
        <v>1.7594896344183084E-2</v>
      </c>
      <c r="BA1077" s="361">
        <f>_xll.qlIndexFixing($BB$1,AX1077,,_xll.ohTrigger(Trigger,Quote!$AE$2))</f>
        <v>1.7669272410731619E-2</v>
      </c>
    </row>
    <row r="1078" spans="48:53" ht="11.25" customHeight="1" x14ac:dyDescent="0.25">
      <c r="AV1078" s="189" t="s">
        <v>91</v>
      </c>
      <c r="AW1078" s="188">
        <f>_xll.qlInterestRateIndexFixingDate(Currency&amp;"ibor"&amp;$G$1,AX1078,Trigger)</f>
        <v>46836</v>
      </c>
      <c r="AX1078" s="188">
        <f>_xll.qlCalendarAdvance(Calendar,AX1077,AV1078,"f",,Trigger)</f>
        <v>46840</v>
      </c>
      <c r="AY1078" s="188">
        <f>_xll.qlInterestRateIndexMaturity(Currency&amp;"ibor"&amp;$G$1,AX1078,Trigger)</f>
        <v>47024</v>
      </c>
      <c r="AZ1078" s="361">
        <f>_xll.qlIndexFixing($Z$5,AW1078,,_xll.ohTrigger(Trigger,Quote!$AE$2))</f>
        <v>1.7566658781276893E-2</v>
      </c>
      <c r="BA1078" s="361">
        <f>_xll.qlIndexFixing($BB$1,AX1078,,_xll.ohTrigger(Trigger,Quote!$AE$2))</f>
        <v>1.7664590805333332E-2</v>
      </c>
    </row>
    <row r="1079" spans="48:53" ht="11.25" customHeight="1" x14ac:dyDescent="0.25">
      <c r="AV1079" s="189" t="s">
        <v>91</v>
      </c>
      <c r="AW1079" s="188">
        <f>_xll.qlInterestRateIndexFixingDate(Currency&amp;"ibor"&amp;$G$1,AX1079,Trigger)</f>
        <v>46843</v>
      </c>
      <c r="AX1079" s="188">
        <f>_xll.qlCalendarAdvance(Calendar,AX1078,AV1079,"f",,Trigger)</f>
        <v>46847</v>
      </c>
      <c r="AY1079" s="188">
        <f>_xll.qlInterestRateIndexMaturity(Currency&amp;"ibor"&amp;$G$1,AX1079,Trigger)</f>
        <v>47030</v>
      </c>
      <c r="AZ1079" s="361">
        <f>_xll.qlIndexFixing($Z$5,AW1079,,_xll.ohTrigger(Trigger,Quote!$AE$2))</f>
        <v>1.7538088981633396E-2</v>
      </c>
      <c r="BA1079" s="361">
        <f>_xll.qlIndexFixing($BB$1,AX1079,,_xll.ohTrigger(Trigger,Quote!$AE$2))</f>
        <v>1.7660233025539485E-2</v>
      </c>
    </row>
    <row r="1080" spans="48:53" ht="11.25" customHeight="1" x14ac:dyDescent="0.25">
      <c r="AV1080" s="189" t="s">
        <v>91</v>
      </c>
      <c r="AW1080" s="188">
        <f>_xll.qlInterestRateIndexFixingDate(Currency&amp;"ibor"&amp;$G$1,AX1080,Trigger)</f>
        <v>46850</v>
      </c>
      <c r="AX1080" s="188">
        <f>_xll.qlCalendarAdvance(Calendar,AX1079,AV1080,"f",,Trigger)</f>
        <v>46854</v>
      </c>
      <c r="AY1080" s="188">
        <f>_xll.qlInterestRateIndexMaturity(Currency&amp;"ibor"&amp;$G$1,AX1080,Trigger)</f>
        <v>47037</v>
      </c>
      <c r="AZ1080" s="361">
        <f>_xll.qlIndexFixing($Z$5,AW1080,,_xll.ohTrigger(Trigger,Quote!$AE$2))</f>
        <v>1.750932608222297E-2</v>
      </c>
      <c r="BA1080" s="361">
        <f>_xll.qlIndexFixing($BB$1,AX1080,,_xll.ohTrigger(Trigger,Quote!$AE$2))</f>
        <v>1.7655852031638278E-2</v>
      </c>
    </row>
    <row r="1081" spans="48:53" ht="11.25" customHeight="1" x14ac:dyDescent="0.25">
      <c r="AV1081" s="189" t="s">
        <v>91</v>
      </c>
      <c r="AW1081" s="188">
        <f>_xll.qlInterestRateIndexFixingDate(Currency&amp;"ibor"&amp;$G$1,AX1081,Trigger)</f>
        <v>46855</v>
      </c>
      <c r="AX1081" s="188">
        <f>_xll.qlCalendarAdvance(Calendar,AX1080,AV1081,"f",,Trigger)</f>
        <v>46861</v>
      </c>
      <c r="AY1081" s="188">
        <f>_xll.qlInterestRateIndexMaturity(Currency&amp;"ibor"&amp;$G$1,AX1081,Trigger)</f>
        <v>47044</v>
      </c>
      <c r="AZ1081" s="361">
        <f>_xll.qlIndexFixing($Z$5,AW1081,,_xll.ohTrigger(Trigger,Quote!$AE$2))</f>
        <v>1.7480424955693175E-2</v>
      </c>
      <c r="BA1081" s="361">
        <f>_xll.qlIndexFixing($BB$1,AX1081,,_xll.ohTrigger(Trigger,Quote!$AE$2))</f>
        <v>1.7651448278419579E-2</v>
      </c>
    </row>
    <row r="1082" spans="48:53" ht="11.25" customHeight="1" x14ac:dyDescent="0.25">
      <c r="AV1082" s="189" t="s">
        <v>91</v>
      </c>
      <c r="AW1082" s="188">
        <f>_xll.qlInterestRateIndexFixingDate(Currency&amp;"ibor"&amp;$G$1,AX1082,Trigger)</f>
        <v>46864</v>
      </c>
      <c r="AX1082" s="188">
        <f>_xll.qlCalendarAdvance(Calendar,AX1081,AV1082,"f",,Trigger)</f>
        <v>46868</v>
      </c>
      <c r="AY1082" s="188">
        <f>_xll.qlInterestRateIndexMaturity(Currency&amp;"ibor"&amp;$G$1,AX1082,Trigger)</f>
        <v>47051</v>
      </c>
      <c r="AZ1082" s="361">
        <f>_xll.qlIndexFixing($Z$5,AW1082,,_xll.ohTrigger(Trigger,Quote!$AE$2))</f>
        <v>1.7451385608096441E-2</v>
      </c>
      <c r="BA1082" s="361">
        <f>_xll.qlIndexFixing($BB$1,AX1082,,_xll.ohTrigger(Trigger,Quote!$AE$2))</f>
        <v>1.7647022220668454E-2</v>
      </c>
    </row>
    <row r="1083" spans="48:53" ht="11.25" customHeight="1" x14ac:dyDescent="0.25">
      <c r="AV1083" s="189" t="s">
        <v>91</v>
      </c>
      <c r="AW1083" s="188">
        <f>_xll.qlInterestRateIndexFixingDate(Currency&amp;"ibor"&amp;$G$1,AX1083,Trigger)</f>
        <v>46870</v>
      </c>
      <c r="AX1083" s="188">
        <f>_xll.qlCalendarAdvance(Calendar,AX1082,AV1083,"f",,Trigger)</f>
        <v>46875</v>
      </c>
      <c r="AY1083" s="188">
        <f>_xll.qlInterestRateIndexMaturity(Currency&amp;"ibor"&amp;$G$1,AX1083,Trigger)</f>
        <v>47059</v>
      </c>
      <c r="AZ1083" s="361">
        <f>_xll.qlIndexFixing($Z$5,AW1083,,_xll.ohTrigger(Trigger,Quote!$AE$2))</f>
        <v>1.7423408627686845E-2</v>
      </c>
      <c r="BA1083" s="361">
        <f>_xll.qlIndexFixing($BB$1,AX1083,,_xll.ohTrigger(Trigger,Quote!$AE$2))</f>
        <v>1.7642891312710667E-2</v>
      </c>
    </row>
    <row r="1084" spans="48:53" ht="11.25" customHeight="1" x14ac:dyDescent="0.25">
      <c r="AV1084" s="189" t="s">
        <v>91</v>
      </c>
      <c r="AW1084" s="188">
        <f>_xll.qlInterestRateIndexFixingDate(Currency&amp;"ibor"&amp;$G$1,AX1084,Trigger)</f>
        <v>46878</v>
      </c>
      <c r="AX1084" s="188">
        <f>_xll.qlCalendarAdvance(Calendar,AX1083,AV1084,"f",,Trigger)</f>
        <v>46882</v>
      </c>
      <c r="AY1084" s="188">
        <f>_xll.qlInterestRateIndexMaturity(Currency&amp;"ibor"&amp;$G$1,AX1084,Trigger)</f>
        <v>47066</v>
      </c>
      <c r="AZ1084" s="361">
        <f>_xll.qlIndexFixing($Z$5,AW1084,,_xll.ohTrigger(Trigger,Quote!$AE$2))</f>
        <v>1.7394346171143778E-2</v>
      </c>
      <c r="BA1084" s="361">
        <f>_xll.qlIndexFixing($BB$1,AX1084,,_xll.ohTrigger(Trigger,Quote!$AE$2))</f>
        <v>1.763841725809184E-2</v>
      </c>
    </row>
    <row r="1085" spans="48:53" ht="11.25" customHeight="1" x14ac:dyDescent="0.25">
      <c r="AV1085" s="189" t="s">
        <v>91</v>
      </c>
      <c r="AW1085" s="188">
        <f>_xll.qlInterestRateIndexFixingDate(Currency&amp;"ibor"&amp;$G$1,AX1085,Trigger)</f>
        <v>46885</v>
      </c>
      <c r="AX1085" s="188">
        <f>_xll.qlCalendarAdvance(Calendar,AX1084,AV1085,"f",,Trigger)</f>
        <v>46889</v>
      </c>
      <c r="AY1085" s="188">
        <f>_xll.qlInterestRateIndexMaturity(Currency&amp;"ibor"&amp;$G$1,AX1085,Trigger)</f>
        <v>47073</v>
      </c>
      <c r="AZ1085" s="361">
        <f>_xll.qlIndexFixing($Z$5,AW1085,,_xll.ohTrigger(Trigger,Quote!$AE$2))</f>
        <v>1.7371833882633029E-2</v>
      </c>
      <c r="BA1085" s="361">
        <f>_xll.qlIndexFixing($BB$1,AX1085,,_xll.ohTrigger(Trigger,Quote!$AE$2))</f>
        <v>1.763392235784542E-2</v>
      </c>
    </row>
    <row r="1086" spans="48:53" ht="11.25" customHeight="1" x14ac:dyDescent="0.25">
      <c r="AV1086" s="189" t="s">
        <v>91</v>
      </c>
      <c r="AW1086" s="188">
        <f>_xll.qlInterestRateIndexFixingDate(Currency&amp;"ibor"&amp;$G$1,AX1086,Trigger)</f>
        <v>46892</v>
      </c>
      <c r="AX1086" s="188">
        <f>_xll.qlCalendarAdvance(Calendar,AX1085,AV1086,"f",,Trigger)</f>
        <v>46896</v>
      </c>
      <c r="AY1086" s="188">
        <f>_xll.qlInterestRateIndexMaturity(Currency&amp;"ibor"&amp;$G$1,AX1086,Trigger)</f>
        <v>47080</v>
      </c>
      <c r="AZ1086" s="361">
        <f>_xll.qlIndexFixing($Z$5,AW1086,,_xll.ohTrigger(Trigger,Quote!$AE$2))</f>
        <v>1.7389388548093434E-2</v>
      </c>
      <c r="BA1086" s="361">
        <f>_xll.qlIndexFixing($BB$1,AX1086,,_xll.ohTrigger(Trigger,Quote!$AE$2))</f>
        <v>1.7629407066812309E-2</v>
      </c>
    </row>
    <row r="1087" spans="48:53" ht="11.25" customHeight="1" x14ac:dyDescent="0.25">
      <c r="AV1087" s="189" t="s">
        <v>91</v>
      </c>
      <c r="AW1087" s="188">
        <f>_xll.qlInterestRateIndexFixingDate(Currency&amp;"ibor"&amp;$G$1,AX1087,Trigger)</f>
        <v>46899</v>
      </c>
      <c r="AX1087" s="188">
        <f>_xll.qlCalendarAdvance(Calendar,AX1086,AV1087,"f",,Trigger)</f>
        <v>46903</v>
      </c>
      <c r="AY1087" s="188">
        <f>_xll.qlInterestRateIndexMaturity(Currency&amp;"ibor"&amp;$G$1,AX1087,Trigger)</f>
        <v>47087</v>
      </c>
      <c r="AZ1087" s="361">
        <f>_xll.qlIndexFixing($Z$5,AW1087,,_xll.ohTrigger(Trigger,Quote!$AE$2))</f>
        <v>1.7406943369675472E-2</v>
      </c>
      <c r="BA1087" s="361">
        <f>_xll.qlIndexFixing($BB$1,AX1087,,_xll.ohTrigger(Trigger,Quote!$AE$2))</f>
        <v>1.7624573281217925E-2</v>
      </c>
    </row>
    <row r="1088" spans="48:53" ht="11.25" customHeight="1" x14ac:dyDescent="0.25">
      <c r="AV1088" s="189" t="s">
        <v>91</v>
      </c>
      <c r="AW1088" s="188">
        <f>_xll.qlInterestRateIndexFixingDate(Currency&amp;"ibor"&amp;$G$1,AX1088,Trigger)</f>
        <v>46906</v>
      </c>
      <c r="AX1088" s="188">
        <f>_xll.qlCalendarAdvance(Calendar,AX1087,AV1088,"f",,Trigger)</f>
        <v>46910</v>
      </c>
      <c r="AY1088" s="188">
        <f>_xll.qlInterestRateIndexMaturity(Currency&amp;"ibor"&amp;$G$1,AX1088,Trigger)</f>
        <v>47093</v>
      </c>
      <c r="AZ1088" s="361">
        <f>_xll.qlIndexFixing($Z$5,AW1088,,_xll.ohTrigger(Trigger,Quote!$AE$2))</f>
        <v>1.742282404375791E-2</v>
      </c>
      <c r="BA1088" s="361">
        <f>_xll.qlIndexFixing($BB$1,AX1088,,_xll.ohTrigger(Trigger,Quote!$AE$2))</f>
        <v>1.7620022946596477E-2</v>
      </c>
    </row>
    <row r="1089" spans="48:53" ht="11.25" customHeight="1" x14ac:dyDescent="0.25">
      <c r="AV1089" s="189" t="s">
        <v>91</v>
      </c>
      <c r="AW1089" s="188">
        <f>_xll.qlInterestRateIndexFixingDate(Currency&amp;"ibor"&amp;$G$1,AX1089,Trigger)</f>
        <v>46913</v>
      </c>
      <c r="AX1089" s="188">
        <f>_xll.qlCalendarAdvance(Calendar,AX1088,AV1089,"f",,Trigger)</f>
        <v>46917</v>
      </c>
      <c r="AY1089" s="188">
        <f>_xll.qlInterestRateIndexMaturity(Currency&amp;"ibor"&amp;$G$1,AX1089,Trigger)</f>
        <v>47100</v>
      </c>
      <c r="AZ1089" s="361">
        <f>_xll.qlIndexFixing($Z$5,AW1089,,_xll.ohTrigger(Trigger,Quote!$AE$2))</f>
        <v>1.7440378320160235E-2</v>
      </c>
      <c r="BA1089" s="361">
        <f>_xll.qlIndexFixing($BB$1,AX1089,,_xll.ohTrigger(Trigger,Quote!$AE$2))</f>
        <v>1.7615453490851106E-2</v>
      </c>
    </row>
    <row r="1090" spans="48:53" ht="11.25" customHeight="1" x14ac:dyDescent="0.25">
      <c r="AV1090" s="189" t="s">
        <v>91</v>
      </c>
      <c r="AW1090" s="188">
        <f>_xll.qlInterestRateIndexFixingDate(Currency&amp;"ibor"&amp;$G$1,AX1090,Trigger)</f>
        <v>46920</v>
      </c>
      <c r="AX1090" s="188">
        <f>_xll.qlCalendarAdvance(Calendar,AX1089,AV1090,"f",,Trigger)</f>
        <v>46924</v>
      </c>
      <c r="AY1090" s="188">
        <f>_xll.qlInterestRateIndexMaturity(Currency&amp;"ibor"&amp;$G$1,AX1090,Trigger)</f>
        <v>47107</v>
      </c>
      <c r="AZ1090" s="361">
        <f>_xll.qlIndexFixing($Z$5,AW1090,,_xll.ohTrigger(Trigger,Quote!$AE$2))</f>
        <v>1.7457932751831141E-2</v>
      </c>
      <c r="BA1090" s="361">
        <f>_xll.qlIndexFixing($BB$1,AX1090,,_xll.ohTrigger(Trigger,Quote!$AE$2))</f>
        <v>1.7610865368740236E-2</v>
      </c>
    </row>
    <row r="1091" spans="48:53" ht="11.25" customHeight="1" x14ac:dyDescent="0.25">
      <c r="AV1091" s="189" t="s">
        <v>91</v>
      </c>
      <c r="AW1091" s="188">
        <f>_xll.qlInterestRateIndexFixingDate(Currency&amp;"ibor"&amp;$G$1,AX1091,Trigger)</f>
        <v>46927</v>
      </c>
      <c r="AX1091" s="188">
        <f>_xll.qlCalendarAdvance(Calendar,AX1090,AV1091,"f",,Trigger)</f>
        <v>46931</v>
      </c>
      <c r="AY1091" s="188">
        <f>_xll.qlInterestRateIndexMaturity(Currency&amp;"ibor"&amp;$G$1,AX1091,Trigger)</f>
        <v>47114</v>
      </c>
      <c r="AZ1091" s="361">
        <f>_xll.qlIndexFixing($Z$5,AW1091,,_xll.ohTrigger(Trigger,Quote!$AE$2))</f>
        <v>1.747548733877282E-2</v>
      </c>
      <c r="BA1091" s="361">
        <f>_xll.qlIndexFixing($BB$1,AX1091,,_xll.ohTrigger(Trigger,Quote!$AE$2))</f>
        <v>1.7606259035017911E-2</v>
      </c>
    </row>
    <row r="1092" spans="48:53" ht="11.25" customHeight="1" x14ac:dyDescent="0.25">
      <c r="AV1092" s="189" t="s">
        <v>91</v>
      </c>
      <c r="AW1092" s="188">
        <f>_xll.qlInterestRateIndexFixingDate(Currency&amp;"ibor"&amp;$G$1,AX1092,Trigger)</f>
        <v>46934</v>
      </c>
      <c r="AX1092" s="188">
        <f>_xll.qlCalendarAdvance(Calendar,AX1091,AV1092,"f",,Trigger)</f>
        <v>46938</v>
      </c>
      <c r="AY1092" s="188">
        <f>_xll.qlInterestRateIndexMaturity(Currency&amp;"ibor"&amp;$G$1,AX1092,Trigger)</f>
        <v>47122</v>
      </c>
      <c r="AZ1092" s="361">
        <f>_xll.qlIndexFixing($Z$5,AW1092,,_xll.ohTrigger(Trigger,Quote!$AE$2))</f>
        <v>1.7494719819448903E-2</v>
      </c>
      <c r="BA1092" s="361">
        <f>_xll.qlIndexFixing($BB$1,AX1092,,_xll.ohTrigger(Trigger,Quote!$AE$2))</f>
        <v>1.7601912584716099E-2</v>
      </c>
    </row>
    <row r="1093" spans="48:53" ht="11.25" customHeight="1" x14ac:dyDescent="0.25">
      <c r="AV1093" s="189" t="s">
        <v>91</v>
      </c>
      <c r="AW1093" s="188">
        <f>_xll.qlInterestRateIndexFixingDate(Currency&amp;"ibor"&amp;$G$1,AX1093,Trigger)</f>
        <v>46941</v>
      </c>
      <c r="AX1093" s="188">
        <f>_xll.qlCalendarAdvance(Calendar,AX1092,AV1093,"f",,Trigger)</f>
        <v>46945</v>
      </c>
      <c r="AY1093" s="188">
        <f>_xll.qlInterestRateIndexMaturity(Currency&amp;"ibor"&amp;$G$1,AX1093,Trigger)</f>
        <v>47129</v>
      </c>
      <c r="AZ1093" s="361">
        <f>_xll.qlIndexFixing($Z$5,AW1093,,_xll.ohTrigger(Trigger,Quote!$AE$2))</f>
        <v>1.7512275577786399E-2</v>
      </c>
      <c r="BA1093" s="361">
        <f>_xll.qlIndexFixing($BB$1,AX1093,,_xll.ohTrigger(Trigger,Quote!$AE$2))</f>
        <v>1.7597267293410507E-2</v>
      </c>
    </row>
    <row r="1094" spans="48:53" ht="11.25" customHeight="1" x14ac:dyDescent="0.25">
      <c r="AV1094" s="189" t="s">
        <v>91</v>
      </c>
      <c r="AW1094" s="188">
        <f>_xll.qlInterestRateIndexFixingDate(Currency&amp;"ibor"&amp;$G$1,AX1094,Trigger)</f>
        <v>46948</v>
      </c>
      <c r="AX1094" s="188">
        <f>_xll.qlCalendarAdvance(Calendar,AX1093,AV1094,"f",,Trigger)</f>
        <v>46952</v>
      </c>
      <c r="AY1094" s="188">
        <f>_xll.qlInterestRateIndexMaturity(Currency&amp;"ibor"&amp;$G$1,AX1094,Trigger)</f>
        <v>47136</v>
      </c>
      <c r="AZ1094" s="361">
        <f>_xll.qlIndexFixing($Z$5,AW1094,,_xll.ohTrigger(Trigger,Quote!$AE$2))</f>
        <v>1.7529831492254223E-2</v>
      </c>
      <c r="BA1094" s="361">
        <f>_xll.qlIndexFixing($BB$1,AX1094,,_xll.ohTrigger(Trigger,Quote!$AE$2))</f>
        <v>1.7592605249911301E-2</v>
      </c>
    </row>
    <row r="1095" spans="48:53" ht="11.25" customHeight="1" x14ac:dyDescent="0.25">
      <c r="AV1095" s="189" t="s">
        <v>91</v>
      </c>
      <c r="AW1095" s="188">
        <f>_xll.qlInterestRateIndexFixingDate(Currency&amp;"ibor"&amp;$G$1,AX1095,Trigger)</f>
        <v>46955</v>
      </c>
      <c r="AX1095" s="188">
        <f>_xll.qlCalendarAdvance(Calendar,AX1094,AV1095,"f",,Trigger)</f>
        <v>46959</v>
      </c>
      <c r="AY1095" s="188">
        <f>_xll.qlInterestRateIndexMaturity(Currency&amp;"ibor"&amp;$G$1,AX1095,Trigger)</f>
        <v>47143</v>
      </c>
      <c r="AZ1095" s="361">
        <f>_xll.qlIndexFixing($Z$5,AW1095,,_xll.ohTrigger(Trigger,Quote!$AE$2))</f>
        <v>1.7547387562854108E-2</v>
      </c>
      <c r="BA1095" s="361">
        <f>_xll.qlIndexFixing($BB$1,AX1095,,_xll.ohTrigger(Trigger,Quote!$AE$2))</f>
        <v>1.7587926909027149E-2</v>
      </c>
    </row>
    <row r="1096" spans="48:53" ht="11.25" customHeight="1" x14ac:dyDescent="0.25">
      <c r="AV1096" s="189" t="s">
        <v>91</v>
      </c>
      <c r="AW1096" s="188">
        <f>_xll.qlInterestRateIndexFixingDate(Currency&amp;"ibor"&amp;$G$1,AX1096,Trigger)</f>
        <v>46962</v>
      </c>
      <c r="AX1096" s="188">
        <f>_xll.qlCalendarAdvance(Calendar,AX1095,AV1096,"f",,Trigger)</f>
        <v>46966</v>
      </c>
      <c r="AY1096" s="188">
        <f>_xll.qlInterestRateIndexMaturity(Currency&amp;"ibor"&amp;$G$1,AX1096,Trigger)</f>
        <v>47150</v>
      </c>
      <c r="AZ1096" s="361">
        <f>_xll.qlIndexFixing($Z$5,AW1096,,_xll.ohTrigger(Trigger,Quote!$AE$2))</f>
        <v>1.7564943789587364E-2</v>
      </c>
      <c r="BA1096" s="361">
        <f>_xll.qlIndexFixing($BB$1,AX1096,,_xll.ohTrigger(Trigger,Quote!$AE$2))</f>
        <v>1.7583232725559835E-2</v>
      </c>
    </row>
    <row r="1097" spans="48:53" ht="11.25" customHeight="1" x14ac:dyDescent="0.25">
      <c r="AV1097" s="189" t="s">
        <v>91</v>
      </c>
      <c r="AW1097" s="188">
        <f>_xll.qlInterestRateIndexFixingDate(Currency&amp;"ibor"&amp;$G$1,AX1097,Trigger)</f>
        <v>46969</v>
      </c>
      <c r="AX1097" s="188">
        <f>_xll.qlCalendarAdvance(Calendar,AX1096,AV1097,"f",,Trigger)</f>
        <v>46973</v>
      </c>
      <c r="AY1097" s="188">
        <f>_xll.qlInterestRateIndexMaturity(Currency&amp;"ibor"&amp;$G$1,AX1097,Trigger)</f>
        <v>47157</v>
      </c>
      <c r="AZ1097" s="361">
        <f>_xll.qlIndexFixing($Z$5,AW1097,,_xll.ohTrigger(Trigger,Quote!$AE$2))</f>
        <v>1.7582500172456154E-2</v>
      </c>
      <c r="BA1097" s="361">
        <f>_xll.qlIndexFixing($BB$1,AX1097,,_xll.ohTrigger(Trigger,Quote!$AE$2))</f>
        <v>1.7578523154309005E-2</v>
      </c>
    </row>
    <row r="1098" spans="48:53" ht="11.25" customHeight="1" x14ac:dyDescent="0.25">
      <c r="AV1098" s="189" t="s">
        <v>91</v>
      </c>
      <c r="AW1098" s="188">
        <f>_xll.qlInterestRateIndexFixingDate(Currency&amp;"ibor"&amp;$G$1,AX1098,Trigger)</f>
        <v>46976</v>
      </c>
      <c r="AX1098" s="188">
        <f>_xll.qlCalendarAdvance(Calendar,AX1097,AV1098,"f",,Trigger)</f>
        <v>46980</v>
      </c>
      <c r="AY1098" s="188">
        <f>_xll.qlInterestRateIndexMaturity(Currency&amp;"ibor"&amp;$G$1,AX1098,Trigger)</f>
        <v>47164</v>
      </c>
      <c r="AZ1098" s="361">
        <f>_xll.qlIndexFixing($Z$5,AW1098,,_xll.ohTrigger(Trigger,Quote!$AE$2))</f>
        <v>1.7600056711460921E-2</v>
      </c>
      <c r="BA1098" s="361">
        <f>_xll.qlIndexFixing($BB$1,AX1098,,_xll.ohTrigger(Trigger,Quote!$AE$2))</f>
        <v>1.7573798650069562E-2</v>
      </c>
    </row>
    <row r="1099" spans="48:53" ht="11.25" customHeight="1" x14ac:dyDescent="0.25">
      <c r="AV1099" s="189" t="s">
        <v>91</v>
      </c>
      <c r="AW1099" s="188">
        <f>_xll.qlInterestRateIndexFixingDate(Currency&amp;"ibor"&amp;$G$1,AX1099,Trigger)</f>
        <v>46983</v>
      </c>
      <c r="AX1099" s="188">
        <f>_xll.qlCalendarAdvance(Calendar,AX1098,AV1099,"f",,Trigger)</f>
        <v>46987</v>
      </c>
      <c r="AY1099" s="188">
        <f>_xll.qlInterestRateIndexMaturity(Currency&amp;"ibor"&amp;$G$1,AX1099,Trigger)</f>
        <v>47171</v>
      </c>
      <c r="AZ1099" s="361">
        <f>_xll.qlIndexFixing($Z$5,AW1099,,_xll.ohTrigger(Trigger,Quote!$AE$2))</f>
        <v>1.7617613406603401E-2</v>
      </c>
      <c r="BA1099" s="361">
        <f>_xll.qlIndexFixing($BB$1,AX1099,,_xll.ohTrigger(Trigger,Quote!$AE$2))</f>
        <v>1.7569059667632555E-2</v>
      </c>
    </row>
    <row r="1100" spans="48:53" ht="11.25" customHeight="1" x14ac:dyDescent="0.25">
      <c r="AV1100" s="189" t="s">
        <v>91</v>
      </c>
      <c r="AW1100" s="188">
        <f>_xll.qlInterestRateIndexFixingDate(Currency&amp;"ibor"&amp;$G$1,AX1100,Trigger)</f>
        <v>46990</v>
      </c>
      <c r="AX1100" s="188">
        <f>_xll.qlCalendarAdvance(Calendar,AX1099,AV1100,"f",,Trigger)</f>
        <v>46994</v>
      </c>
      <c r="AY1100" s="188">
        <f>_xll.qlInterestRateIndexMaturity(Currency&amp;"ibor"&amp;$G$1,AX1100,Trigger)</f>
        <v>47177</v>
      </c>
      <c r="AZ1100" s="361">
        <f>_xll.qlIndexFixing($Z$5,AW1100,,_xll.ohTrigger(Trigger,Quote!$AE$2))</f>
        <v>1.7633485608645676E-2</v>
      </c>
      <c r="BA1100" s="361">
        <f>_xll.qlIndexFixing($BB$1,AX1100,,_xll.ohTrigger(Trigger,Quote!$AE$2))</f>
        <v>1.7563891000479646E-2</v>
      </c>
    </row>
    <row r="1101" spans="48:53" ht="11.25" customHeight="1" x14ac:dyDescent="0.25">
      <c r="AV1101" s="189" t="s">
        <v>91</v>
      </c>
      <c r="AW1101" s="188">
        <f>_xll.qlInterestRateIndexFixingDate(Currency&amp;"ibor"&amp;$G$1,AX1101,Trigger)</f>
        <v>46997</v>
      </c>
      <c r="AX1101" s="188">
        <f>_xll.qlCalendarAdvance(Calendar,AX1100,AV1101,"f",,Trigger)</f>
        <v>47001</v>
      </c>
      <c r="AY1101" s="188">
        <f>_xll.qlInterestRateIndexMaturity(Currency&amp;"ibor"&amp;$G$1,AX1101,Trigger)</f>
        <v>47182</v>
      </c>
      <c r="AZ1101" s="361">
        <f>_xll.qlIndexFixing($Z$5,AW1101,,_xll.ohTrigger(Trigger,Quote!$AE$2))</f>
        <v>1.7647671126260211E-2</v>
      </c>
      <c r="BA1101" s="361">
        <f>_xll.qlIndexFixing($BB$1,AX1101,,_xll.ohTrigger(Trigger,Quote!$AE$2))</f>
        <v>1.7559129666591601E-2</v>
      </c>
    </row>
    <row r="1102" spans="48:53" ht="11.25" customHeight="1" x14ac:dyDescent="0.25">
      <c r="AV1102" s="189" t="s">
        <v>91</v>
      </c>
      <c r="AW1102" s="188">
        <f>_xll.qlInterestRateIndexFixingDate(Currency&amp;"ibor"&amp;$G$1,AX1102,Trigger)</f>
        <v>47004</v>
      </c>
      <c r="AX1102" s="188">
        <f>_xll.qlCalendarAdvance(Calendar,AX1101,AV1102,"f",,Trigger)</f>
        <v>47008</v>
      </c>
      <c r="AY1102" s="188">
        <f>_xll.qlInterestRateIndexMaturity(Currency&amp;"ibor"&amp;$G$1,AX1102,Trigger)</f>
        <v>47189</v>
      </c>
      <c r="AZ1102" s="361">
        <f>_xll.qlIndexFixing($Z$5,AW1102,,_xll.ohTrigger(Trigger,Quote!$AE$2))</f>
        <v>1.7665225684647907E-2</v>
      </c>
      <c r="BA1102" s="361">
        <f>_xll.qlIndexFixing($BB$1,AX1102,,_xll.ohTrigger(Trigger,Quote!$AE$2))</f>
        <v>1.7554355059348103E-2</v>
      </c>
    </row>
    <row r="1103" spans="48:53" ht="11.25" customHeight="1" x14ac:dyDescent="0.25">
      <c r="AV1103" s="189" t="s">
        <v>91</v>
      </c>
      <c r="AW1103" s="188">
        <f>_xll.qlInterestRateIndexFixingDate(Currency&amp;"ibor"&amp;$G$1,AX1103,Trigger)</f>
        <v>47011</v>
      </c>
      <c r="AX1103" s="188">
        <f>_xll.qlCalendarAdvance(Calendar,AX1102,AV1103,"f",,Trigger)</f>
        <v>47015</v>
      </c>
      <c r="AY1103" s="188">
        <f>_xll.qlInterestRateIndexMaturity(Currency&amp;"ibor"&amp;$G$1,AX1103,Trigger)</f>
        <v>47196</v>
      </c>
      <c r="AZ1103" s="361">
        <f>_xll.qlIndexFixing($Z$5,AW1103,,_xll.ohTrigger(Trigger,Quote!$AE$2))</f>
        <v>1.7682780396609993E-2</v>
      </c>
      <c r="BA1103" s="361">
        <f>_xll.qlIndexFixing($BB$1,AX1103,,_xll.ohTrigger(Trigger,Quote!$AE$2))</f>
        <v>1.7549567633411318E-2</v>
      </c>
    </row>
    <row r="1104" spans="48:53" ht="11.25" customHeight="1" x14ac:dyDescent="0.25">
      <c r="AV1104" s="189" t="s">
        <v>91</v>
      </c>
      <c r="AW1104" s="188">
        <f>_xll.qlInterestRateIndexFixingDate(Currency&amp;"ibor"&amp;$G$1,AX1104,Trigger)</f>
        <v>47018</v>
      </c>
      <c r="AX1104" s="188">
        <f>_xll.qlCalendarAdvance(Calendar,AX1103,AV1104,"f",,Trigger)</f>
        <v>47022</v>
      </c>
      <c r="AY1104" s="188">
        <f>_xll.qlInterestRateIndexMaturity(Currency&amp;"ibor"&amp;$G$1,AX1104,Trigger)</f>
        <v>47203</v>
      </c>
      <c r="AZ1104" s="361">
        <f>_xll.qlIndexFixing($Z$5,AW1104,,_xll.ohTrigger(Trigger,Quote!$AE$2))</f>
        <v>1.7700335262147794E-2</v>
      </c>
      <c r="BA1104" s="361">
        <f>_xll.qlIndexFixing($BB$1,AX1104,,_xll.ohTrigger(Trigger,Quote!$AE$2))</f>
        <v>1.7544767843442083E-2</v>
      </c>
    </row>
    <row r="1105" spans="48:53" ht="11.25" customHeight="1" x14ac:dyDescent="0.25">
      <c r="AV1105" s="189" t="s">
        <v>91</v>
      </c>
      <c r="AW1105" s="188">
        <f>_xll.qlInterestRateIndexFixingDate(Currency&amp;"ibor"&amp;$G$1,AX1105,Trigger)</f>
        <v>47025</v>
      </c>
      <c r="AX1105" s="188">
        <f>_xll.qlCalendarAdvance(Calendar,AX1104,AV1105,"f",,Trigger)</f>
        <v>47029</v>
      </c>
      <c r="AY1105" s="188">
        <f>_xll.qlInterestRateIndexMaturity(Currency&amp;"ibor"&amp;$G$1,AX1105,Trigger)</f>
        <v>47211</v>
      </c>
      <c r="AZ1105" s="361">
        <f>_xll.qlIndexFixing($Z$5,AW1105,,_xll.ohTrigger(Trigger,Quote!$AE$2))</f>
        <v>1.7719579001744274E-2</v>
      </c>
      <c r="BA1105" s="361">
        <f>_xll.qlIndexFixing($BB$1,AX1105,,_xll.ohTrigger(Trigger,Quote!$AE$2))</f>
        <v>1.7540034509499623E-2</v>
      </c>
    </row>
    <row r="1106" spans="48:53" ht="11.25" customHeight="1" x14ac:dyDescent="0.25">
      <c r="AV1106" s="189" t="s">
        <v>91</v>
      </c>
      <c r="AW1106" s="188">
        <f>_xll.qlInterestRateIndexFixingDate(Currency&amp;"ibor"&amp;$G$1,AX1106,Trigger)</f>
        <v>47032</v>
      </c>
      <c r="AX1106" s="188">
        <f>_xll.qlCalendarAdvance(Calendar,AX1105,AV1106,"f",,Trigger)</f>
        <v>47036</v>
      </c>
      <c r="AY1106" s="188">
        <f>_xll.qlInterestRateIndexMaturity(Currency&amp;"ibor"&amp;$G$1,AX1106,Trigger)</f>
        <v>47218</v>
      </c>
      <c r="AZ1106" s="361">
        <f>_xll.qlIndexFixing($Z$5,AW1106,,_xll.ohTrigger(Trigger,Quote!$AE$2))</f>
        <v>1.7737135046090906E-2</v>
      </c>
      <c r="BA1106" s="361">
        <f>_xll.qlIndexFixing($BB$1,AX1106,,_xll.ohTrigger(Trigger,Quote!$AE$2))</f>
        <v>1.753521046098161E-2</v>
      </c>
    </row>
    <row r="1107" spans="48:53" ht="11.25" customHeight="1" x14ac:dyDescent="0.25">
      <c r="AV1107" s="189" t="s">
        <v>91</v>
      </c>
      <c r="AW1107" s="188">
        <f>_xll.qlInterestRateIndexFixingDate(Currency&amp;"ibor"&amp;$G$1,AX1107,Trigger)</f>
        <v>47039</v>
      </c>
      <c r="AX1107" s="188">
        <f>_xll.qlCalendarAdvance(Calendar,AX1106,AV1107,"f",,Trigger)</f>
        <v>47043</v>
      </c>
      <c r="AY1107" s="188">
        <f>_xll.qlInterestRateIndexMaturity(Currency&amp;"ibor"&amp;$G$1,AX1107,Trigger)</f>
        <v>47225</v>
      </c>
      <c r="AZ1107" s="361">
        <f>_xll.qlIndexFixing($Z$5,AW1107,,_xll.ohTrigger(Trigger,Quote!$AE$2))</f>
        <v>1.7754691244873558E-2</v>
      </c>
      <c r="BA1107" s="361">
        <f>_xll.qlIndexFixing($BB$1,AX1107,,_xll.ohTrigger(Trigger,Quote!$AE$2))</f>
        <v>1.753037544438836E-2</v>
      </c>
    </row>
    <row r="1108" spans="48:53" ht="11.25" customHeight="1" x14ac:dyDescent="0.25">
      <c r="AV1108" s="189" t="s">
        <v>91</v>
      </c>
      <c r="AW1108" s="188">
        <f>_xll.qlInterestRateIndexFixingDate(Currency&amp;"ibor"&amp;$G$1,AX1108,Trigger)</f>
        <v>47046</v>
      </c>
      <c r="AX1108" s="188">
        <f>_xll.qlCalendarAdvance(Calendar,AX1107,AV1108,"f",,Trigger)</f>
        <v>47050</v>
      </c>
      <c r="AY1108" s="188">
        <f>_xll.qlInterestRateIndexMaturity(Currency&amp;"ibor"&amp;$G$1,AX1108,Trigger)</f>
        <v>47232</v>
      </c>
      <c r="AZ1108" s="361">
        <f>_xll.qlIndexFixing($Z$5,AW1108,,_xll.ohTrigger(Trigger,Quote!$AE$2))</f>
        <v>1.7772247598093555E-2</v>
      </c>
      <c r="BA1108" s="361">
        <f>_xll.qlIndexFixing($BB$1,AX1108,,_xll.ohTrigger(Trigger,Quote!$AE$2))</f>
        <v>1.7525529914384746E-2</v>
      </c>
    </row>
    <row r="1109" spans="48:53" ht="11.25" customHeight="1" x14ac:dyDescent="0.25">
      <c r="AV1109" s="189" t="s">
        <v>91</v>
      </c>
      <c r="AW1109" s="188">
        <f>_xll.qlInterestRateIndexFixingDate(Currency&amp;"ibor"&amp;$G$1,AX1109,Trigger)</f>
        <v>47053</v>
      </c>
      <c r="AX1109" s="188">
        <f>_xll.qlCalendarAdvance(Calendar,AX1108,AV1109,"f",,Trigger)</f>
        <v>47057</v>
      </c>
      <c r="AY1109" s="188">
        <f>_xll.qlInterestRateIndexMaturity(Currency&amp;"ibor"&amp;$G$1,AX1109,Trigger)</f>
        <v>47238</v>
      </c>
      <c r="AZ1109" s="361">
        <f>_xll.qlIndexFixing($Z$5,AW1109,,_xll.ohTrigger(Trigger,Quote!$AE$2))</f>
        <v>1.7788111893523771E-2</v>
      </c>
      <c r="BA1109" s="361">
        <f>_xll.qlIndexFixing($BB$1,AX1109,,_xll.ohTrigger(Trigger,Quote!$AE$2))</f>
        <v>1.7520599345868002E-2</v>
      </c>
    </row>
    <row r="1110" spans="48:53" ht="11.25" customHeight="1" x14ac:dyDescent="0.25">
      <c r="AV1110" s="189" t="s">
        <v>91</v>
      </c>
      <c r="AW1110" s="188">
        <f>_xll.qlInterestRateIndexFixingDate(Currency&amp;"ibor"&amp;$G$1,AX1110,Trigger)</f>
        <v>47060</v>
      </c>
      <c r="AX1110" s="188">
        <f>_xll.qlCalendarAdvance(Calendar,AX1109,AV1110,"f",,Trigger)</f>
        <v>47064</v>
      </c>
      <c r="AY1110" s="188">
        <f>_xll.qlInterestRateIndexMaturity(Currency&amp;"ibor"&amp;$G$1,AX1110,Trigger)</f>
        <v>47245</v>
      </c>
      <c r="AZ1110" s="361">
        <f>_xll.qlIndexFixing($Z$5,AW1110,,_xll.ohTrigger(Trigger,Quote!$AE$2))</f>
        <v>1.7805667680545898E-2</v>
      </c>
      <c r="BA1110" s="361">
        <f>_xll.qlIndexFixing($BB$1,AX1110,,_xll.ohTrigger(Trigger,Quote!$AE$2))</f>
        <v>1.7515734919305231E-2</v>
      </c>
    </row>
    <row r="1111" spans="48:53" ht="11.25" customHeight="1" x14ac:dyDescent="0.25">
      <c r="AV1111" s="189" t="s">
        <v>91</v>
      </c>
      <c r="AW1111" s="188">
        <f>_xll.qlInterestRateIndexFixingDate(Currency&amp;"ibor"&amp;$G$1,AX1111,Trigger)</f>
        <v>47067</v>
      </c>
      <c r="AX1111" s="188">
        <f>_xll.qlCalendarAdvance(Calendar,AX1110,AV1111,"f",,Trigger)</f>
        <v>47071</v>
      </c>
      <c r="AY1111" s="188">
        <f>_xll.qlInterestRateIndexMaturity(Currency&amp;"ibor"&amp;$G$1,AX1111,Trigger)</f>
        <v>47252</v>
      </c>
      <c r="AZ1111" s="361">
        <f>_xll.qlIndexFixing($Z$5,AW1111,,_xll.ohTrigger(Trigger,Quote!$AE$2))</f>
        <v>1.7823223621153017E-2</v>
      </c>
      <c r="BA1111" s="361">
        <f>_xll.qlIndexFixing($BB$1,AX1111,,_xll.ohTrigger(Trigger,Quote!$AE$2))</f>
        <v>1.7510861311205161E-2</v>
      </c>
    </row>
    <row r="1112" spans="48:53" ht="11.25" customHeight="1" x14ac:dyDescent="0.25">
      <c r="AV1112" s="189" t="s">
        <v>91</v>
      </c>
      <c r="AW1112" s="188">
        <f>_xll.qlInterestRateIndexFixingDate(Currency&amp;"ibor"&amp;$G$1,AX1112,Trigger)</f>
        <v>47074</v>
      </c>
      <c r="AX1112" s="188">
        <f>_xll.qlCalendarAdvance(Calendar,AX1111,AV1112,"f",,Trigger)</f>
        <v>47078</v>
      </c>
      <c r="AY1112" s="188">
        <f>_xll.qlInterestRateIndexMaturity(Currency&amp;"ibor"&amp;$G$1,AX1112,Trigger)</f>
        <v>47259</v>
      </c>
      <c r="AZ1112" s="361">
        <f>_xll.qlIndexFixing($Z$5,AW1112,,_xll.ohTrigger(Trigger,Quote!$AE$2))</f>
        <v>1.7798362846416931E-2</v>
      </c>
      <c r="BA1112" s="361">
        <f>_xll.qlIndexFixing($BB$1,AX1112,,_xll.ohTrigger(Trigger,Quote!$AE$2))</f>
        <v>1.7505978976193302E-2</v>
      </c>
    </row>
    <row r="1113" spans="48:53" ht="11.25" customHeight="1" x14ac:dyDescent="0.25">
      <c r="AV1113" s="189" t="s">
        <v>91</v>
      </c>
      <c r="AW1113" s="188">
        <f>_xll.qlInterestRateIndexFixingDate(Currency&amp;"ibor"&amp;$G$1,AX1113,Trigger)</f>
        <v>47081</v>
      </c>
      <c r="AX1113" s="188">
        <f>_xll.qlCalendarAdvance(Calendar,AX1112,AV1113,"f",,Trigger)</f>
        <v>47085</v>
      </c>
      <c r="AY1113" s="188">
        <f>_xll.qlInterestRateIndexMaturity(Currency&amp;"ibor"&amp;$G$1,AX1113,Trigger)</f>
        <v>47266</v>
      </c>
      <c r="AZ1113" s="361">
        <f>_xll.qlIndexFixing($Z$5,AW1113,,_xll.ohTrigger(Trigger,Quote!$AE$2))</f>
        <v>1.7773386466624713E-2</v>
      </c>
      <c r="BA1113" s="361">
        <f>_xll.qlIndexFixing($BB$1,AX1113,,_xll.ohTrigger(Trigger,Quote!$AE$2))</f>
        <v>1.7501160476175389E-2</v>
      </c>
    </row>
    <row r="1114" spans="48:53" ht="11.25" customHeight="1" x14ac:dyDescent="0.25">
      <c r="AV1114" s="189" t="s">
        <v>91</v>
      </c>
      <c r="AW1114" s="188">
        <f>_xll.qlInterestRateIndexFixingDate(Currency&amp;"ibor"&amp;$G$1,AX1114,Trigger)</f>
        <v>47088</v>
      </c>
      <c r="AX1114" s="188">
        <f>_xll.qlCalendarAdvance(Calendar,AX1113,AV1114,"f",,Trigger)</f>
        <v>47092</v>
      </c>
      <c r="AY1114" s="188">
        <f>_xll.qlInterestRateIndexMaturity(Currency&amp;"ibor"&amp;$G$1,AX1114,Trigger)</f>
        <v>47274</v>
      </c>
      <c r="AZ1114" s="361">
        <f>_xll.qlIndexFixing($Z$5,AW1114,,_xll.ohTrigger(Trigger,Quote!$AE$2))</f>
        <v>1.7744617131879203E-2</v>
      </c>
      <c r="BA1114" s="361">
        <f>_xll.qlIndexFixing($BB$1,AX1114,,_xll.ohTrigger(Trigger,Quote!$AE$2))</f>
        <v>1.7496261413427822E-2</v>
      </c>
    </row>
    <row r="1115" spans="48:53" ht="11.25" customHeight="1" x14ac:dyDescent="0.25">
      <c r="AV1115" s="189" t="s">
        <v>91</v>
      </c>
      <c r="AW1115" s="188">
        <f>_xll.qlInterestRateIndexFixingDate(Currency&amp;"ibor"&amp;$G$1,AX1115,Trigger)</f>
        <v>47095</v>
      </c>
      <c r="AX1115" s="188">
        <f>_xll.qlCalendarAdvance(Calendar,AX1114,AV1115,"f",,Trigger)</f>
        <v>47099</v>
      </c>
      <c r="AY1115" s="188">
        <f>_xll.qlInterestRateIndexMaturity(Currency&amp;"ibor"&amp;$G$1,AX1115,Trigger)</f>
        <v>47281</v>
      </c>
      <c r="AZ1115" s="361">
        <f>_xll.qlIndexFixing($Z$5,AW1115,,_xll.ohTrigger(Trigger,Quote!$AE$2))</f>
        <v>1.7719626872310688E-2</v>
      </c>
      <c r="BA1115" s="361">
        <f>_xll.qlIndexFixing($BB$1,AX1115,,_xll.ohTrigger(Trigger,Quote!$AE$2))</f>
        <v>1.749135501980106E-2</v>
      </c>
    </row>
    <row r="1116" spans="48:53" ht="11.25" customHeight="1" x14ac:dyDescent="0.25">
      <c r="AV1116" s="189" t="s">
        <v>91</v>
      </c>
      <c r="AW1116" s="188">
        <f>_xll.qlInterestRateIndexFixingDate(Currency&amp;"ibor"&amp;$G$1,AX1116,Trigger)</f>
        <v>47102</v>
      </c>
      <c r="AX1116" s="188">
        <f>_xll.qlCalendarAdvance(Calendar,AX1115,AV1116,"f",,Trigger)</f>
        <v>47106</v>
      </c>
      <c r="AY1116" s="188">
        <f>_xll.qlInterestRateIndexMaturity(Currency&amp;"ibor"&amp;$G$1,AX1116,Trigger)</f>
        <v>47288</v>
      </c>
      <c r="AZ1116" s="361">
        <f>_xll.qlIndexFixing($Z$5,AW1116,,_xll.ohTrigger(Trigger,Quote!$AE$2))</f>
        <v>1.7694521648418397E-2</v>
      </c>
      <c r="BA1116" s="361">
        <f>_xll.qlIndexFixing($BB$1,AX1116,,_xll.ohTrigger(Trigger,Quote!$AE$2))</f>
        <v>1.7486441749926591E-2</v>
      </c>
    </row>
    <row r="1117" spans="48:53" ht="11.25" customHeight="1" x14ac:dyDescent="0.25">
      <c r="AV1117" s="189" t="s">
        <v>91</v>
      </c>
      <c r="AW1117" s="188">
        <f>_xll.qlInterestRateIndexFixingDate(Currency&amp;"ibor"&amp;$G$1,AX1117,Trigger)</f>
        <v>47108</v>
      </c>
      <c r="AX1117" s="188">
        <f>_xll.qlCalendarAdvance(Calendar,AX1116,AV1117,"f",,Trigger)</f>
        <v>47114</v>
      </c>
      <c r="AY1117" s="188">
        <f>_xll.qlInterestRateIndexMaturity(Currency&amp;"ibor"&amp;$G$1,AX1117,Trigger)</f>
        <v>47296</v>
      </c>
      <c r="AZ1117" s="361">
        <f>_xll.qlIndexFixing($Z$5,AW1117,,_xll.ohTrigger(Trigger,Quote!$AE$2))</f>
        <v>1.766568919690506E-2</v>
      </c>
      <c r="BA1117" s="361">
        <f>_xll.qlIndexFixing($BB$1,AX1117,,_xll.ohTrigger(Trigger,Quote!$AE$2))</f>
        <v>1.7480818747652241E-2</v>
      </c>
    </row>
    <row r="1118" spans="48:53" ht="11.25" customHeight="1" x14ac:dyDescent="0.25">
      <c r="AV1118" s="189" t="s">
        <v>91</v>
      </c>
      <c r="AW1118" s="188">
        <f>_xll.qlInterestRateIndexFixingDate(Currency&amp;"ibor"&amp;$G$1,AX1118,Trigger)</f>
        <v>47116</v>
      </c>
      <c r="AX1118" s="188">
        <f>_xll.qlCalendarAdvance(Calendar,AX1117,AV1118,"f",,Trigger)</f>
        <v>47121</v>
      </c>
      <c r="AY1118" s="188">
        <f>_xll.qlInterestRateIndexMaturity(Currency&amp;"ibor"&amp;$G$1,AX1118,Trigger)</f>
        <v>47302</v>
      </c>
      <c r="AZ1118" s="361">
        <f>_xll.qlIndexFixing($Z$5,AW1118,,_xll.ohTrigger(Trigger,Quote!$AE$2))</f>
        <v>1.7643110588785475E-2</v>
      </c>
      <c r="BA1118" s="361">
        <f>_xll.qlIndexFixing($BB$1,AX1118,,_xll.ohTrigger(Trigger,Quote!$AE$2))</f>
        <v>1.7475823103432639E-2</v>
      </c>
    </row>
    <row r="1119" spans="48:53" ht="11.25" customHeight="1" x14ac:dyDescent="0.25">
      <c r="AV1119" s="189" t="s">
        <v>91</v>
      </c>
      <c r="AW1119" s="188">
        <f>_xll.qlInterestRateIndexFixingDate(Currency&amp;"ibor"&amp;$G$1,AX1119,Trigger)</f>
        <v>47126</v>
      </c>
      <c r="AX1119" s="188">
        <f>_xll.qlCalendarAdvance(Calendar,AX1118,AV1119,"f",,Trigger)</f>
        <v>47128</v>
      </c>
      <c r="AY1119" s="188">
        <f>_xll.qlInterestRateIndexMaturity(Currency&amp;"ibor"&amp;$G$1,AX1119,Trigger)</f>
        <v>47309</v>
      </c>
      <c r="AZ1119" s="361">
        <f>_xll.qlIndexFixing($Z$5,AW1119,,_xll.ohTrigger(Trigger,Quote!$AE$2))</f>
        <v>1.761742415926728E-2</v>
      </c>
      <c r="BA1119" s="361">
        <f>_xll.qlIndexFixing($BB$1,AX1119,,_xll.ohTrigger(Trigger,Quote!$AE$2))</f>
        <v>1.7470891654203555E-2</v>
      </c>
    </row>
    <row r="1120" spans="48:53" ht="11.25" customHeight="1" x14ac:dyDescent="0.25">
      <c r="AV1120" s="189" t="s">
        <v>91</v>
      </c>
      <c r="AW1120" s="188">
        <f>_xll.qlInterestRateIndexFixingDate(Currency&amp;"ibor"&amp;$G$1,AX1120,Trigger)</f>
        <v>47133</v>
      </c>
      <c r="AX1120" s="188">
        <f>_xll.qlCalendarAdvance(Calendar,AX1119,AV1120,"f",,Trigger)</f>
        <v>47135</v>
      </c>
      <c r="AY1120" s="188">
        <f>_xll.qlInterestRateIndexMaturity(Currency&amp;"ibor"&amp;$G$1,AX1120,Trigger)</f>
        <v>47316</v>
      </c>
      <c r="AZ1120" s="361">
        <f>_xll.qlIndexFixing($Z$5,AW1120,,_xll.ohTrigger(Trigger,Quote!$AE$2))</f>
        <v>1.7591622156018165E-2</v>
      </c>
      <c r="BA1120" s="361">
        <f>_xll.qlIndexFixing($BB$1,AX1120,,_xll.ohTrigger(Trigger,Quote!$AE$2))</f>
        <v>1.746595517985073E-2</v>
      </c>
    </row>
    <row r="1121" spans="48:53" ht="11.25" customHeight="1" x14ac:dyDescent="0.25">
      <c r="AV1121" s="189" t="s">
        <v>91</v>
      </c>
      <c r="AW1121" s="188">
        <f>_xll.qlInterestRateIndexFixingDate(Currency&amp;"ibor"&amp;$G$1,AX1121,Trigger)</f>
        <v>47140</v>
      </c>
      <c r="AX1121" s="188">
        <f>_xll.qlCalendarAdvance(Calendar,AX1120,AV1121,"f",,Trigger)</f>
        <v>47142</v>
      </c>
      <c r="AY1121" s="188">
        <f>_xll.qlInterestRateIndexMaturity(Currency&amp;"ibor"&amp;$G$1,AX1121,Trigger)</f>
        <v>47323</v>
      </c>
      <c r="AZ1121" s="361">
        <f>_xll.qlIndexFixing($Z$5,AW1121,,_xll.ohTrigger(Trigger,Quote!$AE$2))</f>
        <v>1.756570458350528E-2</v>
      </c>
      <c r="BA1121" s="361">
        <f>_xll.qlIndexFixing($BB$1,AX1121,,_xll.ohTrigger(Trigger,Quote!$AE$2))</f>
        <v>1.7461014134959481E-2</v>
      </c>
    </row>
    <row r="1122" spans="48:53" ht="11.25" customHeight="1" x14ac:dyDescent="0.25">
      <c r="AV1122" s="189" t="s">
        <v>91</v>
      </c>
      <c r="AW1122" s="188">
        <f>_xll.qlInterestRateIndexFixingDate(Currency&amp;"ibor"&amp;$G$1,AX1122,Trigger)</f>
        <v>47147</v>
      </c>
      <c r="AX1122" s="188">
        <f>_xll.qlCalendarAdvance(Calendar,AX1121,AV1122,"f",,Trigger)</f>
        <v>47149</v>
      </c>
      <c r="AY1122" s="188">
        <f>_xll.qlInterestRateIndexMaturity(Currency&amp;"ibor"&amp;$G$1,AX1122,Trigger)</f>
        <v>47330</v>
      </c>
      <c r="AZ1122" s="361">
        <f>_xll.qlIndexFixing($Z$5,AW1122,,_xll.ohTrigger(Trigger,Quote!$AE$2))</f>
        <v>1.7539671446215196E-2</v>
      </c>
      <c r="BA1122" s="361">
        <f>_xll.qlIndexFixing($BB$1,AX1122,,_xll.ohTrigger(Trigger,Quote!$AE$2))</f>
        <v>1.7456068974111155E-2</v>
      </c>
    </row>
    <row r="1123" spans="48:53" ht="11.25" customHeight="1" x14ac:dyDescent="0.25">
      <c r="AV1123" s="189" t="s">
        <v>91</v>
      </c>
      <c r="AW1123" s="188">
        <f>_xll.qlInterestRateIndexFixingDate(Currency&amp;"ibor"&amp;$G$1,AX1123,Trigger)</f>
        <v>47154</v>
      </c>
      <c r="AX1123" s="188">
        <f>_xll.qlCalendarAdvance(Calendar,AX1122,AV1123,"f",,Trigger)</f>
        <v>47156</v>
      </c>
      <c r="AY1123" s="188">
        <f>_xll.qlInterestRateIndexMaturity(Currency&amp;"ibor"&amp;$G$1,AX1123,Trigger)</f>
        <v>47337</v>
      </c>
      <c r="AZ1123" s="361">
        <f>_xll.qlIndexFixing($Z$5,AW1123,,_xll.ohTrigger(Trigger,Quote!$AE$2))</f>
        <v>1.7513522748654812E-2</v>
      </c>
      <c r="BA1123" s="361">
        <f>_xll.qlIndexFixing($BB$1,AX1123,,_xll.ohTrigger(Trigger,Quote!$AE$2))</f>
        <v>1.7451120151881792E-2</v>
      </c>
    </row>
    <row r="1124" spans="48:53" ht="11.25" customHeight="1" x14ac:dyDescent="0.25">
      <c r="AV1124" s="189" t="s">
        <v>91</v>
      </c>
      <c r="AW1124" s="188">
        <f>_xll.qlInterestRateIndexFixingDate(Currency&amp;"ibor"&amp;$G$1,AX1124,Trigger)</f>
        <v>47161</v>
      </c>
      <c r="AX1124" s="188">
        <f>_xll.qlCalendarAdvance(Calendar,AX1123,AV1124,"f",,Trigger)</f>
        <v>47163</v>
      </c>
      <c r="AY1124" s="188">
        <f>_xll.qlInterestRateIndexMaturity(Currency&amp;"ibor"&amp;$G$1,AX1124,Trigger)</f>
        <v>47344</v>
      </c>
      <c r="AZ1124" s="361">
        <f>_xll.qlIndexFixing($Z$5,AW1124,,_xll.ohTrigger(Trigger,Quote!$AE$2))</f>
        <v>1.7487258495351331E-2</v>
      </c>
      <c r="BA1124" s="361">
        <f>_xll.qlIndexFixing($BB$1,AX1124,,_xll.ohTrigger(Trigger,Quote!$AE$2))</f>
        <v>1.7446168122843473E-2</v>
      </c>
    </row>
    <row r="1125" spans="48:53" ht="11.25" customHeight="1" x14ac:dyDescent="0.25">
      <c r="AV1125" s="189" t="s">
        <v>91</v>
      </c>
      <c r="AW1125" s="188">
        <f>_xll.qlInterestRateIndexFixingDate(Currency&amp;"ibor"&amp;$G$1,AX1125,Trigger)</f>
        <v>47168</v>
      </c>
      <c r="AX1125" s="188">
        <f>_xll.qlCalendarAdvance(Calendar,AX1124,AV1125,"f",,Trigger)</f>
        <v>47170</v>
      </c>
      <c r="AY1125" s="188">
        <f>_xll.qlInterestRateIndexMaturity(Currency&amp;"ibor"&amp;$G$1,AX1125,Trigger)</f>
        <v>47351</v>
      </c>
      <c r="AZ1125" s="361">
        <f>_xll.qlIndexFixing($Z$5,AW1125,,_xll.ohTrigger(Trigger,Quote!$AE$2))</f>
        <v>1.7460878690850955E-2</v>
      </c>
      <c r="BA1125" s="361">
        <f>_xll.qlIndexFixing($BB$1,AX1125,,_xll.ohTrigger(Trigger,Quote!$AE$2))</f>
        <v>1.7441213341564725E-2</v>
      </c>
    </row>
    <row r="1126" spans="48:53" ht="11.25" customHeight="1" x14ac:dyDescent="0.25">
      <c r="AV1126" s="189" t="s">
        <v>91</v>
      </c>
      <c r="AW1126" s="188">
        <f>_xll.qlInterestRateIndexFixingDate(Currency&amp;"ibor"&amp;$G$1,AX1126,Trigger)</f>
        <v>47175</v>
      </c>
      <c r="AX1126" s="188">
        <f>_xll.qlCalendarAdvance(Calendar,AX1125,AV1126,"f",,Trigger)</f>
        <v>47177</v>
      </c>
      <c r="AY1126" s="188">
        <f>_xll.qlInterestRateIndexMaturity(Currency&amp;"ibor"&amp;$G$1,AX1126,Trigger)</f>
        <v>47361</v>
      </c>
      <c r="AZ1126" s="361">
        <f>_xll.qlIndexFixing($Z$5,AW1126,,_xll.ohTrigger(Trigger,Quote!$AE$2))</f>
        <v>1.7431474961396517E-2</v>
      </c>
      <c r="BA1126" s="361">
        <f>_xll.qlIndexFixing($BB$1,AX1126,,_xll.ohTrigger(Trigger,Quote!$AE$2))</f>
        <v>1.7436521385268567E-2</v>
      </c>
    </row>
    <row r="1127" spans="48:53" ht="11.25" customHeight="1" x14ac:dyDescent="0.25">
      <c r="AV1127" s="189" t="s">
        <v>91</v>
      </c>
      <c r="AW1127" s="188">
        <f>_xll.qlInterestRateIndexFixingDate(Currency&amp;"ibor"&amp;$G$1,AX1127,Trigger)</f>
        <v>47182</v>
      </c>
      <c r="AX1127" s="188">
        <f>_xll.qlCalendarAdvance(Calendar,AX1126,AV1127,"f",,Trigger)</f>
        <v>47184</v>
      </c>
      <c r="AY1127" s="188">
        <f>_xll.qlInterestRateIndexMaturity(Currency&amp;"ibor"&amp;$G$1,AX1127,Trigger)</f>
        <v>47368</v>
      </c>
      <c r="AZ1127" s="361">
        <f>_xll.qlIndexFixing($Z$5,AW1127,,_xll.ohTrigger(Trigger,Quote!$AE$2))</f>
        <v>1.7405531565772559E-2</v>
      </c>
      <c r="BA1127" s="361">
        <f>_xll.qlIndexFixing($BB$1,AX1127,,_xll.ohTrigger(Trigger,Quote!$AE$2))</f>
        <v>1.7431561629547631E-2</v>
      </c>
    </row>
    <row r="1128" spans="48:53" ht="11.25" customHeight="1" x14ac:dyDescent="0.25">
      <c r="AV1128" s="189" t="s">
        <v>91</v>
      </c>
      <c r="AW1128" s="188">
        <f>_xll.qlInterestRateIndexFixingDate(Currency&amp;"ibor"&amp;$G$1,AX1128,Trigger)</f>
        <v>47189</v>
      </c>
      <c r="AX1128" s="188">
        <f>_xll.qlCalendarAdvance(Calendar,AX1127,AV1128,"f",,Trigger)</f>
        <v>47191</v>
      </c>
      <c r="AY1128" s="188">
        <f>_xll.qlInterestRateIndexMaturity(Currency&amp;"ibor"&amp;$G$1,AX1128,Trigger)</f>
        <v>47375</v>
      </c>
      <c r="AZ1128" s="361">
        <f>_xll.qlIndexFixing($Z$5,AW1128,,_xll.ohTrigger(Trigger,Quote!$AE$2))</f>
        <v>1.7379474493977951E-2</v>
      </c>
      <c r="BA1128" s="361">
        <f>_xll.qlIndexFixing($BB$1,AX1128,,_xll.ohTrigger(Trigger,Quote!$AE$2))</f>
        <v>1.7426600615157418E-2</v>
      </c>
    </row>
    <row r="1129" spans="48:53" ht="11.25" customHeight="1" x14ac:dyDescent="0.25">
      <c r="AV1129" s="189" t="s">
        <v>91</v>
      </c>
      <c r="AW1129" s="188">
        <f>_xll.qlInterestRateIndexFixingDate(Currency&amp;"ibor"&amp;$G$1,AX1129,Trigger)</f>
        <v>47196</v>
      </c>
      <c r="AX1129" s="188">
        <f>_xll.qlCalendarAdvance(Calendar,AX1128,AV1129,"f",,Trigger)</f>
        <v>47198</v>
      </c>
      <c r="AY1129" s="188">
        <f>_xll.qlInterestRateIndexMaturity(Currency&amp;"ibor"&amp;$G$1,AX1129,Trigger)</f>
        <v>47382</v>
      </c>
      <c r="AZ1129" s="361">
        <f>_xll.qlIndexFixing($Z$5,AW1129,,_xll.ohTrigger(Trigger,Quote!$AE$2))</f>
        <v>1.7353303750523866E-2</v>
      </c>
      <c r="BA1129" s="361">
        <f>_xll.qlIndexFixing($BB$1,AX1129,,_xll.ohTrigger(Trigger,Quote!$AE$2))</f>
        <v>1.7421638796736204E-2</v>
      </c>
    </row>
    <row r="1130" spans="48:53" ht="11.25" customHeight="1" x14ac:dyDescent="0.25">
      <c r="AV1130" s="189" t="s">
        <v>91</v>
      </c>
      <c r="AW1130" s="188">
        <f>_xll.qlInterestRateIndexFixingDate(Currency&amp;"ibor"&amp;$G$1,AX1130,Trigger)</f>
        <v>47203</v>
      </c>
      <c r="AX1130" s="188">
        <f>_xll.qlCalendarAdvance(Calendar,AX1129,AV1130,"f",,Trigger)</f>
        <v>47205</v>
      </c>
      <c r="AY1130" s="188">
        <f>_xll.qlInterestRateIndexMaturity(Currency&amp;"ibor"&amp;$G$1,AX1130,Trigger)</f>
        <v>47389</v>
      </c>
      <c r="AZ1130" s="361">
        <f>_xll.qlIndexFixing($Z$5,AW1130,,_xll.ohTrigger(Trigger,Quote!$AE$2))</f>
        <v>1.7327019339941026E-2</v>
      </c>
      <c r="BA1130" s="361">
        <f>_xll.qlIndexFixing($BB$1,AX1130,,_xll.ohTrigger(Trigger,Quote!$AE$2))</f>
        <v>1.7413709932989085E-2</v>
      </c>
    </row>
    <row r="1131" spans="48:53" ht="11.25" customHeight="1" x14ac:dyDescent="0.25">
      <c r="AV1131" s="189" t="s">
        <v>91</v>
      </c>
      <c r="AW1131" s="188">
        <f>_xll.qlInterestRateIndexFixingDate(Currency&amp;"ibor"&amp;$G$1,AX1131,Trigger)</f>
        <v>47206</v>
      </c>
      <c r="AX1131" s="188">
        <f>_xll.qlCalendarAdvance(Calendar,AX1130,AV1131,"f",,Trigger)</f>
        <v>47212</v>
      </c>
      <c r="AY1131" s="188">
        <f>_xll.qlInterestRateIndexMaturity(Currency&amp;"ibor"&amp;$G$1,AX1131,Trigger)</f>
        <v>47395</v>
      </c>
      <c r="AZ1131" s="361">
        <f>_xll.qlIndexFixing($Z$5,AW1131,,_xll.ohTrigger(Trigger,Quote!$AE$2))</f>
        <v>1.7300457776340535E-2</v>
      </c>
      <c r="BA1131" s="361">
        <f>_xll.qlIndexFixing($BB$1,AX1131,,_xll.ohTrigger(Trigger,Quote!$AE$2))</f>
        <v>1.7411714566318424E-2</v>
      </c>
    </row>
    <row r="1132" spans="48:53" ht="11.25" customHeight="1" x14ac:dyDescent="0.25">
      <c r="AV1132" s="189" t="s">
        <v>91</v>
      </c>
      <c r="AW1132" s="188">
        <f>_xll.qlInterestRateIndexFixingDate(Currency&amp;"ibor"&amp;$G$1,AX1132,Trigger)</f>
        <v>47217</v>
      </c>
      <c r="AX1132" s="188">
        <f>_xll.qlCalendarAdvance(Calendar,AX1131,AV1132,"f",,Trigger)</f>
        <v>47219</v>
      </c>
      <c r="AY1132" s="188">
        <f>_xll.qlInterestRateIndexMaturity(Currency&amp;"ibor"&amp;$G$1,AX1132,Trigger)</f>
        <v>47402</v>
      </c>
      <c r="AZ1132" s="361">
        <f>_xll.qlIndexFixing($Z$5,AW1132,,_xll.ohTrigger(Trigger,Quote!$AE$2))</f>
        <v>1.7273722902466468E-2</v>
      </c>
      <c r="BA1132" s="361">
        <f>_xll.qlIndexFixing($BB$1,AX1132,,_xll.ohTrigger(Trigger,Quote!$AE$2))</f>
        <v>1.7406753063571614E-2</v>
      </c>
    </row>
    <row r="1133" spans="48:53" ht="11.25" customHeight="1" x14ac:dyDescent="0.25">
      <c r="AV1133" s="189" t="s">
        <v>91</v>
      </c>
      <c r="AW1133" s="188">
        <f>_xll.qlInterestRateIndexFixingDate(Currency&amp;"ibor"&amp;$G$1,AX1133,Trigger)</f>
        <v>47224</v>
      </c>
      <c r="AX1133" s="188">
        <f>_xll.qlCalendarAdvance(Calendar,AX1132,AV1133,"f",,Trigger)</f>
        <v>47226</v>
      </c>
      <c r="AY1133" s="188">
        <f>_xll.qlInterestRateIndexMaturity(Currency&amp;"ibor"&amp;$G$1,AX1133,Trigger)</f>
        <v>47409</v>
      </c>
      <c r="AZ1133" s="361">
        <f>_xll.qlIndexFixing($Z$5,AW1133,,_xll.ohTrigger(Trigger,Quote!$AE$2))</f>
        <v>1.7246873761717529E-2</v>
      </c>
      <c r="BA1133" s="361">
        <f>_xll.qlIndexFixing($BB$1,AX1133,,_xll.ohTrigger(Trigger,Quote!$AE$2))</f>
        <v>1.7401792575291584E-2</v>
      </c>
    </row>
    <row r="1134" spans="48:53" ht="11.25" customHeight="1" x14ac:dyDescent="0.25">
      <c r="AV1134" s="189" t="s">
        <v>91</v>
      </c>
      <c r="AW1134" s="188">
        <f>_xll.qlInterestRateIndexFixingDate(Currency&amp;"ibor"&amp;$G$1,AX1134,Trigger)</f>
        <v>47231</v>
      </c>
      <c r="AX1134" s="188">
        <f>_xll.qlCalendarAdvance(Calendar,AX1133,AV1134,"f",,Trigger)</f>
        <v>47233</v>
      </c>
      <c r="AY1134" s="188">
        <f>_xll.qlInterestRateIndexMaturity(Currency&amp;"ibor"&amp;$G$1,AX1134,Trigger)</f>
        <v>47416</v>
      </c>
      <c r="AZ1134" s="361">
        <f>_xll.qlIndexFixing($Z$5,AW1134,,_xll.ohTrigger(Trigger,Quote!$AE$2))</f>
        <v>1.7219910358741371E-2</v>
      </c>
      <c r="BA1134" s="361">
        <f>_xll.qlIndexFixing($BB$1,AX1134,,_xll.ohTrigger(Trigger,Quote!$AE$2))</f>
        <v>1.7396833556091548E-2</v>
      </c>
    </row>
    <row r="1135" spans="48:53" ht="11.25" customHeight="1" x14ac:dyDescent="0.25">
      <c r="AV1135" s="189" t="s">
        <v>91</v>
      </c>
      <c r="AW1135" s="188">
        <f>_xll.qlInterestRateIndexFixingDate(Currency&amp;"ibor"&amp;$G$1,AX1135,Trigger)</f>
        <v>47235</v>
      </c>
      <c r="AX1135" s="188">
        <f>_xll.qlCalendarAdvance(Calendar,AX1134,AV1135,"f",,Trigger)</f>
        <v>47240</v>
      </c>
      <c r="AY1135" s="188">
        <f>_xll.qlInterestRateIndexMaturity(Currency&amp;"ibor"&amp;$G$1,AX1135,Trigger)</f>
        <v>47424</v>
      </c>
      <c r="AZ1135" s="361">
        <f>_xll.qlIndexFixing($Z$5,AW1135,,_xll.ohTrigger(Trigger,Quote!$AE$2))</f>
        <v>1.7193892440026743E-2</v>
      </c>
      <c r="BA1135" s="361">
        <f>_xll.qlIndexFixing($BB$1,AX1135,,_xll.ohTrigger(Trigger,Quote!$AE$2))</f>
        <v>1.7391876460579964E-2</v>
      </c>
    </row>
    <row r="1136" spans="48:53" ht="11.25" customHeight="1" x14ac:dyDescent="0.25">
      <c r="AV1136" s="189" t="s">
        <v>91</v>
      </c>
      <c r="AW1136" s="188">
        <f>_xll.qlInterestRateIndexFixingDate(Currency&amp;"ibor"&amp;$G$1,AX1136,Trigger)</f>
        <v>47245</v>
      </c>
      <c r="AX1136" s="188">
        <f>_xll.qlCalendarAdvance(Calendar,AX1135,AV1136,"f",,Trigger)</f>
        <v>47247</v>
      </c>
      <c r="AY1136" s="188">
        <f>_xll.qlInterestRateIndexMaturity(Currency&amp;"ibor"&amp;$G$1,AX1136,Trigger)</f>
        <v>47431</v>
      </c>
      <c r="AZ1136" s="361">
        <f>_xll.qlIndexFixing($Z$5,AW1136,,_xll.ohTrigger(Trigger,Quote!$AE$2))</f>
        <v>1.7166926122907451E-2</v>
      </c>
      <c r="BA1136" s="361">
        <f>_xll.qlIndexFixing($BB$1,AX1136,,_xll.ohTrigger(Trigger,Quote!$AE$2))</f>
        <v>1.738692174336097E-2</v>
      </c>
    </row>
    <row r="1137" spans="48:53" ht="11.25" customHeight="1" x14ac:dyDescent="0.25">
      <c r="AV1137" s="189" t="s">
        <v>91</v>
      </c>
      <c r="AW1137" s="188">
        <f>_xll.qlInterestRateIndexFixingDate(Currency&amp;"ibor"&amp;$G$1,AX1137,Trigger)</f>
        <v>47252</v>
      </c>
      <c r="AX1137" s="188">
        <f>_xll.qlCalendarAdvance(Calendar,AX1136,AV1137,"f",,Trigger)</f>
        <v>47254</v>
      </c>
      <c r="AY1137" s="188">
        <f>_xll.qlInterestRateIndexMaturity(Currency&amp;"ibor"&amp;$G$1,AX1137,Trigger)</f>
        <v>47438</v>
      </c>
      <c r="AZ1137" s="361">
        <f>_xll.qlIndexFixing($Z$5,AW1137,,_xll.ohTrigger(Trigger,Quote!$AE$2))</f>
        <v>1.7151753734798089E-2</v>
      </c>
      <c r="BA1137" s="361">
        <f>_xll.qlIndexFixing($BB$1,AX1137,,_xll.ohTrigger(Trigger,Quote!$AE$2))</f>
        <v>1.7381969859033952E-2</v>
      </c>
    </row>
    <row r="1138" spans="48:53" ht="11.25" customHeight="1" x14ac:dyDescent="0.25">
      <c r="AV1138" s="189" t="s">
        <v>91</v>
      </c>
      <c r="AW1138" s="188">
        <f>_xll.qlInterestRateIndexFixingDate(Currency&amp;"ibor"&amp;$G$1,AX1138,Trigger)</f>
        <v>47259</v>
      </c>
      <c r="AX1138" s="188">
        <f>_xll.qlCalendarAdvance(Calendar,AX1137,AV1138,"f",,Trigger)</f>
        <v>47261</v>
      </c>
      <c r="AY1138" s="188">
        <f>_xll.qlInterestRateIndexMaturity(Currency&amp;"ibor"&amp;$G$1,AX1138,Trigger)</f>
        <v>47445</v>
      </c>
      <c r="AZ1138" s="361">
        <f>_xll.qlIndexFixing($Z$5,AW1138,,_xll.ohTrigger(Trigger,Quote!$AE$2))</f>
        <v>1.7166309742467287E-2</v>
      </c>
      <c r="BA1138" s="361">
        <f>_xll.qlIndexFixing($BB$1,AX1138,,_xll.ohTrigger(Trigger,Quote!$AE$2))</f>
        <v>1.7377021262193537E-2</v>
      </c>
    </row>
    <row r="1139" spans="48:53" ht="11.25" customHeight="1" x14ac:dyDescent="0.25">
      <c r="AV1139" s="189" t="s">
        <v>91</v>
      </c>
      <c r="AW1139" s="188">
        <f>_xll.qlInterestRateIndexFixingDate(Currency&amp;"ibor"&amp;$G$1,AX1139,Trigger)</f>
        <v>47266</v>
      </c>
      <c r="AX1139" s="188">
        <f>_xll.qlCalendarAdvance(Calendar,AX1138,AV1139,"f",,Trigger)</f>
        <v>47268</v>
      </c>
      <c r="AY1139" s="188">
        <f>_xll.qlInterestRateIndexMaturity(Currency&amp;"ibor"&amp;$G$1,AX1139,Trigger)</f>
        <v>47452</v>
      </c>
      <c r="AZ1139" s="361">
        <f>_xll.qlIndexFixing($Z$5,AW1139,,_xll.ohTrigger(Trigger,Quote!$AE$2))</f>
        <v>1.7180865857488434E-2</v>
      </c>
      <c r="BA1139" s="361">
        <f>_xll.qlIndexFixing($BB$1,AX1139,,_xll.ohTrigger(Trigger,Quote!$AE$2))</f>
        <v>1.7372076407430045E-2</v>
      </c>
    </row>
    <row r="1140" spans="48:53" ht="11.25" customHeight="1" x14ac:dyDescent="0.25">
      <c r="AV1140" s="189" t="s">
        <v>91</v>
      </c>
      <c r="AW1140" s="188">
        <f>_xll.qlInterestRateIndexFixingDate(Currency&amp;"ibor"&amp;$G$1,AX1140,Trigger)</f>
        <v>47273</v>
      </c>
      <c r="AX1140" s="188">
        <f>_xll.qlCalendarAdvance(Calendar,AX1139,AV1140,"f",,Trigger)</f>
        <v>47275</v>
      </c>
      <c r="AY1140" s="188">
        <f>_xll.qlInterestRateIndexMaturity(Currency&amp;"ibor"&amp;$G$1,AX1140,Trigger)</f>
        <v>47458</v>
      </c>
      <c r="AZ1140" s="361">
        <f>_xll.qlIndexFixing($Z$5,AW1140,,_xll.ohTrigger(Trigger,Quote!$AE$2))</f>
        <v>1.7193972929712326E-2</v>
      </c>
      <c r="BA1140" s="361">
        <f>_xll.qlIndexFixing($BB$1,AX1140,,_xll.ohTrigger(Trigger,Quote!$AE$2))</f>
        <v>1.7367135749329462E-2</v>
      </c>
    </row>
    <row r="1141" spans="48:53" ht="11.25" customHeight="1" x14ac:dyDescent="0.25">
      <c r="AV1141" s="189" t="s">
        <v>91</v>
      </c>
      <c r="AW1141" s="188">
        <f>_xll.qlInterestRateIndexFixingDate(Currency&amp;"ibor"&amp;$G$1,AX1141,Trigger)</f>
        <v>47280</v>
      </c>
      <c r="AX1141" s="188">
        <f>_xll.qlCalendarAdvance(Calendar,AX1140,AV1141,"f",,Trigger)</f>
        <v>47282</v>
      </c>
      <c r="AY1141" s="188">
        <f>_xll.qlInterestRateIndexMaturity(Currency&amp;"ibor"&amp;$G$1,AX1141,Trigger)</f>
        <v>47465</v>
      </c>
      <c r="AZ1141" s="361">
        <f>_xll.qlIndexFixing($Z$5,AW1141,,_xll.ohTrigger(Trigger,Quote!$AE$2))</f>
        <v>1.7208528559291777E-2</v>
      </c>
      <c r="BA1141" s="361">
        <f>_xll.qlIndexFixing($BB$1,AX1141,,_xll.ohTrigger(Trigger,Quote!$AE$2))</f>
        <v>1.7362199742472592E-2</v>
      </c>
    </row>
    <row r="1142" spans="48:53" ht="11.25" customHeight="1" x14ac:dyDescent="0.25">
      <c r="AV1142" s="189" t="s">
        <v>91</v>
      </c>
      <c r="AW1142" s="188">
        <f>_xll.qlInterestRateIndexFixingDate(Currency&amp;"ibor"&amp;$G$1,AX1142,Trigger)</f>
        <v>47287</v>
      </c>
      <c r="AX1142" s="188">
        <f>_xll.qlCalendarAdvance(Calendar,AX1141,AV1142,"f",,Trigger)</f>
        <v>47289</v>
      </c>
      <c r="AY1142" s="188">
        <f>_xll.qlInterestRateIndexMaturity(Currency&amp;"ibor"&amp;$G$1,AX1142,Trigger)</f>
        <v>47472</v>
      </c>
      <c r="AZ1142" s="361">
        <f>_xll.qlIndexFixing($Z$5,AW1142,,_xll.ohTrigger(Trigger,Quote!$AE$2))</f>
        <v>1.7223084295636099E-2</v>
      </c>
      <c r="BA1142" s="361">
        <f>_xll.qlIndexFixing($BB$1,AX1142,,_xll.ohTrigger(Trigger,Quote!$AE$2))</f>
        <v>1.7357268841436783E-2</v>
      </c>
    </row>
    <row r="1143" spans="48:53" ht="11.25" customHeight="1" x14ac:dyDescent="0.25">
      <c r="AV1143" s="189" t="s">
        <v>91</v>
      </c>
      <c r="AW1143" s="188">
        <f>_xll.qlInterestRateIndexFixingDate(Currency&amp;"ibor"&amp;$G$1,AX1143,Trigger)</f>
        <v>47294</v>
      </c>
      <c r="AX1143" s="188">
        <f>_xll.qlCalendarAdvance(Calendar,AX1142,AV1143,"f",,Trigger)</f>
        <v>47296</v>
      </c>
      <c r="AY1143" s="188">
        <f>_xll.qlInterestRateIndexMaturity(Currency&amp;"ibor"&amp;$G$1,AX1143,Trigger)</f>
        <v>47479</v>
      </c>
      <c r="AZ1143" s="361">
        <f>_xll.qlIndexFixing($Z$5,AW1143,,_xll.ohTrigger(Trigger,Quote!$AE$2))</f>
        <v>1.7237640138747477E-2</v>
      </c>
      <c r="BA1143" s="361">
        <f>_xll.qlIndexFixing($BB$1,AX1143,,_xll.ohTrigger(Trigger,Quote!$AE$2))</f>
        <v>1.7352343500793774E-2</v>
      </c>
    </row>
    <row r="1144" spans="48:53" ht="11.25" customHeight="1" x14ac:dyDescent="0.25">
      <c r="AV1144" s="189" t="s">
        <v>91</v>
      </c>
      <c r="AW1144" s="188">
        <f>_xll.qlInterestRateIndexFixingDate(Currency&amp;"ibor"&amp;$G$1,AX1144,Trigger)</f>
        <v>47301</v>
      </c>
      <c r="AX1144" s="188">
        <f>_xll.qlCalendarAdvance(Calendar,AX1143,AV1144,"f",,Trigger)</f>
        <v>47303</v>
      </c>
      <c r="AY1144" s="188">
        <f>_xll.qlInterestRateIndexMaturity(Currency&amp;"ibor"&amp;$G$1,AX1144,Trigger)</f>
        <v>47487</v>
      </c>
      <c r="AZ1144" s="361">
        <f>_xll.qlIndexFixing($Z$5,AW1144,,_xll.ohTrigger(Trigger,Quote!$AE$2))</f>
        <v>1.7253648042897821E-2</v>
      </c>
      <c r="BA1144" s="361">
        <f>_xll.qlIndexFixing($BB$1,AX1144,,_xll.ohTrigger(Trigger,Quote!$AE$2))</f>
        <v>1.7347424175110534E-2</v>
      </c>
    </row>
    <row r="1145" spans="48:53" ht="11.25" customHeight="1" x14ac:dyDescent="0.25">
      <c r="AV1145" s="189" t="s">
        <v>91</v>
      </c>
      <c r="AW1145" s="188">
        <f>_xll.qlInterestRateIndexFixingDate(Currency&amp;"ibor"&amp;$G$1,AX1145,Trigger)</f>
        <v>47308</v>
      </c>
      <c r="AX1145" s="188">
        <f>_xll.qlCalendarAdvance(Calendar,AX1144,AV1145,"f",,Trigger)</f>
        <v>47310</v>
      </c>
      <c r="AY1145" s="188">
        <f>_xll.qlInterestRateIndexMaturity(Currency&amp;"ibor"&amp;$G$1,AX1145,Trigger)</f>
        <v>47494</v>
      </c>
      <c r="AZ1145" s="361">
        <f>_xll.qlIndexFixing($Z$5,AW1145,,_xll.ohTrigger(Trigger,Quote!$AE$2))</f>
        <v>1.7268204802045897E-2</v>
      </c>
      <c r="BA1145" s="361">
        <f>_xll.qlIndexFixing($BB$1,AX1145,,_xll.ohTrigger(Trigger,Quote!$AE$2))</f>
        <v>1.7342511318951023E-2</v>
      </c>
    </row>
    <row r="1146" spans="48:53" ht="11.25" customHeight="1" x14ac:dyDescent="0.25">
      <c r="AV1146" s="189" t="s">
        <v>91</v>
      </c>
      <c r="AW1146" s="188">
        <f>_xll.qlInterestRateIndexFixingDate(Currency&amp;"ibor"&amp;$G$1,AX1146,Trigger)</f>
        <v>47315</v>
      </c>
      <c r="AX1146" s="188">
        <f>_xll.qlCalendarAdvance(Calendar,AX1145,AV1146,"f",,Trigger)</f>
        <v>47317</v>
      </c>
      <c r="AY1146" s="188">
        <f>_xll.qlInterestRateIndexMaturity(Currency&amp;"ibor"&amp;$G$1,AX1146,Trigger)</f>
        <v>47501</v>
      </c>
      <c r="AZ1146" s="361">
        <f>_xll.qlIndexFixing($Z$5,AW1146,,_xll.ohTrigger(Trigger,Quote!$AE$2))</f>
        <v>1.7282761668551576E-2</v>
      </c>
      <c r="BA1146" s="361">
        <f>_xll.qlIndexFixing($BB$1,AX1146,,_xll.ohTrigger(Trigger,Quote!$AE$2))</f>
        <v>1.7337605386873147E-2</v>
      </c>
    </row>
    <row r="1147" spans="48:53" ht="11.25" customHeight="1" x14ac:dyDescent="0.25">
      <c r="AV1147" s="189" t="s">
        <v>91</v>
      </c>
      <c r="AW1147" s="188">
        <f>_xll.qlInterestRateIndexFixingDate(Currency&amp;"ibor"&amp;$G$1,AX1147,Trigger)</f>
        <v>47322</v>
      </c>
      <c r="AX1147" s="188">
        <f>_xll.qlCalendarAdvance(Calendar,AX1146,AV1147,"f",,Trigger)</f>
        <v>47324</v>
      </c>
      <c r="AY1147" s="188">
        <f>_xll.qlInterestRateIndexMaturity(Currency&amp;"ibor"&amp;$G$1,AX1147,Trigger)</f>
        <v>47508</v>
      </c>
      <c r="AZ1147" s="361">
        <f>_xll.qlIndexFixing($Z$5,AW1147,,_xll.ohTrigger(Trigger,Quote!$AE$2))</f>
        <v>1.7297318642415287E-2</v>
      </c>
      <c r="BA1147" s="361">
        <f>_xll.qlIndexFixing($BB$1,AX1147,,_xll.ohTrigger(Trigger,Quote!$AE$2))</f>
        <v>1.7332706833431778E-2</v>
      </c>
    </row>
    <row r="1148" spans="48:53" ht="11.25" customHeight="1" x14ac:dyDescent="0.25">
      <c r="AV1148" s="189" t="s">
        <v>91</v>
      </c>
      <c r="AW1148" s="188">
        <f>_xll.qlInterestRateIndexFixingDate(Currency&amp;"ibor"&amp;$G$1,AX1148,Trigger)</f>
        <v>47329</v>
      </c>
      <c r="AX1148" s="188">
        <f>_xll.qlCalendarAdvance(Calendar,AX1147,AV1148,"f",,Trigger)</f>
        <v>47331</v>
      </c>
      <c r="AY1148" s="188">
        <f>_xll.qlInterestRateIndexMaturity(Currency&amp;"ibor"&amp;$G$1,AX1148,Trigger)</f>
        <v>47515</v>
      </c>
      <c r="AZ1148" s="361">
        <f>_xll.qlIndexFixing($Z$5,AW1148,,_xll.ohTrigger(Trigger,Quote!$AE$2))</f>
        <v>1.7311875723637904E-2</v>
      </c>
      <c r="BA1148" s="361">
        <f>_xll.qlIndexFixing($BB$1,AX1148,,_xll.ohTrigger(Trigger,Quote!$AE$2))</f>
        <v>1.732781611317619E-2</v>
      </c>
    </row>
    <row r="1149" spans="48:53" ht="11.25" customHeight="1" x14ac:dyDescent="0.25">
      <c r="AV1149" s="189" t="s">
        <v>91</v>
      </c>
      <c r="AW1149" s="188">
        <f>_xll.qlInterestRateIndexFixingDate(Currency&amp;"ibor"&amp;$G$1,AX1149,Trigger)</f>
        <v>47336</v>
      </c>
      <c r="AX1149" s="188">
        <f>_xll.qlCalendarAdvance(Calendar,AX1148,AV1149,"f",,Trigger)</f>
        <v>47338</v>
      </c>
      <c r="AY1149" s="188">
        <f>_xll.qlInterestRateIndexMaturity(Currency&amp;"ibor"&amp;$G$1,AX1149,Trigger)</f>
        <v>47522</v>
      </c>
      <c r="AZ1149" s="361">
        <f>_xll.qlIndexFixing($Z$5,AW1149,,_xll.ohTrigger(Trigger,Quote!$AE$2))</f>
        <v>1.7326432912220295E-2</v>
      </c>
      <c r="BA1149" s="361">
        <f>_xll.qlIndexFixing($BB$1,AX1149,,_xll.ohTrigger(Trigger,Quote!$AE$2))</f>
        <v>1.7322933680650885E-2</v>
      </c>
    </row>
    <row r="1150" spans="48:53" ht="11.25" customHeight="1" x14ac:dyDescent="0.25">
      <c r="AV1150" s="189" t="s">
        <v>91</v>
      </c>
      <c r="AW1150" s="188">
        <f>_xll.qlInterestRateIndexFixingDate(Currency&amp;"ibor"&amp;$G$1,AX1150,Trigger)</f>
        <v>47343</v>
      </c>
      <c r="AX1150" s="188">
        <f>_xll.qlCalendarAdvance(Calendar,AX1149,AV1150,"f",,Trigger)</f>
        <v>47345</v>
      </c>
      <c r="AY1150" s="188">
        <f>_xll.qlInterestRateIndexMaturity(Currency&amp;"ibor"&amp;$G$1,AX1150,Trigger)</f>
        <v>47529</v>
      </c>
      <c r="AZ1150" s="361">
        <f>_xll.qlIndexFixing($Z$5,AW1150,,_xll.ohTrigger(Trigger,Quote!$AE$2))</f>
        <v>1.7340990208162894E-2</v>
      </c>
      <c r="BA1150" s="361">
        <f>_xll.qlIndexFixing($BB$1,AX1150,,_xll.ohTrigger(Trigger,Quote!$AE$2))</f>
        <v>1.7318059990397785E-2</v>
      </c>
    </row>
    <row r="1151" spans="48:53" ht="11.25" customHeight="1" x14ac:dyDescent="0.25">
      <c r="AV1151" s="189" t="s">
        <v>91</v>
      </c>
      <c r="AW1151" s="188">
        <f>_xll.qlInterestRateIndexFixingDate(Currency&amp;"ibor"&amp;$G$1,AX1151,Trigger)</f>
        <v>47350</v>
      </c>
      <c r="AX1151" s="188">
        <f>_xll.qlCalendarAdvance(Calendar,AX1150,AV1151,"f",,Trigger)</f>
        <v>47352</v>
      </c>
      <c r="AY1151" s="188">
        <f>_xll.qlInterestRateIndexMaturity(Currency&amp;"ibor"&amp;$G$1,AX1151,Trigger)</f>
        <v>47536</v>
      </c>
      <c r="AZ1151" s="361">
        <f>_xll.qlIndexFixing($Z$5,AW1151,,_xll.ohTrigger(Trigger,Quote!$AE$2))</f>
        <v>1.7355547611467004E-2</v>
      </c>
      <c r="BA1151" s="361">
        <f>_xll.qlIndexFixing($BB$1,AX1151,,_xll.ohTrigger(Trigger,Quote!$AE$2))</f>
        <v>1.7313195496953187E-2</v>
      </c>
    </row>
    <row r="1152" spans="48:53" ht="11.25" customHeight="1" x14ac:dyDescent="0.25">
      <c r="AV1152" s="189" t="s">
        <v>91</v>
      </c>
      <c r="AW1152" s="188">
        <f>_xll.qlInterestRateIndexFixingDate(Currency&amp;"ibor"&amp;$G$1,AX1152,Trigger)</f>
        <v>47357</v>
      </c>
      <c r="AX1152" s="188">
        <f>_xll.qlCalendarAdvance(Calendar,AX1151,AV1152,"f",,Trigger)</f>
        <v>47359</v>
      </c>
      <c r="AY1152" s="188">
        <f>_xll.qlInterestRateIndexMaturity(Currency&amp;"ibor"&amp;$G$1,AX1152,Trigger)</f>
        <v>47542</v>
      </c>
      <c r="AZ1152" s="361">
        <f>_xll.qlIndexFixing($Z$5,AW1152,,_xll.ohTrigger(Trigger,Quote!$AE$2))</f>
        <v>1.7368647531362094E-2</v>
      </c>
      <c r="BA1152" s="361">
        <f>_xll.qlIndexFixing($BB$1,AX1152,,_xll.ohTrigger(Trigger,Quote!$AE$2))</f>
        <v>1.7308054766854444E-2</v>
      </c>
    </row>
    <row r="1153" spans="48:53" ht="11.25" customHeight="1" x14ac:dyDescent="0.25">
      <c r="AV1153" s="189" t="s">
        <v>91</v>
      </c>
      <c r="AW1153" s="188">
        <f>_xll.qlInterestRateIndexFixingDate(Currency&amp;"ibor"&amp;$G$1,AX1153,Trigger)</f>
        <v>47364</v>
      </c>
      <c r="AX1153" s="188">
        <f>_xll.qlCalendarAdvance(Calendar,AX1152,AV1153,"f",,Trigger)</f>
        <v>47366</v>
      </c>
      <c r="AY1153" s="188">
        <f>_xll.qlInterestRateIndexMaturity(Currency&amp;"ibor"&amp;$G$1,AX1153,Trigger)</f>
        <v>47547</v>
      </c>
      <c r="AZ1153" s="361">
        <f>_xll.qlIndexFixing($Z$5,AW1153,,_xll.ohTrigger(Trigger,Quote!$AE$2))</f>
        <v>1.7380288188019354E-2</v>
      </c>
      <c r="BA1153" s="361">
        <f>_xll.qlIndexFixing($BB$1,AX1153,,_xll.ohTrigger(Trigger,Quote!$AE$2))</f>
        <v>1.7303207459068347E-2</v>
      </c>
    </row>
    <row r="1154" spans="48:53" ht="11.25" customHeight="1" x14ac:dyDescent="0.25">
      <c r="AV1154" s="189" t="s">
        <v>91</v>
      </c>
      <c r="AW1154" s="188">
        <f>_xll.qlInterestRateIndexFixingDate(Currency&amp;"ibor"&amp;$G$1,AX1154,Trigger)</f>
        <v>47371</v>
      </c>
      <c r="AX1154" s="188">
        <f>_xll.qlCalendarAdvance(Calendar,AX1153,AV1154,"f",,Trigger)</f>
        <v>47373</v>
      </c>
      <c r="AY1154" s="188">
        <f>_xll.qlInterestRateIndexMaturity(Currency&amp;"ibor"&amp;$G$1,AX1154,Trigger)</f>
        <v>47554</v>
      </c>
      <c r="AZ1154" s="361">
        <f>_xll.qlIndexFixing($Z$5,AW1154,,_xll.ohTrigger(Trigger,Quote!$AE$2))</f>
        <v>1.7394843790365318E-2</v>
      </c>
      <c r="BA1154" s="361">
        <f>_xll.qlIndexFixing($BB$1,AX1154,,_xll.ohTrigger(Trigger,Quote!$AE$2))</f>
        <v>1.7298370579557947E-2</v>
      </c>
    </row>
    <row r="1155" spans="48:53" ht="11.25" customHeight="1" x14ac:dyDescent="0.25">
      <c r="AV1155" s="189" t="s">
        <v>91</v>
      </c>
      <c r="AW1155" s="188">
        <f>_xll.qlInterestRateIndexFixingDate(Currency&amp;"ibor"&amp;$G$1,AX1155,Trigger)</f>
        <v>47378</v>
      </c>
      <c r="AX1155" s="188">
        <f>_xll.qlCalendarAdvance(Calendar,AX1154,AV1155,"f",,Trigger)</f>
        <v>47380</v>
      </c>
      <c r="AY1155" s="188">
        <f>_xll.qlInterestRateIndexMaturity(Currency&amp;"ibor"&amp;$G$1,AX1155,Trigger)</f>
        <v>47561</v>
      </c>
      <c r="AZ1155" s="361">
        <f>_xll.qlIndexFixing($Z$5,AW1155,,_xll.ohTrigger(Trigger,Quote!$AE$2))</f>
        <v>1.7409399498309466E-2</v>
      </c>
      <c r="BA1155" s="361">
        <f>_xll.qlIndexFixing($BB$1,AX1155,,_xll.ohTrigger(Trigger,Quote!$AE$2))</f>
        <v>1.7293544582757975E-2</v>
      </c>
    </row>
    <row r="1156" spans="48:53" ht="11.25" customHeight="1" x14ac:dyDescent="0.25">
      <c r="AV1156" s="189" t="s">
        <v>91</v>
      </c>
      <c r="AW1156" s="188">
        <f>_xll.qlInterestRateIndexFixingDate(Currency&amp;"ibor"&amp;$G$1,AX1156,Trigger)</f>
        <v>47385</v>
      </c>
      <c r="AX1156" s="188">
        <f>_xll.qlCalendarAdvance(Calendar,AX1155,AV1156,"f",,Trigger)</f>
        <v>47387</v>
      </c>
      <c r="AY1156" s="188">
        <f>_xll.qlInterestRateIndexMaturity(Currency&amp;"ibor"&amp;$G$1,AX1156,Trigger)</f>
        <v>47568</v>
      </c>
      <c r="AZ1156" s="361">
        <f>_xll.qlIndexFixing($Z$5,AW1156,,_xll.ohTrigger(Trigger,Quote!$AE$2))</f>
        <v>1.7423955311853118E-2</v>
      </c>
      <c r="BA1156" s="361">
        <f>_xll.qlIndexFixing($BB$1,AX1156,,_xll.ohTrigger(Trigger,Quote!$AE$2))</f>
        <v>1.7288804042716991E-2</v>
      </c>
    </row>
    <row r="1157" spans="48:53" ht="11.25" customHeight="1" x14ac:dyDescent="0.25">
      <c r="AV1157" s="189" t="s">
        <v>91</v>
      </c>
      <c r="AW1157" s="188">
        <f>_xll.qlInterestRateIndexFixingDate(Currency&amp;"ibor"&amp;$G$1,AX1157,Trigger)</f>
        <v>47392</v>
      </c>
      <c r="AX1157" s="188">
        <f>_xll.qlCalendarAdvance(Calendar,AX1156,AV1157,"f",,Trigger)</f>
        <v>47394</v>
      </c>
      <c r="AY1157" s="188">
        <f>_xll.qlInterestRateIndexMaturity(Currency&amp;"ibor"&amp;$G$1,AX1157,Trigger)</f>
        <v>47576</v>
      </c>
      <c r="AZ1157" s="361">
        <f>_xll.qlIndexFixing($Z$5,AW1157,,_xll.ohTrigger(Trigger,Quote!$AE$2))</f>
        <v>1.7439972134905123E-2</v>
      </c>
      <c r="BA1157" s="361">
        <f>_xll.qlIndexFixing($BB$1,AX1157,,_xll.ohTrigger(Trigger,Quote!$AE$2))</f>
        <v>1.7284001944977315E-2</v>
      </c>
    </row>
    <row r="1158" spans="48:53" ht="11.25" customHeight="1" x14ac:dyDescent="0.25">
      <c r="AV1158" s="189" t="s">
        <v>91</v>
      </c>
      <c r="AW1158" s="188">
        <f>_xll.qlInterestRateIndexFixingDate(Currency&amp;"ibor"&amp;$G$1,AX1158,Trigger)</f>
        <v>47399</v>
      </c>
      <c r="AX1158" s="188">
        <f>_xll.qlCalendarAdvance(Calendar,AX1157,AV1158,"f",,Trigger)</f>
        <v>47401</v>
      </c>
      <c r="AY1158" s="188">
        <f>_xll.qlInterestRateIndexMaturity(Currency&amp;"ibor"&amp;$G$1,AX1158,Trigger)</f>
        <v>47583</v>
      </c>
      <c r="AZ1158" s="361">
        <f>_xll.qlIndexFixing($Z$5,AW1158,,_xll.ohTrigger(Trigger,Quote!$AE$2))</f>
        <v>1.7454528869568942E-2</v>
      </c>
      <c r="BA1158" s="361">
        <f>_xll.qlIndexFixing($BB$1,AX1158,,_xll.ohTrigger(Trigger,Quote!$AE$2))</f>
        <v>1.727921212633626E-2</v>
      </c>
    </row>
    <row r="1159" spans="48:53" ht="11.25" customHeight="1" x14ac:dyDescent="0.25">
      <c r="AV1159" s="189" t="s">
        <v>91</v>
      </c>
      <c r="AW1159" s="188">
        <f>_xll.qlInterestRateIndexFixingDate(Currency&amp;"ibor"&amp;$G$1,AX1159,Trigger)</f>
        <v>47406</v>
      </c>
      <c r="AX1159" s="188">
        <f>_xll.qlCalendarAdvance(Calendar,AX1158,AV1159,"f",,Trigger)</f>
        <v>47408</v>
      </c>
      <c r="AY1159" s="188">
        <f>_xll.qlInterestRateIndexMaturity(Currency&amp;"ibor"&amp;$G$1,AX1159,Trigger)</f>
        <v>47590</v>
      </c>
      <c r="AZ1159" s="361">
        <f>_xll.qlIndexFixing($Z$5,AW1159,,_xll.ohTrigger(Trigger,Quote!$AE$2))</f>
        <v>1.7469085710422098E-2</v>
      </c>
      <c r="BA1159" s="361">
        <f>_xll.qlIndexFixing($BB$1,AX1159,,_xll.ohTrigger(Trigger,Quote!$AE$2))</f>
        <v>1.7274742072683757E-2</v>
      </c>
    </row>
    <row r="1160" spans="48:53" ht="11.25" customHeight="1" x14ac:dyDescent="0.25">
      <c r="AV1160" s="189" t="s">
        <v>91</v>
      </c>
      <c r="AW1160" s="188">
        <f>_xll.qlInterestRateIndexFixingDate(Currency&amp;"ibor"&amp;$G$1,AX1160,Trigger)</f>
        <v>47413</v>
      </c>
      <c r="AX1160" s="188">
        <f>_xll.qlCalendarAdvance(Calendar,AX1159,AV1160,"f",,Trigger)</f>
        <v>47415</v>
      </c>
      <c r="AY1160" s="188">
        <f>_xll.qlInterestRateIndexMaturity(Currency&amp;"ibor"&amp;$G$1,AX1160,Trigger)</f>
        <v>47597</v>
      </c>
      <c r="AZ1160" s="361">
        <f>_xll.qlIndexFixing($Z$5,AW1160,,_xll.ohTrigger(Trigger,Quote!$AE$2))</f>
        <v>1.7483642657466797E-2</v>
      </c>
      <c r="BA1160" s="361">
        <f>_xll.qlIndexFixing($BB$1,AX1160,,_xll.ohTrigger(Trigger,Quote!$AE$2))</f>
        <v>1.7269671144102102E-2</v>
      </c>
    </row>
    <row r="1161" spans="48:53" ht="11.25" customHeight="1" x14ac:dyDescent="0.25">
      <c r="AV1161" s="189" t="s">
        <v>91</v>
      </c>
      <c r="AW1161" s="188">
        <f>_xll.qlInterestRateIndexFixingDate(Currency&amp;"ibor"&amp;$G$1,AX1161,Trigger)</f>
        <v>47420</v>
      </c>
      <c r="AX1161" s="188">
        <f>_xll.qlCalendarAdvance(Calendar,AX1160,AV1161,"f",,Trigger)</f>
        <v>47422</v>
      </c>
      <c r="AY1161" s="188">
        <f>_xll.qlInterestRateIndexMaturity(Currency&amp;"ibor"&amp;$G$1,AX1161,Trigger)</f>
        <v>47603</v>
      </c>
      <c r="AZ1161" s="361">
        <f>_xll.qlIndexFixing($Z$5,AW1161,,_xll.ohTrigger(Trigger,Quote!$AE$2))</f>
        <v>1.7496735963587837E-2</v>
      </c>
      <c r="BA1161" s="361">
        <f>_xll.qlIndexFixing($BB$1,AX1161,,_xll.ohTrigger(Trigger,Quote!$AE$2))</f>
        <v>1.7264842586714447E-2</v>
      </c>
    </row>
    <row r="1162" spans="48:53" ht="11.25" customHeight="1" x14ac:dyDescent="0.25">
      <c r="AV1162" s="189" t="s">
        <v>91</v>
      </c>
      <c r="AW1162" s="188">
        <f>_xll.qlInterestRateIndexFixingDate(Currency&amp;"ibor"&amp;$G$1,AX1162,Trigger)</f>
        <v>47427</v>
      </c>
      <c r="AX1162" s="188">
        <f>_xll.qlCalendarAdvance(Calendar,AX1161,AV1162,"f",,Trigger)</f>
        <v>47429</v>
      </c>
      <c r="AY1162" s="188">
        <f>_xll.qlInterestRateIndexMaturity(Currency&amp;"ibor"&amp;$G$1,AX1162,Trigger)</f>
        <v>47610</v>
      </c>
      <c r="AZ1162" s="361">
        <f>_xll.qlIndexFixing($Z$5,AW1162,,_xll.ohTrigger(Trigger,Quote!$AE$2))</f>
        <v>1.7511292410743548E-2</v>
      </c>
      <c r="BA1162" s="361">
        <f>_xll.qlIndexFixing($BB$1,AX1162,,_xll.ohTrigger(Trigger,Quote!$AE$2))</f>
        <v>1.7260105492718707E-2</v>
      </c>
    </row>
    <row r="1163" spans="48:53" ht="11.25" customHeight="1" x14ac:dyDescent="0.25">
      <c r="AV1163" s="189" t="s">
        <v>91</v>
      </c>
      <c r="AW1163" s="188">
        <f>_xll.qlInterestRateIndexFixingDate(Currency&amp;"ibor"&amp;$G$1,AX1163,Trigger)</f>
        <v>47434</v>
      </c>
      <c r="AX1163" s="188">
        <f>_xll.qlCalendarAdvance(Calendar,AX1162,AV1163,"f",,Trigger)</f>
        <v>47436</v>
      </c>
      <c r="AY1163" s="188">
        <f>_xll.qlInterestRateIndexMaturity(Currency&amp;"ibor"&amp;$G$1,AX1163,Trigger)</f>
        <v>47617</v>
      </c>
      <c r="AZ1163" s="361">
        <f>_xll.qlIndexFixing($Z$5,AW1163,,_xll.ohTrigger(Trigger,Quote!$AE$2))</f>
        <v>1.7525848963504068E-2</v>
      </c>
      <c r="BA1163" s="361">
        <f>_xll.qlIndexFixing($BB$1,AX1163,,_xll.ohTrigger(Trigger,Quote!$AE$2))</f>
        <v>1.725538290843397E-2</v>
      </c>
    </row>
    <row r="1164" spans="48:53" ht="11.25" customHeight="1" x14ac:dyDescent="0.25">
      <c r="AV1164" s="189" t="s">
        <v>91</v>
      </c>
      <c r="AW1164" s="188">
        <f>_xll.qlInterestRateIndexFixingDate(Currency&amp;"ibor"&amp;$G$1,AX1164,Trigger)</f>
        <v>47441</v>
      </c>
      <c r="AX1164" s="188">
        <f>_xll.qlCalendarAdvance(Calendar,AX1163,AV1164,"f",,Trigger)</f>
        <v>47443</v>
      </c>
      <c r="AY1164" s="188">
        <f>_xll.qlInterestRateIndexMaturity(Currency&amp;"ibor"&amp;$G$1,AX1164,Trigger)</f>
        <v>47624</v>
      </c>
      <c r="AZ1164" s="361">
        <f>_xll.qlIndexFixing($Z$5,AW1164,,_xll.ohTrigger(Trigger,Quote!$AE$2))</f>
        <v>1.7503325354687346E-2</v>
      </c>
      <c r="BA1164" s="361">
        <f>_xll.qlIndexFixing($BB$1,AX1164,,_xll.ohTrigger(Trigger,Quote!$AE$2))</f>
        <v>1.7250674553198109E-2</v>
      </c>
    </row>
    <row r="1165" spans="48:53" ht="11.25" customHeight="1" x14ac:dyDescent="0.25">
      <c r="AV1165" s="189" t="s">
        <v>91</v>
      </c>
      <c r="AW1165" s="188">
        <f>_xll.qlInterestRateIndexFixingDate(Currency&amp;"ibor"&amp;$G$1,AX1165,Trigger)</f>
        <v>47448</v>
      </c>
      <c r="AX1165" s="188">
        <f>_xll.qlCalendarAdvance(Calendar,AX1164,AV1165,"f",,Trigger)</f>
        <v>47450</v>
      </c>
      <c r="AY1165" s="188">
        <f>_xll.qlInterestRateIndexMaturity(Currency&amp;"ibor"&amp;$G$1,AX1165,Trigger)</f>
        <v>47631</v>
      </c>
      <c r="AZ1165" s="361">
        <f>_xll.qlIndexFixing($Z$5,AW1165,,_xll.ohTrigger(Trigger,Quote!$AE$2))</f>
        <v>1.7480707408128141E-2</v>
      </c>
      <c r="BA1165" s="361">
        <f>_xll.qlIndexFixing($BB$1,AX1165,,_xll.ohTrigger(Trigger,Quote!$AE$2))</f>
        <v>1.724606028121969E-2</v>
      </c>
    </row>
    <row r="1166" spans="48:53" ht="11.25" customHeight="1" x14ac:dyDescent="0.25">
      <c r="AV1166" s="189" t="s">
        <v>91</v>
      </c>
      <c r="AW1166" s="188">
        <f>_xll.qlInterestRateIndexFixingDate(Currency&amp;"ibor"&amp;$G$1,AX1166,Trigger)</f>
        <v>47455</v>
      </c>
      <c r="AX1166" s="188">
        <f>_xll.qlCalendarAdvance(Calendar,AX1165,AV1166,"f",,Trigger)</f>
        <v>47457</v>
      </c>
      <c r="AY1166" s="188">
        <f>_xll.qlInterestRateIndexMaturity(Currency&amp;"ibor"&amp;$G$1,AX1166,Trigger)</f>
        <v>47639</v>
      </c>
      <c r="AZ1166" s="361">
        <f>_xll.qlIndexFixing($Z$5,AW1166,,_xll.ohTrigger(Trigger,Quote!$AE$2))</f>
        <v>1.7454767046668523E-2</v>
      </c>
      <c r="BA1166" s="361">
        <f>_xll.qlIndexFixing($BB$1,AX1166,,_xll.ohTrigger(Trigger,Quote!$AE$2))</f>
        <v>1.7241375783202943E-2</v>
      </c>
    </row>
    <row r="1167" spans="48:53" ht="11.25" customHeight="1" x14ac:dyDescent="0.25">
      <c r="AV1167" s="189" t="s">
        <v>91</v>
      </c>
      <c r="AW1167" s="188">
        <f>_xll.qlInterestRateIndexFixingDate(Currency&amp;"ibor"&amp;$G$1,AX1167,Trigger)</f>
        <v>47462</v>
      </c>
      <c r="AX1167" s="188">
        <f>_xll.qlCalendarAdvance(Calendar,AX1166,AV1167,"f",,Trigger)</f>
        <v>47464</v>
      </c>
      <c r="AY1167" s="188">
        <f>_xll.qlInterestRateIndexMaturity(Currency&amp;"ibor"&amp;$G$1,AX1167,Trigger)</f>
        <v>47646</v>
      </c>
      <c r="AZ1167" s="361">
        <f>_xll.qlIndexFixing($Z$5,AW1167,,_xll.ohTrigger(Trigger,Quote!$AE$2))</f>
        <v>1.7432151234070038E-2</v>
      </c>
      <c r="BA1167" s="361">
        <f>_xll.qlIndexFixing($BB$1,AX1167,,_xll.ohTrigger(Trigger,Quote!$AE$2))</f>
        <v>1.7236700284824154E-2</v>
      </c>
    </row>
    <row r="1168" spans="48:53" ht="11.25" customHeight="1" x14ac:dyDescent="0.25">
      <c r="AV1168" s="189" t="s">
        <v>91</v>
      </c>
      <c r="AW1168" s="188">
        <f>_xll.qlInterestRateIndexFixingDate(Currency&amp;"ibor"&amp;$G$1,AX1168,Trigger)</f>
        <v>47469</v>
      </c>
      <c r="AX1168" s="188">
        <f>_xll.qlCalendarAdvance(Calendar,AX1167,AV1168,"f",,Trigger)</f>
        <v>47471</v>
      </c>
      <c r="AY1168" s="188">
        <f>_xll.qlInterestRateIndexMaturity(Currency&amp;"ibor"&amp;$G$1,AX1168,Trigger)</f>
        <v>47653</v>
      </c>
      <c r="AZ1168" s="361">
        <f>_xll.qlIndexFixing($Z$5,AW1168,,_xll.ohTrigger(Trigger,Quote!$AE$2))</f>
        <v>1.7409441605768218E-2</v>
      </c>
      <c r="BA1168" s="361">
        <f>_xll.qlIndexFixing($BB$1,AX1168,,_xll.ohTrigger(Trigger,Quote!$AE$2))</f>
        <v>1.7232032067315342E-2</v>
      </c>
    </row>
    <row r="1169" spans="48:53" ht="11.25" customHeight="1" x14ac:dyDescent="0.25">
      <c r="AV1169" s="189" t="s">
        <v>91</v>
      </c>
      <c r="AW1169" s="188">
        <f>_xll.qlInterestRateIndexFixingDate(Currency&amp;"ibor"&amp;$G$1,AX1169,Trigger)</f>
        <v>47473</v>
      </c>
      <c r="AX1169" s="188">
        <f>_xll.qlCalendarAdvance(Calendar,AX1168,AV1169,"f",,Trigger)</f>
        <v>47479</v>
      </c>
      <c r="AY1169" s="188">
        <f>_xll.qlInterestRateIndexMaturity(Currency&amp;"ibor"&amp;$G$1,AX1169,Trigger)</f>
        <v>47661</v>
      </c>
      <c r="AZ1169" s="361">
        <f>_xll.qlIndexFixing($Z$5,AW1169,,_xll.ohTrigger(Trigger,Quote!$AE$2))</f>
        <v>1.738337287259829E-2</v>
      </c>
      <c r="BA1169" s="361">
        <f>_xll.qlIndexFixing($BB$1,AX1169,,_xll.ohTrigger(Trigger,Quote!$AE$2))</f>
        <v>1.7225129854074896E-2</v>
      </c>
    </row>
    <row r="1170" spans="48:53" ht="11.25" customHeight="1" x14ac:dyDescent="0.25">
      <c r="AV1170" s="189" t="s">
        <v>91</v>
      </c>
      <c r="AW1170" s="188">
        <f>_xll.qlInterestRateIndexFixingDate(Currency&amp;"ibor"&amp;$G$1,AX1170,Trigger)</f>
        <v>47483</v>
      </c>
      <c r="AX1170" s="188">
        <f>_xll.qlCalendarAdvance(Calendar,AX1169,AV1170,"f",,Trigger)</f>
        <v>47486</v>
      </c>
      <c r="AY1170" s="188">
        <f>_xll.qlInterestRateIndexMaturity(Currency&amp;"ibor"&amp;$G$1,AX1170,Trigger)</f>
        <v>47667</v>
      </c>
      <c r="AZ1170" s="361">
        <f>_xll.qlIndexFixing($Z$5,AW1170,,_xll.ohTrigger(Trigger,Quote!$AE$2))</f>
        <v>1.7362896509549391E-2</v>
      </c>
      <c r="BA1170" s="361">
        <f>_xll.qlIndexFixing($BB$1,AX1170,,_xll.ohTrigger(Trigger,Quote!$AE$2))</f>
        <v>1.7220714626027474E-2</v>
      </c>
    </row>
    <row r="1171" spans="48:53" ht="11.25" customHeight="1" x14ac:dyDescent="0.25">
      <c r="AV1171" s="189" t="s">
        <v>91</v>
      </c>
      <c r="AW1171" s="188">
        <f>_xll.qlInterestRateIndexFixingDate(Currency&amp;"ibor"&amp;$G$1,AX1171,Trigger)</f>
        <v>47491</v>
      </c>
      <c r="AX1171" s="188">
        <f>_xll.qlCalendarAdvance(Calendar,AX1170,AV1171,"f",,Trigger)</f>
        <v>47493</v>
      </c>
      <c r="AY1171" s="188">
        <f>_xll.qlInterestRateIndexMaturity(Currency&amp;"ibor"&amp;$G$1,AX1171,Trigger)</f>
        <v>47674</v>
      </c>
      <c r="AZ1171" s="361">
        <f>_xll.qlIndexFixing($Z$5,AW1171,,_xll.ohTrigger(Trigger,Quote!$AE$2))</f>
        <v>1.7339699130332311E-2</v>
      </c>
      <c r="BA1171" s="361">
        <f>_xll.qlIndexFixing($BB$1,AX1171,,_xll.ohTrigger(Trigger,Quote!$AE$2))</f>
        <v>1.721605817356562E-2</v>
      </c>
    </row>
    <row r="1172" spans="48:53" ht="11.25" customHeight="1" x14ac:dyDescent="0.25">
      <c r="AV1172" s="189" t="s">
        <v>91</v>
      </c>
      <c r="AW1172" s="188">
        <f>_xll.qlInterestRateIndexFixingDate(Currency&amp;"ibor"&amp;$G$1,AX1172,Trigger)</f>
        <v>47498</v>
      </c>
      <c r="AX1172" s="188">
        <f>_xll.qlCalendarAdvance(Calendar,AX1171,AV1172,"f",,Trigger)</f>
        <v>47500</v>
      </c>
      <c r="AY1172" s="188">
        <f>_xll.qlInterestRateIndexMaturity(Currency&amp;"ibor"&amp;$G$1,AX1172,Trigger)</f>
        <v>47681</v>
      </c>
      <c r="AZ1172" s="361">
        <f>_xll.qlIndexFixing($Z$5,AW1172,,_xll.ohTrigger(Trigger,Quote!$AE$2))</f>
        <v>1.7316407436493261E-2</v>
      </c>
      <c r="BA1172" s="361">
        <f>_xll.qlIndexFixing($BB$1,AX1172,,_xll.ohTrigger(Trigger,Quote!$AE$2))</f>
        <v>1.7211401259619286E-2</v>
      </c>
    </row>
    <row r="1173" spans="48:53" ht="11.25" customHeight="1" x14ac:dyDescent="0.25">
      <c r="AV1173" s="189" t="s">
        <v>91</v>
      </c>
      <c r="AW1173" s="188">
        <f>_xll.qlInterestRateIndexFixingDate(Currency&amp;"ibor"&amp;$G$1,AX1173,Trigger)</f>
        <v>47505</v>
      </c>
      <c r="AX1173" s="188">
        <f>_xll.qlCalendarAdvance(Calendar,AX1172,AV1173,"f",,Trigger)</f>
        <v>47507</v>
      </c>
      <c r="AY1173" s="188">
        <f>_xll.qlInterestRateIndexMaturity(Currency&amp;"ibor"&amp;$G$1,AX1173,Trigger)</f>
        <v>47688</v>
      </c>
      <c r="AZ1173" s="361">
        <f>_xll.qlIndexFixing($Z$5,AW1173,,_xll.ohTrigger(Trigger,Quote!$AE$2))</f>
        <v>1.7293021431323316E-2</v>
      </c>
      <c r="BA1173" s="361">
        <f>_xll.qlIndexFixing($BB$1,AX1173,,_xll.ohTrigger(Trigger,Quote!$AE$2))</f>
        <v>1.7206742106406596E-2</v>
      </c>
    </row>
    <row r="1174" spans="48:53" ht="11.25" customHeight="1" x14ac:dyDescent="0.25">
      <c r="AV1174" s="189" t="s">
        <v>91</v>
      </c>
      <c r="AW1174" s="188">
        <f>_xll.qlInterestRateIndexFixingDate(Currency&amp;"ibor"&amp;$G$1,AX1174,Trigger)</f>
        <v>47512</v>
      </c>
      <c r="AX1174" s="188">
        <f>_xll.qlCalendarAdvance(Calendar,AX1173,AV1174,"f",,Trigger)</f>
        <v>47514</v>
      </c>
      <c r="AY1174" s="188">
        <f>_xll.qlInterestRateIndexMaturity(Currency&amp;"ibor"&amp;$G$1,AX1174,Trigger)</f>
        <v>47695</v>
      </c>
      <c r="AZ1174" s="361">
        <f>_xll.qlIndexFixing($Z$5,AW1174,,_xll.ohTrigger(Trigger,Quote!$AE$2))</f>
        <v>1.7269541118126345E-2</v>
      </c>
      <c r="BA1174" s="361">
        <f>_xll.qlIndexFixing($BB$1,AX1174,,_xll.ohTrigger(Trigger,Quote!$AE$2))</f>
        <v>1.7202078925275689E-2</v>
      </c>
    </row>
    <row r="1175" spans="48:53" ht="11.25" customHeight="1" x14ac:dyDescent="0.25">
      <c r="AV1175" s="189" t="s">
        <v>91</v>
      </c>
      <c r="AW1175" s="188">
        <f>_xll.qlInterestRateIndexFixingDate(Currency&amp;"ibor"&amp;$G$1,AX1175,Trigger)</f>
        <v>47519</v>
      </c>
      <c r="AX1175" s="188">
        <f>_xll.qlCalendarAdvance(Calendar,AX1174,AV1175,"f",,Trigger)</f>
        <v>47521</v>
      </c>
      <c r="AY1175" s="188">
        <f>_xll.qlInterestRateIndexMaturity(Currency&amp;"ibor"&amp;$G$1,AX1175,Trigger)</f>
        <v>47702</v>
      </c>
      <c r="AZ1175" s="361">
        <f>_xll.qlIndexFixing($Z$5,AW1175,,_xll.ohTrigger(Trigger,Quote!$AE$2))</f>
        <v>1.7245966500221241E-2</v>
      </c>
      <c r="BA1175" s="361">
        <f>_xll.qlIndexFixing($BB$1,AX1175,,_xll.ohTrigger(Trigger,Quote!$AE$2))</f>
        <v>1.719740991670559E-2</v>
      </c>
    </row>
    <row r="1176" spans="48:53" ht="11.25" customHeight="1" x14ac:dyDescent="0.25">
      <c r="AV1176" s="189" t="s">
        <v>91</v>
      </c>
      <c r="AW1176" s="188">
        <f>_xll.qlInterestRateIndexFixingDate(Currency&amp;"ibor"&amp;$G$1,AX1176,Trigger)</f>
        <v>47526</v>
      </c>
      <c r="AX1176" s="188">
        <f>_xll.qlCalendarAdvance(Calendar,AX1175,AV1176,"f",,Trigger)</f>
        <v>47528</v>
      </c>
      <c r="AY1176" s="188">
        <f>_xll.qlInterestRateIndexMaturity(Currency&amp;"ibor"&amp;$G$1,AX1176,Trigger)</f>
        <v>47709</v>
      </c>
      <c r="AZ1176" s="361">
        <f>_xll.qlIndexFixing($Z$5,AW1176,,_xll.ohTrigger(Trigger,Quote!$AE$2))</f>
        <v>1.72222975809375E-2</v>
      </c>
      <c r="BA1176" s="361">
        <f>_xll.qlIndexFixing($BB$1,AX1176,,_xll.ohTrigger(Trigger,Quote!$AE$2))</f>
        <v>1.7192733270303146E-2</v>
      </c>
    </row>
    <row r="1177" spans="48:53" ht="11.25" customHeight="1" x14ac:dyDescent="0.25">
      <c r="AV1177" s="189" t="s">
        <v>91</v>
      </c>
      <c r="AW1177" s="188">
        <f>_xll.qlInterestRateIndexFixingDate(Currency&amp;"ibor"&amp;$G$1,AX1177,Trigger)</f>
        <v>47533</v>
      </c>
      <c r="AX1177" s="188">
        <f>_xll.qlCalendarAdvance(Calendar,AX1176,AV1177,"f",,Trigger)</f>
        <v>47535</v>
      </c>
      <c r="AY1177" s="188">
        <f>_xll.qlInterestRateIndexMaturity(Currency&amp;"ibor"&amp;$G$1,AX1177,Trigger)</f>
        <v>47716</v>
      </c>
      <c r="AZ1177" s="361">
        <f>_xll.qlIndexFixing($Z$5,AW1177,,_xll.ohTrigger(Trigger,Quote!$AE$2))</f>
        <v>1.719853436362051E-2</v>
      </c>
      <c r="BA1177" s="361">
        <f>_xll.qlIndexFixing($BB$1,AX1177,,_xll.ohTrigger(Trigger,Quote!$AE$2))</f>
        <v>1.718804716480522E-2</v>
      </c>
    </row>
    <row r="1178" spans="48:53" ht="11.25" customHeight="1" x14ac:dyDescent="0.25">
      <c r="AV1178" s="189" t="s">
        <v>91</v>
      </c>
      <c r="AW1178" s="188">
        <f>_xll.qlInterestRateIndexFixingDate(Currency&amp;"ibor"&amp;$G$1,AX1178,Trigger)</f>
        <v>47540</v>
      </c>
      <c r="AX1178" s="188">
        <f>_xll.qlCalendarAdvance(Calendar,AX1177,AV1178,"f",,Trigger)</f>
        <v>47542</v>
      </c>
      <c r="AY1178" s="188">
        <f>_xll.qlInterestRateIndexMaturity(Currency&amp;"ibor"&amp;$G$1,AX1178,Trigger)</f>
        <v>47725</v>
      </c>
      <c r="AZ1178" s="361">
        <f>_xll.qlIndexFixing($Z$5,AW1178,,_xll.ohTrigger(Trigger,Quote!$AE$2))</f>
        <v>1.717294711165171E-2</v>
      </c>
      <c r="BA1178" s="361">
        <f>_xll.qlIndexFixing($BB$1,AX1178,,_xll.ohTrigger(Trigger,Quote!$AE$2))</f>
        <v>1.7183485393942273E-2</v>
      </c>
    </row>
    <row r="1179" spans="48:53" ht="11.25" customHeight="1" x14ac:dyDescent="0.25">
      <c r="AV1179" s="189" t="s">
        <v>91</v>
      </c>
      <c r="AW1179" s="188">
        <f>_xll.qlInterestRateIndexFixingDate(Currency&amp;"ibor"&amp;$G$1,AX1179,Trigger)</f>
        <v>47547</v>
      </c>
      <c r="AX1179" s="188">
        <f>_xll.qlCalendarAdvance(Calendar,AX1178,AV1179,"f",,Trigger)</f>
        <v>47549</v>
      </c>
      <c r="AY1179" s="188">
        <f>_xll.qlInterestRateIndexMaturity(Currency&amp;"ibor"&amp;$G$1,AX1179,Trigger)</f>
        <v>47735</v>
      </c>
      <c r="AZ1179" s="361">
        <f>_xll.qlIndexFixing($Z$5,AW1179,,_xll.ohTrigger(Trigger,Quote!$AE$2))</f>
        <v>1.7147536342848563E-2</v>
      </c>
      <c r="BA1179" s="361">
        <f>_xll.qlIndexFixing($BB$1,AX1179,,_xll.ohTrigger(Trigger,Quote!$AE$2))</f>
        <v>1.7178770712440547E-2</v>
      </c>
    </row>
    <row r="1180" spans="48:53" ht="11.25" customHeight="1" x14ac:dyDescent="0.25">
      <c r="AV1180" s="189" t="s">
        <v>91</v>
      </c>
      <c r="AW1180" s="188">
        <f>_xll.qlInterestRateIndexFixingDate(Currency&amp;"ibor"&amp;$G$1,AX1180,Trigger)</f>
        <v>47554</v>
      </c>
      <c r="AX1180" s="188">
        <f>_xll.qlCalendarAdvance(Calendar,AX1179,AV1180,"f",,Trigger)</f>
        <v>47556</v>
      </c>
      <c r="AY1180" s="188">
        <f>_xll.qlInterestRateIndexMaturity(Currency&amp;"ibor"&amp;$G$1,AX1180,Trigger)</f>
        <v>47742</v>
      </c>
      <c r="AZ1180" s="361">
        <f>_xll.qlIndexFixing($Z$5,AW1180,,_xll.ohTrigger(Trigger,Quote!$AE$2))</f>
        <v>1.712445673217048E-2</v>
      </c>
      <c r="BA1180" s="361">
        <f>_xll.qlIndexFixing($BB$1,AX1180,,_xll.ohTrigger(Trigger,Quote!$AE$2))</f>
        <v>1.717404085927229E-2</v>
      </c>
    </row>
    <row r="1181" spans="48:53" ht="11.25" customHeight="1" x14ac:dyDescent="0.25">
      <c r="AV1181" s="189" t="s">
        <v>91</v>
      </c>
      <c r="AW1181" s="188">
        <f>_xll.qlInterestRateIndexFixingDate(Currency&amp;"ibor"&amp;$G$1,AX1181,Trigger)</f>
        <v>47561</v>
      </c>
      <c r="AX1181" s="188">
        <f>_xll.qlCalendarAdvance(Calendar,AX1180,AV1181,"f",,Trigger)</f>
        <v>47563</v>
      </c>
      <c r="AY1181" s="188">
        <f>_xll.qlInterestRateIndexMaturity(Currency&amp;"ibor"&amp;$G$1,AX1181,Trigger)</f>
        <v>47749</v>
      </c>
      <c r="AZ1181" s="361">
        <f>_xll.qlIndexFixing($Z$5,AW1181,,_xll.ohTrigger(Trigger,Quote!$AE$2))</f>
        <v>1.7101285342198982E-2</v>
      </c>
      <c r="BA1181" s="361">
        <f>_xll.qlIndexFixing($BB$1,AX1181,,_xll.ohTrigger(Trigger,Quote!$AE$2))</f>
        <v>1.7169293991657657E-2</v>
      </c>
    </row>
    <row r="1182" spans="48:53" ht="11.25" customHeight="1" x14ac:dyDescent="0.25">
      <c r="AV1182" s="189" t="s">
        <v>91</v>
      </c>
      <c r="AW1182" s="188">
        <f>_xll.qlInterestRateIndexFixingDate(Currency&amp;"ibor"&amp;$G$1,AX1182,Trigger)</f>
        <v>47568</v>
      </c>
      <c r="AX1182" s="188">
        <f>_xll.qlCalendarAdvance(Calendar,AX1181,AV1182,"f",,Trigger)</f>
        <v>47570</v>
      </c>
      <c r="AY1182" s="188">
        <f>_xll.qlInterestRateIndexMaturity(Currency&amp;"ibor"&amp;$G$1,AX1182,Trigger)</f>
        <v>47756</v>
      </c>
      <c r="AZ1182" s="361">
        <f>_xll.qlIndexFixing($Z$5,AW1182,,_xll.ohTrigger(Trigger,Quote!$AE$2))</f>
        <v>1.7078022176207585E-2</v>
      </c>
      <c r="BA1182" s="361">
        <f>_xll.qlIndexFixing($BB$1,AX1182,,_xll.ohTrigger(Trigger,Quote!$AE$2))</f>
        <v>1.7164469368707767E-2</v>
      </c>
    </row>
    <row r="1183" spans="48:53" ht="11.25" customHeight="1" x14ac:dyDescent="0.25">
      <c r="AV1183" s="189" t="s">
        <v>91</v>
      </c>
      <c r="AW1183" s="188">
        <f>_xll.qlInterestRateIndexFixingDate(Currency&amp;"ibor"&amp;$G$1,AX1183,Trigger)</f>
        <v>47575</v>
      </c>
      <c r="AX1183" s="188">
        <f>_xll.qlCalendarAdvance(Calendar,AX1182,AV1183,"f",,Trigger)</f>
        <v>47577</v>
      </c>
      <c r="AY1183" s="188">
        <f>_xll.qlInterestRateIndexMaturity(Currency&amp;"ibor"&amp;$G$1,AX1183,Trigger)</f>
        <v>47760</v>
      </c>
      <c r="AZ1183" s="361">
        <f>_xll.qlIndexFixing($Z$5,AW1183,,_xll.ohTrigger(Trigger,Quote!$AE$2))</f>
        <v>1.7054214900550969E-2</v>
      </c>
      <c r="BA1183" s="361">
        <f>_xll.qlIndexFixing($BB$1,AX1183,,_xll.ohTrigger(Trigger,Quote!$AE$2))</f>
        <v>1.7159685277656149E-2</v>
      </c>
    </row>
    <row r="1184" spans="48:53" ht="11.25" customHeight="1" x14ac:dyDescent="0.25">
      <c r="AV1184" s="189" t="s">
        <v>91</v>
      </c>
      <c r="AW1184" s="188">
        <f>_xll.qlInterestRateIndexFixingDate(Currency&amp;"ibor"&amp;$G$1,AX1184,Trigger)</f>
        <v>47582</v>
      </c>
      <c r="AX1184" s="188">
        <f>_xll.qlCalendarAdvance(Calendar,AX1183,AV1184,"f",,Trigger)</f>
        <v>47584</v>
      </c>
      <c r="AY1184" s="188">
        <f>_xll.qlInterestRateIndexMaturity(Currency&amp;"ibor"&amp;$G$1,AX1184,Trigger)</f>
        <v>47767</v>
      </c>
      <c r="AZ1184" s="361">
        <f>_xll.qlIndexFixing($Z$5,AW1184,,_xll.ohTrigger(Trigger,Quote!$AE$2))</f>
        <v>1.703018867711396E-2</v>
      </c>
      <c r="BA1184" s="361">
        <f>_xll.qlIndexFixing($BB$1,AX1184,,_xll.ohTrigger(Trigger,Quote!$AE$2))</f>
        <v>1.7154878626497304E-2</v>
      </c>
    </row>
    <row r="1185" spans="48:53" ht="11.25" customHeight="1" x14ac:dyDescent="0.25">
      <c r="AV1185" s="189" t="s">
        <v>91</v>
      </c>
      <c r="AW1185" s="188">
        <f>_xll.qlInterestRateIndexFixingDate(Currency&amp;"ibor"&amp;$G$1,AX1185,Trigger)</f>
        <v>47589</v>
      </c>
      <c r="AX1185" s="188">
        <f>_xll.qlCalendarAdvance(Calendar,AX1184,AV1185,"f",,Trigger)</f>
        <v>47591</v>
      </c>
      <c r="AY1185" s="188">
        <f>_xll.qlInterestRateIndexMaturity(Currency&amp;"ibor"&amp;$G$1,AX1185,Trigger)</f>
        <v>47774</v>
      </c>
      <c r="AZ1185" s="361">
        <f>_xll.qlIndexFixing($Z$5,AW1185,,_xll.ohTrigger(Trigger,Quote!$AE$2))</f>
        <v>1.7006069201161735E-2</v>
      </c>
      <c r="BA1185" s="361">
        <f>_xll.qlIndexFixing($BB$1,AX1185,,_xll.ohTrigger(Trigger,Quote!$AE$2))</f>
        <v>1.7148662442852104E-2</v>
      </c>
    </row>
    <row r="1186" spans="48:53" ht="11.25" customHeight="1" x14ac:dyDescent="0.25">
      <c r="AV1186" s="189" t="s">
        <v>91</v>
      </c>
      <c r="AW1186" s="188">
        <f>_xll.qlInterestRateIndexFixingDate(Currency&amp;"ibor"&amp;$G$1,AX1186,Trigger)</f>
        <v>47596</v>
      </c>
      <c r="AX1186" s="188">
        <f>_xll.qlCalendarAdvance(Calendar,AX1185,AV1186,"f",,Trigger)</f>
        <v>47598</v>
      </c>
      <c r="AY1186" s="188">
        <f>_xll.qlInterestRateIndexMaturity(Currency&amp;"ibor"&amp;$G$1,AX1186,Trigger)</f>
        <v>47781</v>
      </c>
      <c r="AZ1186" s="361">
        <f>_xll.qlIndexFixing($Z$5,AW1186,,_xll.ohTrigger(Trigger,Quote!$AE$2))</f>
        <v>1.6981856476101839E-2</v>
      </c>
      <c r="BA1186" s="361">
        <f>_xll.qlIndexFixing($BB$1,AX1186,,_xll.ohTrigger(Trigger,Quote!$AE$2))</f>
        <v>1.7145190045299658E-2</v>
      </c>
    </row>
    <row r="1187" spans="48:53" ht="11.25" customHeight="1" x14ac:dyDescent="0.25">
      <c r="AV1187" s="189" t="s">
        <v>91</v>
      </c>
      <c r="AW1187" s="188">
        <f>_xll.qlInterestRateIndexFixingDate(Currency&amp;"ibor"&amp;$G$1,AX1187,Trigger)</f>
        <v>47602</v>
      </c>
      <c r="AX1187" s="188">
        <f>_xll.qlCalendarAdvance(Calendar,AX1186,AV1187,"f",,Trigger)</f>
        <v>47605</v>
      </c>
      <c r="AY1187" s="188">
        <f>_xll.qlInterestRateIndexMaturity(Currency&amp;"ibor"&amp;$G$1,AX1187,Trigger)</f>
        <v>47791</v>
      </c>
      <c r="AZ1187" s="361">
        <f>_xll.qlIndexFixing($Z$5,AW1187,,_xll.ohTrigger(Trigger,Quote!$AE$2))</f>
        <v>1.6960329821449776E-2</v>
      </c>
      <c r="BA1187" s="361">
        <f>_xll.qlIndexFixing($BB$1,AX1187,,_xll.ohTrigger(Trigger,Quote!$AE$2))</f>
        <v>1.7140350932267189E-2</v>
      </c>
    </row>
    <row r="1188" spans="48:53" ht="11.25" customHeight="1" x14ac:dyDescent="0.25">
      <c r="AV1188" s="189" t="s">
        <v>91</v>
      </c>
      <c r="AW1188" s="188">
        <f>_xll.qlInterestRateIndexFixingDate(Currency&amp;"ibor"&amp;$G$1,AX1188,Trigger)</f>
        <v>47610</v>
      </c>
      <c r="AX1188" s="188">
        <f>_xll.qlCalendarAdvance(Calendar,AX1187,AV1188,"f",,Trigger)</f>
        <v>47612</v>
      </c>
      <c r="AY1188" s="188">
        <f>_xll.qlInterestRateIndexMaturity(Currency&amp;"ibor"&amp;$G$1,AX1188,Trigger)</f>
        <v>47798</v>
      </c>
      <c r="AZ1188" s="361">
        <f>_xll.qlIndexFixing($Z$5,AW1188,,_xll.ohTrigger(Trigger,Quote!$AE$2))</f>
        <v>1.6936516068817152E-2</v>
      </c>
      <c r="BA1188" s="361">
        <f>_xll.qlIndexFixing($BB$1,AX1188,,_xll.ohTrigger(Trigger,Quote!$AE$2))</f>
        <v>1.7135432462599989E-2</v>
      </c>
    </row>
    <row r="1189" spans="48:53" ht="11.25" customHeight="1" x14ac:dyDescent="0.25">
      <c r="AV1189" s="189" t="s">
        <v>91</v>
      </c>
      <c r="AW1189" s="188">
        <f>_xll.qlInterestRateIndexFixingDate(Currency&amp;"ibor"&amp;$G$1,AX1189,Trigger)</f>
        <v>47617</v>
      </c>
      <c r="AX1189" s="188">
        <f>_xll.qlCalendarAdvance(Calendar,AX1188,AV1189,"f",,Trigger)</f>
        <v>47619</v>
      </c>
      <c r="AY1189" s="188">
        <f>_xll.qlInterestRateIndexMaturity(Currency&amp;"ibor"&amp;$G$1,AX1189,Trigger)</f>
        <v>47805</v>
      </c>
      <c r="AZ1189" s="361">
        <f>_xll.qlIndexFixing($Z$5,AW1189,,_xll.ohTrigger(Trigger,Quote!$AE$2))</f>
        <v>1.6922910035917664E-2</v>
      </c>
      <c r="BA1189" s="361">
        <f>_xll.qlIndexFixing($BB$1,AX1189,,_xll.ohTrigger(Trigger,Quote!$AE$2))</f>
        <v>1.7130482070641457E-2</v>
      </c>
    </row>
    <row r="1190" spans="48:53" ht="11.25" customHeight="1" x14ac:dyDescent="0.25">
      <c r="AV1190" s="189" t="s">
        <v>91</v>
      </c>
      <c r="AW1190" s="188">
        <f>_xll.qlInterestRateIndexFixingDate(Currency&amp;"ibor"&amp;$G$1,AX1190,Trigger)</f>
        <v>47624</v>
      </c>
      <c r="AX1190" s="188">
        <f>_xll.qlCalendarAdvance(Calendar,AX1189,AV1190,"f",,Trigger)</f>
        <v>47626</v>
      </c>
      <c r="AY1190" s="188">
        <f>_xll.qlInterestRateIndexMaturity(Currency&amp;"ibor"&amp;$G$1,AX1190,Trigger)</f>
        <v>47812</v>
      </c>
      <c r="AZ1190" s="361">
        <f>_xll.qlIndexFixing($Z$5,AW1190,,_xll.ohTrigger(Trigger,Quote!$AE$2))</f>
        <v>1.6935019964339427E-2</v>
      </c>
      <c r="BA1190" s="361">
        <f>_xll.qlIndexFixing($BB$1,AX1190,,_xll.ohTrigger(Trigger,Quote!$AE$2))</f>
        <v>1.7125499407636222E-2</v>
      </c>
    </row>
    <row r="1191" spans="48:53" ht="11.25" customHeight="1" x14ac:dyDescent="0.25">
      <c r="AV1191" s="189" t="s">
        <v>91</v>
      </c>
      <c r="AW1191" s="188">
        <f>_xll.qlInterestRateIndexFixingDate(Currency&amp;"ibor"&amp;$G$1,AX1191,Trigger)</f>
        <v>47631</v>
      </c>
      <c r="AX1191" s="188">
        <f>_xll.qlCalendarAdvance(Calendar,AX1190,AV1191,"f",,Trigger)</f>
        <v>47633</v>
      </c>
      <c r="AY1191" s="188">
        <f>_xll.qlInterestRateIndexMaturity(Currency&amp;"ibor"&amp;$G$1,AX1191,Trigger)</f>
        <v>47816</v>
      </c>
      <c r="AZ1191" s="361">
        <f>_xll.qlIndexFixing($Z$5,AW1191,,_xll.ohTrigger(Trigger,Quote!$AE$2))</f>
        <v>1.6943342170729358E-2</v>
      </c>
      <c r="BA1191" s="361">
        <f>_xll.qlIndexFixing($BB$1,AX1191,,_xll.ohTrigger(Trigger,Quote!$AE$2))</f>
        <v>1.7120447947086795E-2</v>
      </c>
    </row>
    <row r="1192" spans="48:53" ht="11.25" customHeight="1" x14ac:dyDescent="0.25">
      <c r="AV1192" s="189" t="s">
        <v>91</v>
      </c>
      <c r="AW1192" s="188">
        <f>_xll.qlInterestRateIndexFixingDate(Currency&amp;"ibor"&amp;$G$1,AX1192,Trigger)</f>
        <v>47638</v>
      </c>
      <c r="AX1192" s="188">
        <f>_xll.qlCalendarAdvance(Calendar,AX1191,AV1192,"f",,Trigger)</f>
        <v>47640</v>
      </c>
      <c r="AY1192" s="188">
        <f>_xll.qlInterestRateIndexMaturity(Currency&amp;"ibor"&amp;$G$1,AX1192,Trigger)</f>
        <v>47823</v>
      </c>
      <c r="AZ1192" s="361">
        <f>_xll.qlIndexFixing($Z$5,AW1192,,_xll.ohTrigger(Trigger,Quote!$AE$2))</f>
        <v>1.6955450530242212E-2</v>
      </c>
      <c r="BA1192" s="361">
        <f>_xll.qlIndexFixing($BB$1,AX1192,,_xll.ohTrigger(Trigger,Quote!$AE$2))</f>
        <v>1.7115403715237093E-2</v>
      </c>
    </row>
    <row r="1193" spans="48:53" ht="11.25" customHeight="1" x14ac:dyDescent="0.25">
      <c r="AV1193" s="189" t="s">
        <v>91</v>
      </c>
      <c r="AW1193" s="188">
        <f>_xll.qlInterestRateIndexFixingDate(Currency&amp;"ibor"&amp;$G$1,AX1193,Trigger)</f>
        <v>47645</v>
      </c>
      <c r="AX1193" s="188">
        <f>_xll.qlCalendarAdvance(Calendar,AX1192,AV1193,"f",,Trigger)</f>
        <v>47647</v>
      </c>
      <c r="AY1193" s="188">
        <f>_xll.qlInterestRateIndexMaturity(Currency&amp;"ibor"&amp;$G$1,AX1193,Trigger)</f>
        <v>47830</v>
      </c>
      <c r="AZ1193" s="361">
        <f>_xll.qlIndexFixing($Z$5,AW1193,,_xll.ohTrigger(Trigger,Quote!$AE$2))</f>
        <v>1.6967558963646125E-2</v>
      </c>
      <c r="BA1193" s="361">
        <f>_xll.qlIndexFixing($BB$1,AX1193,,_xll.ohTrigger(Trigger,Quote!$AE$2))</f>
        <v>1.7110327715568852E-2</v>
      </c>
    </row>
    <row r="1194" spans="48:53" ht="11.25" customHeight="1" x14ac:dyDescent="0.25">
      <c r="AV1194" s="189" t="s">
        <v>91</v>
      </c>
      <c r="AW1194" s="188">
        <f>_xll.qlInterestRateIndexFixingDate(Currency&amp;"ibor"&amp;$G$1,AX1194,Trigger)</f>
        <v>47652</v>
      </c>
      <c r="AX1194" s="188">
        <f>_xll.qlCalendarAdvance(Calendar,AX1193,AV1194,"f",,Trigger)</f>
        <v>47654</v>
      </c>
      <c r="AY1194" s="188">
        <f>_xll.qlInterestRateIndexMaturity(Currency&amp;"ibor"&amp;$G$1,AX1194,Trigger)</f>
        <v>47837</v>
      </c>
      <c r="AZ1194" s="361">
        <f>_xll.qlIndexFixing($Z$5,AW1194,,_xll.ohTrigger(Trigger,Quote!$AE$2))</f>
        <v>1.697966747094197E-2</v>
      </c>
      <c r="BA1194" s="361">
        <f>_xll.qlIndexFixing($BB$1,AX1194,,_xll.ohTrigger(Trigger,Quote!$AE$2))</f>
        <v>1.7105220119765067E-2</v>
      </c>
    </row>
    <row r="1195" spans="48:53" ht="11.25" customHeight="1" x14ac:dyDescent="0.25">
      <c r="AV1195" s="189" t="s">
        <v>91</v>
      </c>
      <c r="AW1195" s="188">
        <f>_xll.qlInterestRateIndexFixingDate(Currency&amp;"ibor"&amp;$G$1,AX1195,Trigger)</f>
        <v>47659</v>
      </c>
      <c r="AX1195" s="188">
        <f>_xll.qlCalendarAdvance(Calendar,AX1194,AV1195,"f",,Trigger)</f>
        <v>47661</v>
      </c>
      <c r="AY1195" s="188">
        <f>_xll.qlInterestRateIndexMaturity(Currency&amp;"ibor"&amp;$G$1,AX1195,Trigger)</f>
        <v>47844</v>
      </c>
      <c r="AZ1195" s="361">
        <f>_xll.qlIndexFixing($Z$5,AW1195,,_xll.ohTrigger(Trigger,Quote!$AE$2))</f>
        <v>1.6991776052130616E-2</v>
      </c>
      <c r="BA1195" s="361">
        <f>_xll.qlIndexFixing($BB$1,AX1195,,_xll.ohTrigger(Trigger,Quote!$AE$2))</f>
        <v>1.7100134714280714E-2</v>
      </c>
    </row>
    <row r="1196" spans="48:53" ht="11.25" customHeight="1" x14ac:dyDescent="0.25">
      <c r="AV1196" s="189" t="s">
        <v>91</v>
      </c>
      <c r="AW1196" s="188">
        <f>_xll.qlInterestRateIndexFixingDate(Currency&amp;"ibor"&amp;$G$1,AX1196,Trigger)</f>
        <v>47666</v>
      </c>
      <c r="AX1196" s="188">
        <f>_xll.qlCalendarAdvance(Calendar,AX1195,AV1196,"f",,Trigger)</f>
        <v>47668</v>
      </c>
      <c r="AY1196" s="188">
        <f>_xll.qlInterestRateIndexMaturity(Currency&amp;"ibor"&amp;$G$1,AX1196,Trigger)</f>
        <v>47854</v>
      </c>
      <c r="AZ1196" s="361">
        <f>_xll.qlIndexFixing($Z$5,AW1196,,_xll.ohTrigger(Trigger,Quote!$AE$2))</f>
        <v>1.7007681112249963E-2</v>
      </c>
      <c r="BA1196" s="361">
        <f>_xll.qlIndexFixing($BB$1,AX1196,,_xll.ohTrigger(Trigger,Quote!$AE$2))</f>
        <v>1.7094935330972734E-2</v>
      </c>
    </row>
    <row r="1197" spans="48:53" ht="11.25" customHeight="1" x14ac:dyDescent="0.25">
      <c r="AV1197" s="189" t="s">
        <v>91</v>
      </c>
      <c r="AW1197" s="188">
        <f>_xll.qlInterestRateIndexFixingDate(Currency&amp;"ibor"&amp;$G$1,AX1197,Trigger)</f>
        <v>47673</v>
      </c>
      <c r="AX1197" s="188">
        <f>_xll.qlCalendarAdvance(Calendar,AX1196,AV1197,"f",,Trigger)</f>
        <v>47675</v>
      </c>
      <c r="AY1197" s="188">
        <f>_xll.qlInterestRateIndexMaturity(Currency&amp;"ibor"&amp;$G$1,AX1197,Trigger)</f>
        <v>47861</v>
      </c>
      <c r="AZ1197" s="361">
        <f>_xll.qlIndexFixing($Z$5,AW1197,,_xll.ohTrigger(Trigger,Quote!$AE$2))</f>
        <v>1.7019791566469197E-2</v>
      </c>
      <c r="BA1197" s="361">
        <f>_xll.qlIndexFixing($BB$1,AX1197,,_xll.ohTrigger(Trigger,Quote!$AE$2))</f>
        <v>1.708973157089641E-2</v>
      </c>
    </row>
    <row r="1198" spans="48:53" ht="11.25" customHeight="1" x14ac:dyDescent="0.25">
      <c r="AV1198" s="189" t="s">
        <v>91</v>
      </c>
      <c r="AW1198" s="188">
        <f>_xll.qlInterestRateIndexFixingDate(Currency&amp;"ibor"&amp;$G$1,AX1198,Trigger)</f>
        <v>47680</v>
      </c>
      <c r="AX1198" s="188">
        <f>_xll.qlCalendarAdvance(Calendar,AX1197,AV1198,"f",,Trigger)</f>
        <v>47682</v>
      </c>
      <c r="AY1198" s="188">
        <f>_xll.qlInterestRateIndexMaturity(Currency&amp;"ibor"&amp;$G$1,AX1198,Trigger)</f>
        <v>47868</v>
      </c>
      <c r="AZ1198" s="361">
        <f>_xll.qlIndexFixing($Z$5,AW1198,,_xll.ohTrigger(Trigger,Quote!$AE$2))</f>
        <v>1.7031902095804689E-2</v>
      </c>
      <c r="BA1198" s="361">
        <f>_xll.qlIndexFixing($BB$1,AX1198,,_xll.ohTrigger(Trigger,Quote!$AE$2))</f>
        <v>1.708449691229548E-2</v>
      </c>
    </row>
    <row r="1199" spans="48:53" ht="11.25" customHeight="1" x14ac:dyDescent="0.25">
      <c r="AV1199" s="189" t="s">
        <v>91</v>
      </c>
      <c r="AW1199" s="188">
        <f>_xll.qlInterestRateIndexFixingDate(Currency&amp;"ibor"&amp;$G$1,AX1199,Trigger)</f>
        <v>47687</v>
      </c>
      <c r="AX1199" s="188">
        <f>_xll.qlCalendarAdvance(Calendar,AX1198,AV1199,"f",,Trigger)</f>
        <v>47689</v>
      </c>
      <c r="AY1199" s="188">
        <f>_xll.qlInterestRateIndexMaturity(Currency&amp;"ibor"&amp;$G$1,AX1199,Trigger)</f>
        <v>47875</v>
      </c>
      <c r="AZ1199" s="361">
        <f>_xll.qlIndexFixing($Z$5,AW1199,,_xll.ohTrigger(Trigger,Quote!$AE$2))</f>
        <v>1.7044012700256867E-2</v>
      </c>
      <c r="BA1199" s="361">
        <f>_xll.qlIndexFixing($BB$1,AX1199,,_xll.ohTrigger(Trigger,Quote!$AE$2))</f>
        <v>1.7079231526863903E-2</v>
      </c>
    </row>
    <row r="1200" spans="48:53" ht="11.25" customHeight="1" x14ac:dyDescent="0.25">
      <c r="AV1200" s="189" t="s">
        <v>91</v>
      </c>
      <c r="AW1200" s="188">
        <f>_xll.qlInterestRateIndexFixingDate(Currency&amp;"ibor"&amp;$G$1,AX1200,Trigger)</f>
        <v>47694</v>
      </c>
      <c r="AX1200" s="188">
        <f>_xll.qlCalendarAdvance(Calendar,AX1199,AV1200,"f",,Trigger)</f>
        <v>47696</v>
      </c>
      <c r="AY1200" s="188">
        <f>_xll.qlInterestRateIndexMaturity(Currency&amp;"ibor"&amp;$G$1,AX1200,Trigger)</f>
        <v>47882</v>
      </c>
      <c r="AZ1200" s="361">
        <f>_xll.qlIndexFixing($Z$5,AW1200,,_xll.ohTrigger(Trigger,Quote!$AE$2))</f>
        <v>1.7056123379825303E-2</v>
      </c>
      <c r="BA1200" s="361">
        <f>_xll.qlIndexFixing($BB$1,AX1200,,_xll.ohTrigger(Trigger,Quote!$AE$2))</f>
        <v>1.7073935586291736E-2</v>
      </c>
    </row>
    <row r="1201" spans="48:53" ht="11.25" customHeight="1" x14ac:dyDescent="0.25">
      <c r="AV1201" s="189" t="s">
        <v>91</v>
      </c>
      <c r="AW1201" s="188">
        <f>_xll.qlInterestRateIndexFixingDate(Currency&amp;"ibor"&amp;$G$1,AX1201,Trigger)</f>
        <v>47701</v>
      </c>
      <c r="AX1201" s="188">
        <f>_xll.qlCalendarAdvance(Calendar,AX1200,AV1201,"f",,Trigger)</f>
        <v>47703</v>
      </c>
      <c r="AY1201" s="188">
        <f>_xll.qlInterestRateIndexMaturity(Currency&amp;"ibor"&amp;$G$1,AX1201,Trigger)</f>
        <v>47889</v>
      </c>
      <c r="AZ1201" s="361">
        <f>_xll.qlIndexFixing($Z$5,AW1201,,_xll.ohTrigger(Trigger,Quote!$AE$2))</f>
        <v>1.7068234134511286E-2</v>
      </c>
      <c r="BA1201" s="361">
        <f>_xll.qlIndexFixing($BB$1,AX1201,,_xll.ohTrigger(Trigger,Quote!$AE$2))</f>
        <v>1.7068609262271637E-2</v>
      </c>
    </row>
    <row r="1202" spans="48:53" ht="11.25" customHeight="1" x14ac:dyDescent="0.25">
      <c r="AV1202" s="189" t="s">
        <v>91</v>
      </c>
      <c r="AW1202" s="188">
        <f>_xll.qlInterestRateIndexFixingDate(Currency&amp;"ibor"&amp;$G$1,AX1202,Trigger)</f>
        <v>47708</v>
      </c>
      <c r="AX1202" s="188">
        <f>_xll.qlCalendarAdvance(Calendar,AX1201,AV1202,"f",,Trigger)</f>
        <v>47710</v>
      </c>
      <c r="AY1202" s="188">
        <f>_xll.qlInterestRateIndexMaturity(Currency&amp;"ibor"&amp;$G$1,AX1202,Trigger)</f>
        <v>47896</v>
      </c>
      <c r="AZ1202" s="361">
        <f>_xll.qlIndexFixing($Z$5,AW1202,,_xll.ohTrigger(Trigger,Quote!$AE$2))</f>
        <v>1.7080344964314816E-2</v>
      </c>
      <c r="BA1202" s="361">
        <f>_xll.qlIndexFixing($BB$1,AX1202,,_xll.ohTrigger(Trigger,Quote!$AE$2))</f>
        <v>1.7063252726493224E-2</v>
      </c>
    </row>
    <row r="1203" spans="48:53" ht="11.25" customHeight="1" x14ac:dyDescent="0.25">
      <c r="AV1203" s="189" t="s">
        <v>91</v>
      </c>
      <c r="AW1203" s="188">
        <f>_xll.qlInterestRateIndexFixingDate(Currency&amp;"ibor"&amp;$G$1,AX1203,Trigger)</f>
        <v>47715</v>
      </c>
      <c r="AX1203" s="188">
        <f>_xll.qlCalendarAdvance(Calendar,AX1202,AV1203,"f",,Trigger)</f>
        <v>47717</v>
      </c>
      <c r="AY1203" s="188">
        <f>_xll.qlInterestRateIndexMaturity(Currency&amp;"ibor"&amp;$G$1,AX1203,Trigger)</f>
        <v>47903</v>
      </c>
      <c r="AZ1203" s="361">
        <f>_xll.qlIndexFixing($Z$5,AW1203,,_xll.ohTrigger(Trigger,Quote!$AE$2))</f>
        <v>1.7092455869236321E-2</v>
      </c>
      <c r="BA1203" s="361">
        <f>_xll.qlIndexFixing($BB$1,AX1203,,_xll.ohTrigger(Trigger,Quote!$AE$2))</f>
        <v>1.7057866150647857E-2</v>
      </c>
    </row>
    <row r="1204" spans="48:53" ht="11.25" customHeight="1" x14ac:dyDescent="0.25">
      <c r="AV1204" s="189" t="s">
        <v>91</v>
      </c>
      <c r="AW1204" s="188">
        <f>_xll.qlInterestRateIndexFixingDate(Currency&amp;"ibor"&amp;$G$1,AX1204,Trigger)</f>
        <v>47722</v>
      </c>
      <c r="AX1204" s="188">
        <f>_xll.qlCalendarAdvance(Calendar,AX1203,AV1204,"f",,Trigger)</f>
        <v>47724</v>
      </c>
      <c r="AY1204" s="188">
        <f>_xll.qlInterestRateIndexMaturity(Currency&amp;"ibor"&amp;$G$1,AX1204,Trigger)</f>
        <v>47907</v>
      </c>
      <c r="AZ1204" s="361">
        <f>_xll.qlIndexFixing($Z$5,AW1204,,_xll.ohTrigger(Trigger,Quote!$AE$2))</f>
        <v>1.710075660806187E-2</v>
      </c>
      <c r="BA1204" s="361">
        <f>_xll.qlIndexFixing($BB$1,AX1204,,_xll.ohTrigger(Trigger,Quote!$AE$2))</f>
        <v>1.7052438363500483E-2</v>
      </c>
    </row>
    <row r="1205" spans="48:53" ht="11.25" customHeight="1" x14ac:dyDescent="0.25">
      <c r="AV1205" s="189" t="s">
        <v>91</v>
      </c>
      <c r="AW1205" s="188">
        <f>_xll.qlInterestRateIndexFixingDate(Currency&amp;"ibor"&amp;$G$1,AX1205,Trigger)</f>
        <v>47729</v>
      </c>
      <c r="AX1205" s="188">
        <f>_xll.qlCalendarAdvance(Calendar,AX1204,AV1205,"f",,Trigger)</f>
        <v>47731</v>
      </c>
      <c r="AY1205" s="188">
        <f>_xll.qlInterestRateIndexMaturity(Currency&amp;"ibor"&amp;$G$1,AX1205,Trigger)</f>
        <v>47912</v>
      </c>
      <c r="AZ1205" s="361">
        <f>_xll.qlIndexFixing($Z$5,AW1205,,_xll.ohTrigger(Trigger,Quote!$AE$2))</f>
        <v>1.7110325086028663E-2</v>
      </c>
      <c r="BA1205" s="361">
        <f>_xll.qlIndexFixing($BB$1,AX1205,,_xll.ohTrigger(Trigger,Quote!$AE$2))</f>
        <v>1.7046996860934142E-2</v>
      </c>
    </row>
    <row r="1206" spans="48:53" ht="11.25" customHeight="1" x14ac:dyDescent="0.25">
      <c r="AV1206" s="189" t="s">
        <v>91</v>
      </c>
      <c r="AW1206" s="188">
        <f>_xll.qlInterestRateIndexFixingDate(Currency&amp;"ibor"&amp;$G$1,AX1206,Trigger)</f>
        <v>47736</v>
      </c>
      <c r="AX1206" s="188">
        <f>_xll.qlCalendarAdvance(Calendar,AX1205,AV1206,"f",,Trigger)</f>
        <v>47738</v>
      </c>
      <c r="AY1206" s="188">
        <f>_xll.qlInterestRateIndexMaturity(Currency&amp;"ibor"&amp;$G$1,AX1206,Trigger)</f>
        <v>47919</v>
      </c>
      <c r="AZ1206" s="361">
        <f>_xll.qlIndexFixing($Z$5,AW1206,,_xll.ohTrigger(Trigger,Quote!$AE$2))</f>
        <v>1.7122433322994662E-2</v>
      </c>
      <c r="BA1206" s="361">
        <f>_xll.qlIndexFixing($BB$1,AX1206,,_xll.ohTrigger(Trigger,Quote!$AE$2))</f>
        <v>1.7041525811463974E-2</v>
      </c>
    </row>
    <row r="1207" spans="48:53" ht="11.25" customHeight="1" x14ac:dyDescent="0.25">
      <c r="AV1207" s="189" t="s">
        <v>91</v>
      </c>
      <c r="AW1207" s="188">
        <f>_xll.qlInterestRateIndexFixingDate(Currency&amp;"ibor"&amp;$G$1,AX1207,Trigger)</f>
        <v>47743</v>
      </c>
      <c r="AX1207" s="188">
        <f>_xll.qlCalendarAdvance(Calendar,AX1206,AV1207,"f",,Trigger)</f>
        <v>47745</v>
      </c>
      <c r="AY1207" s="188">
        <f>_xll.qlInterestRateIndexMaturity(Currency&amp;"ibor"&amp;$G$1,AX1207,Trigger)</f>
        <v>47926</v>
      </c>
      <c r="AZ1207" s="361">
        <f>_xll.qlIndexFixing($Z$5,AW1207,,_xll.ohTrigger(Trigger,Quote!$AE$2))</f>
        <v>1.7134541633043412E-2</v>
      </c>
      <c r="BA1207" s="361">
        <f>_xll.qlIndexFixing($BB$1,AX1207,,_xll.ohTrigger(Trigger,Quote!$AE$2))</f>
        <v>1.7036025386759697E-2</v>
      </c>
    </row>
    <row r="1208" spans="48:53" ht="11.25" customHeight="1" x14ac:dyDescent="0.25">
      <c r="AV1208" s="189" t="s">
        <v>91</v>
      </c>
      <c r="AW1208" s="188">
        <f>_xll.qlInterestRateIndexFixingDate(Currency&amp;"ibor"&amp;$G$1,AX1208,Trigger)</f>
        <v>47750</v>
      </c>
      <c r="AX1208" s="188">
        <f>_xll.qlCalendarAdvance(Calendar,AX1207,AV1208,"f",,Trigger)</f>
        <v>47752</v>
      </c>
      <c r="AY1208" s="188">
        <f>_xll.qlInterestRateIndexMaturity(Currency&amp;"ibor"&amp;$G$1,AX1208,Trigger)</f>
        <v>47933</v>
      </c>
      <c r="AZ1208" s="361">
        <f>_xll.qlIndexFixing($Z$5,AW1208,,_xll.ohTrigger(Trigger,Quote!$AE$2))</f>
        <v>1.7146650016176244E-2</v>
      </c>
      <c r="BA1208" s="361">
        <f>_xll.qlIndexFixing($BB$1,AX1208,,_xll.ohTrigger(Trigger,Quote!$AE$2))</f>
        <v>1.7030495758490576E-2</v>
      </c>
    </row>
    <row r="1209" spans="48:53" ht="11.25" customHeight="1" x14ac:dyDescent="0.25">
      <c r="AV1209" s="189" t="s">
        <v>91</v>
      </c>
      <c r="AW1209" s="188">
        <f>_xll.qlInterestRateIndexFixingDate(Currency&amp;"ibor"&amp;$G$1,AX1209,Trigger)</f>
        <v>47757</v>
      </c>
      <c r="AX1209" s="188">
        <f>_xll.qlCalendarAdvance(Calendar,AX1208,AV1209,"f",,Trigger)</f>
        <v>47759</v>
      </c>
      <c r="AY1209" s="188">
        <f>_xll.qlInterestRateIndexMaturity(Currency&amp;"ibor"&amp;$G$1,AX1209,Trigger)</f>
        <v>47941</v>
      </c>
      <c r="AZ1209" s="361">
        <f>_xll.qlIndexFixing($Z$5,AW1209,,_xll.ohTrigger(Trigger,Quote!$AE$2))</f>
        <v>1.7160031162366383E-2</v>
      </c>
      <c r="BA1209" s="361">
        <f>_xll.qlIndexFixing($BB$1,AX1209,,_xll.ohTrigger(Trigger,Quote!$AE$2))</f>
        <v>1.702493709832413E-2</v>
      </c>
    </row>
    <row r="1210" spans="48:53" ht="11.25" customHeight="1" x14ac:dyDescent="0.25">
      <c r="AV1210" s="189" t="s">
        <v>91</v>
      </c>
      <c r="AW1210" s="188">
        <f>_xll.qlInterestRateIndexFixingDate(Currency&amp;"ibor"&amp;$G$1,AX1210,Trigger)</f>
        <v>47764</v>
      </c>
      <c r="AX1210" s="188">
        <f>_xll.qlCalendarAdvance(Calendar,AX1209,AV1210,"f",,Trigger)</f>
        <v>47766</v>
      </c>
      <c r="AY1210" s="188">
        <f>_xll.qlInterestRateIndexMaturity(Currency&amp;"ibor"&amp;$G$1,AX1210,Trigger)</f>
        <v>47948</v>
      </c>
      <c r="AZ1210" s="361">
        <f>_xll.qlIndexFixing($Z$5,AW1210,,_xll.ohTrigger(Trigger,Quote!$AE$2))</f>
        <v>1.7172140271788813E-2</v>
      </c>
      <c r="BA1210" s="361">
        <f>_xll.qlIndexFixing($BB$1,AX1210,,_xll.ohTrigger(Trigger,Quote!$AE$2))</f>
        <v>1.7019341605533346E-2</v>
      </c>
    </row>
    <row r="1211" spans="48:53" ht="11.25" customHeight="1" x14ac:dyDescent="0.25">
      <c r="AV1211" s="189" t="s">
        <v>91</v>
      </c>
      <c r="AW1211" s="188">
        <f>_xll.qlInterestRateIndexFixingDate(Currency&amp;"ibor"&amp;$G$1,AX1211,Trigger)</f>
        <v>47771</v>
      </c>
      <c r="AX1211" s="188">
        <f>_xll.qlCalendarAdvance(Calendar,AX1210,AV1211,"f",,Trigger)</f>
        <v>47773</v>
      </c>
      <c r="AY1211" s="188">
        <f>_xll.qlInterestRateIndexMaturity(Currency&amp;"ibor"&amp;$G$1,AX1211,Trigger)</f>
        <v>47955</v>
      </c>
      <c r="AZ1211" s="361">
        <f>_xll.qlIndexFixing($Z$5,AW1211,,_xll.ohTrigger(Trigger,Quote!$AE$2))</f>
        <v>1.7184249454703662E-2</v>
      </c>
      <c r="BA1211" s="361">
        <f>_xll.qlIndexFixing($BB$1,AX1211,,_xll.ohTrigger(Trigger,Quote!$AE$2))</f>
        <v>1.7013733368971079E-2</v>
      </c>
    </row>
    <row r="1212" spans="48:53" ht="11.25" customHeight="1" x14ac:dyDescent="0.25">
      <c r="AV1212" s="189" t="s">
        <v>91</v>
      </c>
      <c r="AW1212" s="188">
        <f>_xll.qlInterestRateIndexFixingDate(Currency&amp;"ibor"&amp;$G$1,AX1212,Trigger)</f>
        <v>47778</v>
      </c>
      <c r="AX1212" s="188">
        <f>_xll.qlCalendarAdvance(Calendar,AX1211,AV1212,"f",,Trigger)</f>
        <v>47780</v>
      </c>
      <c r="AY1212" s="188">
        <f>_xll.qlInterestRateIndexMaturity(Currency&amp;"ibor"&amp;$G$1,AX1212,Trigger)</f>
        <v>47962</v>
      </c>
      <c r="AZ1212" s="361">
        <f>_xll.qlIndexFixing($Z$5,AW1212,,_xll.ohTrigger(Trigger,Quote!$AE$2))</f>
        <v>1.719635871111137E-2</v>
      </c>
      <c r="BA1212" s="361">
        <f>_xll.qlIndexFixing($BB$1,AX1212,,_xll.ohTrigger(Trigger,Quote!$AE$2))</f>
        <v>1.7008088643117307E-2</v>
      </c>
    </row>
    <row r="1213" spans="48:53" ht="11.25" customHeight="1" x14ac:dyDescent="0.25">
      <c r="AV1213" s="189" t="s">
        <v>91</v>
      </c>
      <c r="AW1213" s="188">
        <f>_xll.qlInterestRateIndexFixingDate(Currency&amp;"ibor"&amp;$G$1,AX1213,Trigger)</f>
        <v>47785</v>
      </c>
      <c r="AX1213" s="188">
        <f>_xll.qlCalendarAdvance(Calendar,AX1212,AV1213,"f",,Trigger)</f>
        <v>47787</v>
      </c>
      <c r="AY1213" s="188">
        <f>_xll.qlInterestRateIndexMaturity(Currency&amp;"ibor"&amp;$G$1,AX1213,Trigger)</f>
        <v>47968</v>
      </c>
      <c r="AZ1213" s="361">
        <f>_xll.qlIndexFixing($Z$5,AW1213,,_xll.ohTrigger(Trigger,Quote!$AE$2))</f>
        <v>1.7207193028110003E-2</v>
      </c>
      <c r="BA1213" s="361">
        <f>_xll.qlIndexFixing($BB$1,AX1213,,_xll.ohTrigger(Trigger,Quote!$AE$2))</f>
        <v>1.7002415572033198E-2</v>
      </c>
    </row>
    <row r="1214" spans="48:53" ht="11.25" customHeight="1" x14ac:dyDescent="0.25">
      <c r="AV1214" s="189" t="s">
        <v>91</v>
      </c>
      <c r="AW1214" s="188">
        <f>_xll.qlInterestRateIndexFixingDate(Currency&amp;"ibor"&amp;$G$1,AX1214,Trigger)</f>
        <v>47792</v>
      </c>
      <c r="AX1214" s="188">
        <f>_xll.qlCalendarAdvance(Calendar,AX1213,AV1214,"f",,Trigger)</f>
        <v>47794</v>
      </c>
      <c r="AY1214" s="188">
        <f>_xll.qlInterestRateIndexMaturity(Currency&amp;"ibor"&amp;$G$1,AX1214,Trigger)</f>
        <v>47975</v>
      </c>
      <c r="AZ1214" s="361">
        <f>_xll.qlIndexFixing($Z$5,AW1214,,_xll.ohTrigger(Trigger,Quote!$AE$2))</f>
        <v>1.721930184975394E-2</v>
      </c>
      <c r="BA1214" s="361">
        <f>_xll.qlIndexFixing($BB$1,AX1214,,_xll.ohTrigger(Trigger,Quote!$AE$2))</f>
        <v>1.6996714327383193E-2</v>
      </c>
    </row>
    <row r="1215" spans="48:53" ht="11.25" customHeight="1" x14ac:dyDescent="0.25">
      <c r="AV1215" s="189" t="s">
        <v>91</v>
      </c>
      <c r="AW1215" s="188">
        <f>_xll.qlInterestRateIndexFixingDate(Currency&amp;"ibor"&amp;$G$1,AX1215,Trigger)</f>
        <v>47799</v>
      </c>
      <c r="AX1215" s="188">
        <f>_xll.qlCalendarAdvance(Calendar,AX1214,AV1215,"f",,Trigger)</f>
        <v>47801</v>
      </c>
      <c r="AY1215" s="188">
        <f>_xll.qlInterestRateIndexMaturity(Currency&amp;"ibor"&amp;$G$1,AX1215,Trigger)</f>
        <v>47982</v>
      </c>
      <c r="AZ1215" s="361">
        <f>_xll.qlIndexFixing($Z$5,AW1215,,_xll.ohTrigger(Trigger,Quote!$AE$2))</f>
        <v>1.7231410744484608E-2</v>
      </c>
      <c r="BA1215" s="361">
        <f>_xll.qlIndexFixing($BB$1,AX1215,,_xll.ohTrigger(Trigger,Quote!$AE$2))</f>
        <v>1.6990985080832167E-2</v>
      </c>
    </row>
    <row r="1216" spans="48:53" ht="11.25" customHeight="1" x14ac:dyDescent="0.25">
      <c r="AV1216" s="189" t="s">
        <v>91</v>
      </c>
      <c r="AW1216" s="188">
        <f>_xll.qlInterestRateIndexFixingDate(Currency&amp;"ibor"&amp;$G$1,AX1216,Trigger)</f>
        <v>47806</v>
      </c>
      <c r="AX1216" s="188">
        <f>_xll.qlCalendarAdvance(Calendar,AX1215,AV1216,"f",,Trigger)</f>
        <v>47808</v>
      </c>
      <c r="AY1216" s="188">
        <f>_xll.qlInterestRateIndexMaturity(Currency&amp;"ibor"&amp;$G$1,AX1216,Trigger)</f>
        <v>47989</v>
      </c>
      <c r="AZ1216" s="361">
        <f>_xll.qlIndexFixing($Z$5,AW1216,,_xll.ohTrigger(Trigger,Quote!$AE$2))</f>
        <v>1.7208759283885686E-2</v>
      </c>
      <c r="BA1216" s="361">
        <f>_xll.qlIndexFixing($BB$1,AX1216,,_xll.ohTrigger(Trigger,Quote!$AE$2))</f>
        <v>1.6985228004042372E-2</v>
      </c>
    </row>
    <row r="1217" spans="48:53" ht="11.25" customHeight="1" x14ac:dyDescent="0.25">
      <c r="AV1217" s="189" t="s">
        <v>91</v>
      </c>
      <c r="AW1217" s="188">
        <f>_xll.qlInterestRateIndexFixingDate(Currency&amp;"ibor"&amp;$G$1,AX1217,Trigger)</f>
        <v>47813</v>
      </c>
      <c r="AX1217" s="188">
        <f>_xll.qlCalendarAdvance(Calendar,AX1216,AV1217,"f",,Trigger)</f>
        <v>47815</v>
      </c>
      <c r="AY1217" s="188">
        <f>_xll.qlInterestRateIndexMaturity(Currency&amp;"ibor"&amp;$G$1,AX1217,Trigger)</f>
        <v>47996</v>
      </c>
      <c r="AZ1217" s="361">
        <f>_xll.qlIndexFixing($Z$5,AW1217,,_xll.ohTrigger(Trigger,Quote!$AE$2))</f>
        <v>1.7186024935989294E-2</v>
      </c>
      <c r="BA1217" s="361">
        <f>_xll.qlIndexFixing($BB$1,AX1217,,_xll.ohTrigger(Trigger,Quote!$AE$2))</f>
        <v>1.6979443268677362E-2</v>
      </c>
    </row>
    <row r="1218" spans="48:53" ht="11.25" customHeight="1" x14ac:dyDescent="0.25">
      <c r="AV1218" s="189" t="s">
        <v>91</v>
      </c>
      <c r="AW1218" s="188">
        <f>_xll.qlInterestRateIndexFixingDate(Currency&amp;"ibor"&amp;$G$1,AX1218,Trigger)</f>
        <v>47820</v>
      </c>
      <c r="AX1218" s="188">
        <f>_xll.qlCalendarAdvance(Calendar,AX1217,AV1218,"f",,Trigger)</f>
        <v>47822</v>
      </c>
      <c r="AY1218" s="188">
        <f>_xll.qlInterestRateIndexMaturity(Currency&amp;"ibor"&amp;$G$1,AX1218,Trigger)</f>
        <v>48004</v>
      </c>
      <c r="AZ1218" s="361">
        <f>_xll.qlIndexFixing($Z$5,AW1218,,_xll.ohTrigger(Trigger,Quote!$AE$2))</f>
        <v>1.716008601735243E-2</v>
      </c>
      <c r="BA1218" s="361">
        <f>_xll.qlIndexFixing($BB$1,AX1218,,_xll.ohTrigger(Trigger,Quote!$AE$2))</f>
        <v>1.6973631046397632E-2</v>
      </c>
    </row>
    <row r="1219" spans="48:53" ht="11.25" customHeight="1" x14ac:dyDescent="0.25">
      <c r="AV1219" s="189" t="s">
        <v>91</v>
      </c>
      <c r="AW1219" s="188">
        <f>_xll.qlInterestRateIndexFixingDate(Currency&amp;"ibor"&amp;$G$1,AX1219,Trigger)</f>
        <v>47827</v>
      </c>
      <c r="AX1219" s="188">
        <f>_xll.qlCalendarAdvance(Calendar,AX1218,AV1219,"f",,Trigger)</f>
        <v>47829</v>
      </c>
      <c r="AY1219" s="188">
        <f>_xll.qlInterestRateIndexMaturity(Currency&amp;"ibor"&amp;$G$1,AX1219,Trigger)</f>
        <v>48011</v>
      </c>
      <c r="AZ1219" s="361">
        <f>_xll.qlIndexFixing($Z$5,AW1219,,_xll.ohTrigger(Trigger,Quote!$AE$2))</f>
        <v>1.7137365407313771E-2</v>
      </c>
      <c r="BA1219" s="361">
        <f>_xll.qlIndexFixing($BB$1,AX1219,,_xll.ohTrigger(Trigger,Quote!$AE$2))</f>
        <v>1.6967791508864988E-2</v>
      </c>
    </row>
    <row r="1220" spans="48:53" ht="11.25" customHeight="1" x14ac:dyDescent="0.25">
      <c r="AV1220" s="189" t="s">
        <v>91</v>
      </c>
      <c r="AW1220" s="188">
        <f>_xll.qlInterestRateIndexFixingDate(Currency&amp;"ibor"&amp;$G$1,AX1220,Trigger)</f>
        <v>47834</v>
      </c>
      <c r="AX1220" s="188">
        <f>_xll.qlCalendarAdvance(Calendar,AX1219,AV1220,"f",,Trigger)</f>
        <v>47836</v>
      </c>
      <c r="AY1220" s="188">
        <f>_xll.qlInterestRateIndexMaturity(Currency&amp;"ibor"&amp;$G$1,AX1220,Trigger)</f>
        <v>48018</v>
      </c>
      <c r="AZ1220" s="361">
        <f>_xll.qlIndexFixing($Z$5,AW1220,,_xll.ohTrigger(Trigger,Quote!$AE$2))</f>
        <v>1.711456236883873E-2</v>
      </c>
      <c r="BA1220" s="361">
        <f>_xll.qlIndexFixing($BB$1,AX1220,,_xll.ohTrigger(Trigger,Quote!$AE$2))</f>
        <v>1.6961924827739033E-2</v>
      </c>
    </row>
    <row r="1221" spans="48:53" ht="11.25" customHeight="1" x14ac:dyDescent="0.25">
      <c r="AV1221" s="189" t="s">
        <v>91</v>
      </c>
      <c r="AW1221" s="188">
        <f>_xll.qlInterestRateIndexFixingDate(Currency&amp;"ibor"&amp;$G$1,AX1221,Trigger)</f>
        <v>47840</v>
      </c>
      <c r="AX1221" s="188">
        <f>_xll.qlCalendarAdvance(Calendar,AX1220,AV1221,"f",,Trigger)</f>
        <v>47844</v>
      </c>
      <c r="AY1221" s="188">
        <f>_xll.qlInterestRateIndexMaturity(Currency&amp;"ibor"&amp;$G$1,AX1221,Trigger)</f>
        <v>48026</v>
      </c>
      <c r="AZ1221" s="361">
        <f>_xll.qlIndexFixing($Z$5,AW1221,,_xll.ohTrigger(Trigger,Quote!$AE$2))</f>
        <v>1.7088400824293071E-2</v>
      </c>
      <c r="BA1221" s="361">
        <f>_xll.qlIndexFixing($BB$1,AX1221,,_xll.ohTrigger(Trigger,Quote!$AE$2))</f>
        <v>1.6955219292561319E-2</v>
      </c>
    </row>
    <row r="1222" spans="48:53" ht="11.25" customHeight="1" x14ac:dyDescent="0.25">
      <c r="AV1222" s="189" t="s">
        <v>91</v>
      </c>
      <c r="AW1222" s="188">
        <f>_xll.qlInterestRateIndexFixingDate(Currency&amp;"ibor"&amp;$G$1,AX1222,Trigger)</f>
        <v>47848</v>
      </c>
      <c r="AX1222" s="188">
        <f>_xll.qlCalendarAdvance(Calendar,AX1221,AV1222,"f",,Trigger)</f>
        <v>47851</v>
      </c>
      <c r="AY1222" s="188">
        <f>_xll.qlInterestRateIndexMaturity(Currency&amp;"ibor"&amp;$G$1,AX1222,Trigger)</f>
        <v>48032</v>
      </c>
      <c r="AZ1222" s="361">
        <f>_xll.qlIndexFixing($Z$5,AW1222,,_xll.ohTrigger(Trigger,Quote!$AE$2))</f>
        <v>1.7067796258141685E-2</v>
      </c>
      <c r="BA1222" s="361">
        <f>_xll.qlIndexFixing($BB$1,AX1222,,_xll.ohTrigger(Trigger,Quote!$AE$2))</f>
        <v>1.694929715624716E-2</v>
      </c>
    </row>
    <row r="1223" spans="48:53" ht="11.25" customHeight="1" x14ac:dyDescent="0.25">
      <c r="AV1223" s="189" t="s">
        <v>91</v>
      </c>
      <c r="AW1223" s="188">
        <f>_xll.qlInterestRateIndexFixingDate(Currency&amp;"ibor"&amp;$G$1,AX1223,Trigger)</f>
        <v>47856</v>
      </c>
      <c r="AX1223" s="188">
        <f>_xll.qlCalendarAdvance(Calendar,AX1222,AV1223,"f",,Trigger)</f>
        <v>47858</v>
      </c>
      <c r="AY1223" s="188">
        <f>_xll.qlInterestRateIndexMaturity(Currency&amp;"ibor"&amp;$G$1,AX1223,Trigger)</f>
        <v>48039</v>
      </c>
      <c r="AZ1223" s="361">
        <f>_xll.qlIndexFixing($Z$5,AW1223,,_xll.ohTrigger(Trigger,Quote!$AE$2))</f>
        <v>1.7044552807755183E-2</v>
      </c>
      <c r="BA1223" s="361">
        <f>_xll.qlIndexFixing($BB$1,AX1223,,_xll.ohTrigger(Trigger,Quote!$AE$2))</f>
        <v>1.6943348404724844E-2</v>
      </c>
    </row>
    <row r="1224" spans="48:53" ht="11.25" customHeight="1" x14ac:dyDescent="0.25">
      <c r="AV1224" s="189" t="s">
        <v>91</v>
      </c>
      <c r="AW1224" s="188">
        <f>_xll.qlInterestRateIndexFixingDate(Currency&amp;"ibor"&amp;$G$1,AX1224,Trigger)</f>
        <v>47863</v>
      </c>
      <c r="AX1224" s="188">
        <f>_xll.qlCalendarAdvance(Calendar,AX1223,AV1224,"f",,Trigger)</f>
        <v>47865</v>
      </c>
      <c r="AY1224" s="188">
        <f>_xll.qlInterestRateIndexMaturity(Currency&amp;"ibor"&amp;$G$1,AX1224,Trigger)</f>
        <v>48046</v>
      </c>
      <c r="AZ1224" s="361">
        <f>_xll.qlIndexFixing($Z$5,AW1224,,_xll.ohTrigger(Trigger,Quote!$AE$2))</f>
        <v>1.7021226490467275E-2</v>
      </c>
      <c r="BA1224" s="361">
        <f>_xll.qlIndexFixing($BB$1,AX1224,,_xll.ohTrigger(Trigger,Quote!$AE$2))</f>
        <v>1.6937373209643142E-2</v>
      </c>
    </row>
    <row r="1225" spans="48:53" ht="11.25" customHeight="1" x14ac:dyDescent="0.25">
      <c r="AV1225" s="189" t="s">
        <v>91</v>
      </c>
      <c r="AW1225" s="188">
        <f>_xll.qlInterestRateIndexFixingDate(Currency&amp;"ibor"&amp;$G$1,AX1225,Trigger)</f>
        <v>47870</v>
      </c>
      <c r="AX1225" s="188">
        <f>_xll.qlCalendarAdvance(Calendar,AX1224,AV1225,"f",,Trigger)</f>
        <v>47872</v>
      </c>
      <c r="AY1225" s="188">
        <f>_xll.qlInterestRateIndexMaturity(Currency&amp;"ibor"&amp;$G$1,AX1225,Trigger)</f>
        <v>48053</v>
      </c>
      <c r="AZ1225" s="361">
        <f>_xll.qlIndexFixing($Z$5,AW1225,,_xll.ohTrigger(Trigger,Quote!$AE$2))</f>
        <v>1.6997817309172884E-2</v>
      </c>
      <c r="BA1225" s="361">
        <f>_xll.qlIndexFixing($BB$1,AX1225,,_xll.ohTrigger(Trigger,Quote!$AE$2))</f>
        <v>1.6931371742646847E-2</v>
      </c>
    </row>
    <row r="1226" spans="48:53" ht="11.25" customHeight="1" x14ac:dyDescent="0.25">
      <c r="AV1226" s="189" t="s">
        <v>91</v>
      </c>
      <c r="AW1226" s="188">
        <f>_xll.qlInterestRateIndexFixingDate(Currency&amp;"ibor"&amp;$G$1,AX1226,Trigger)</f>
        <v>47877</v>
      </c>
      <c r="AX1226" s="188">
        <f>_xll.qlCalendarAdvance(Calendar,AX1225,AV1226,"f",,Trigger)</f>
        <v>47879</v>
      </c>
      <c r="AY1226" s="188">
        <f>_xll.qlInterestRateIndexMaturity(Currency&amp;"ibor"&amp;$G$1,AX1226,Trigger)</f>
        <v>48060</v>
      </c>
      <c r="AZ1226" s="361">
        <f>_xll.qlIndexFixing($Z$5,AW1226,,_xll.ohTrigger(Trigger,Quote!$AE$2))</f>
        <v>1.6974325266780617E-2</v>
      </c>
      <c r="BA1226" s="361">
        <f>_xll.qlIndexFixing($BB$1,AX1226,,_xll.ohTrigger(Trigger,Quote!$AE$2))</f>
        <v>1.6925344175380323E-2</v>
      </c>
    </row>
    <row r="1227" spans="48:53" ht="11.25" customHeight="1" x14ac:dyDescent="0.25">
      <c r="AV1227" s="189" t="s">
        <v>91</v>
      </c>
      <c r="AW1227" s="188">
        <f>_xll.qlInterestRateIndexFixingDate(Currency&amp;"ibor"&amp;$G$1,AX1227,Trigger)</f>
        <v>47884</v>
      </c>
      <c r="AX1227" s="188">
        <f>_xll.qlCalendarAdvance(Calendar,AX1226,AV1227,"f",,Trigger)</f>
        <v>47886</v>
      </c>
      <c r="AY1227" s="188">
        <f>_xll.qlInterestRateIndexMaturity(Currency&amp;"ibor"&amp;$G$1,AX1227,Trigger)</f>
        <v>48067</v>
      </c>
      <c r="AZ1227" s="361">
        <f>_xll.qlIndexFixing($Z$5,AW1227,,_xll.ohTrigger(Trigger,Quote!$AE$2))</f>
        <v>1.6950750366208366E-2</v>
      </c>
      <c r="BA1227" s="361">
        <f>_xll.qlIndexFixing($BB$1,AX1227,,_xll.ohTrigger(Trigger,Quote!$AE$2))</f>
        <v>1.6919290679487924E-2</v>
      </c>
    </row>
    <row r="1228" spans="48:53" ht="11.25" customHeight="1" x14ac:dyDescent="0.25">
      <c r="AV1228" s="189" t="s">
        <v>91</v>
      </c>
      <c r="AW1228" s="188">
        <f>_xll.qlInterestRateIndexFixingDate(Currency&amp;"ibor"&amp;$G$1,AX1228,Trigger)</f>
        <v>47891</v>
      </c>
      <c r="AX1228" s="188">
        <f>_xll.qlCalendarAdvance(Calendar,AX1227,AV1228,"f",,Trigger)</f>
        <v>47893</v>
      </c>
      <c r="AY1228" s="188">
        <f>_xll.qlInterestRateIndexMaturity(Currency&amp;"ibor"&amp;$G$1,AX1228,Trigger)</f>
        <v>48074</v>
      </c>
      <c r="AZ1228" s="361">
        <f>_xll.qlIndexFixing($Z$5,AW1228,,_xll.ohTrigger(Trigger,Quote!$AE$2))</f>
        <v>1.6927092610384175E-2</v>
      </c>
      <c r="BA1228" s="361">
        <f>_xll.qlIndexFixing($BB$1,AX1228,,_xll.ohTrigger(Trigger,Quote!$AE$2))</f>
        <v>1.6913211426612677E-2</v>
      </c>
    </row>
    <row r="1229" spans="48:53" ht="11.25" customHeight="1" x14ac:dyDescent="0.25">
      <c r="AV1229" s="189" t="s">
        <v>91</v>
      </c>
      <c r="AW1229" s="188">
        <f>_xll.qlInterestRateIndexFixingDate(Currency&amp;"ibor"&amp;$G$1,AX1229,Trigger)</f>
        <v>47898</v>
      </c>
      <c r="AX1229" s="188">
        <f>_xll.qlCalendarAdvance(Calendar,AX1228,AV1229,"f",,Trigger)</f>
        <v>47900</v>
      </c>
      <c r="AY1229" s="188">
        <f>_xll.qlInterestRateIndexMaturity(Currency&amp;"ibor"&amp;$G$1,AX1229,Trigger)</f>
        <v>48081</v>
      </c>
      <c r="AZ1229" s="361">
        <f>_xll.qlIndexFixing($Z$5,AW1229,,_xll.ohTrigger(Trigger,Quote!$AE$2))</f>
        <v>1.6903352002244919E-2</v>
      </c>
      <c r="BA1229" s="361">
        <f>_xll.qlIndexFixing($BB$1,AX1229,,_xll.ohTrigger(Trigger,Quote!$AE$2))</f>
        <v>1.6907106588394529E-2</v>
      </c>
    </row>
    <row r="1230" spans="48:53" ht="11.25" customHeight="1" x14ac:dyDescent="0.25">
      <c r="AV1230" s="189" t="s">
        <v>91</v>
      </c>
      <c r="AW1230" s="188">
        <f>_xll.qlInterestRateIndexFixingDate(Currency&amp;"ibor"&amp;$G$1,AX1230,Trigger)</f>
        <v>47905</v>
      </c>
      <c r="AX1230" s="188">
        <f>_xll.qlCalendarAdvance(Calendar,AX1229,AV1230,"f",,Trigger)</f>
        <v>47907</v>
      </c>
      <c r="AY1230" s="188">
        <f>_xll.qlInterestRateIndexMaturity(Currency&amp;"ibor"&amp;$G$1,AX1230,Trigger)</f>
        <v>48089</v>
      </c>
      <c r="AZ1230" s="361">
        <f>_xll.qlIndexFixing($Z$5,AW1230,,_xll.ohTrigger(Trigger,Quote!$AE$2))</f>
        <v>1.6878617012548575E-2</v>
      </c>
      <c r="BA1230" s="361">
        <f>_xll.qlIndexFixing($BB$1,AX1230,,_xll.ohTrigger(Trigger,Quote!$AE$2))</f>
        <v>1.6900822624216508E-2</v>
      </c>
    </row>
    <row r="1231" spans="48:53" ht="11.25" customHeight="1" x14ac:dyDescent="0.25">
      <c r="AV1231" s="189" t="s">
        <v>91</v>
      </c>
      <c r="AW1231" s="188">
        <f>_xll.qlInterestRateIndexFixingDate(Currency&amp;"ibor"&amp;$G$1,AX1231,Trigger)</f>
        <v>47912</v>
      </c>
      <c r="AX1231" s="188">
        <f>_xll.qlCalendarAdvance(Calendar,AX1230,AV1231,"f",,Trigger)</f>
        <v>47914</v>
      </c>
      <c r="AY1231" s="188">
        <f>_xll.qlInterestRateIndexMaturity(Currency&amp;"ibor"&amp;$G$1,AX1231,Trigger)</f>
        <v>48099</v>
      </c>
      <c r="AZ1231" s="361">
        <f>_xll.qlIndexFixing($Z$5,AW1231,,_xll.ohTrigger(Trigger,Quote!$AE$2))</f>
        <v>1.6852834251522442E-2</v>
      </c>
      <c r="BA1231" s="361">
        <f>_xll.qlIndexFixing($BB$1,AX1231,,_xll.ohTrigger(Trigger,Quote!$AE$2))</f>
        <v>1.6894661039370686E-2</v>
      </c>
    </row>
    <row r="1232" spans="48:53" ht="11.25" customHeight="1" x14ac:dyDescent="0.25">
      <c r="AV1232" s="189" t="s">
        <v>91</v>
      </c>
      <c r="AW1232" s="188">
        <f>_xll.qlInterestRateIndexFixingDate(Currency&amp;"ibor"&amp;$G$1,AX1232,Trigger)</f>
        <v>47919</v>
      </c>
      <c r="AX1232" s="188">
        <f>_xll.qlCalendarAdvance(Calendar,AX1231,AV1232,"f",,Trigger)</f>
        <v>47921</v>
      </c>
      <c r="AY1232" s="188">
        <f>_xll.qlInterestRateIndexMaturity(Currency&amp;"ibor"&amp;$G$1,AX1232,Trigger)</f>
        <v>48106</v>
      </c>
      <c r="AZ1232" s="361">
        <f>_xll.qlIndexFixing($Z$5,AW1232,,_xll.ohTrigger(Trigger,Quote!$AE$2))</f>
        <v>1.6829574790455638E-2</v>
      </c>
      <c r="BA1232" s="361">
        <f>_xll.qlIndexFixing($BB$1,AX1232,,_xll.ohTrigger(Trigger,Quote!$AE$2))</f>
        <v>1.6888474417684003E-2</v>
      </c>
    </row>
    <row r="1233" spans="48:53" ht="11.25" customHeight="1" x14ac:dyDescent="0.25">
      <c r="AV1233" s="189" t="s">
        <v>91</v>
      </c>
      <c r="AW1233" s="188">
        <f>_xll.qlInterestRateIndexFixingDate(Currency&amp;"ibor"&amp;$G$1,AX1233,Trigger)</f>
        <v>47926</v>
      </c>
      <c r="AX1233" s="188">
        <f>_xll.qlCalendarAdvance(Calendar,AX1232,AV1233,"f",,Trigger)</f>
        <v>47928</v>
      </c>
      <c r="AY1233" s="188">
        <f>_xll.qlInterestRateIndexMaturity(Currency&amp;"ibor"&amp;$G$1,AX1233,Trigger)</f>
        <v>48113</v>
      </c>
      <c r="AZ1233" s="361">
        <f>_xll.qlIndexFixing($Z$5,AW1233,,_xll.ohTrigger(Trigger,Quote!$AE$2))</f>
        <v>1.6806234259993745E-2</v>
      </c>
      <c r="BA1233" s="361">
        <f>_xll.qlIndexFixing($BB$1,AX1233,,_xll.ohTrigger(Trigger,Quote!$AE$2))</f>
        <v>1.6882262930822619E-2</v>
      </c>
    </row>
    <row r="1234" spans="48:53" ht="11.25" customHeight="1" x14ac:dyDescent="0.25">
      <c r="AV1234" s="189" t="s">
        <v>91</v>
      </c>
      <c r="AW1234" s="188">
        <f>_xll.qlInterestRateIndexFixingDate(Currency&amp;"ibor"&amp;$G$1,AX1234,Trigger)</f>
        <v>47933</v>
      </c>
      <c r="AX1234" s="188">
        <f>_xll.qlCalendarAdvance(Calendar,AX1233,AV1234,"f",,Trigger)</f>
        <v>47935</v>
      </c>
      <c r="AY1234" s="188">
        <f>_xll.qlInterestRateIndexMaturity(Currency&amp;"ibor"&amp;$G$1,AX1234,Trigger)</f>
        <v>48120</v>
      </c>
      <c r="AZ1234" s="361">
        <f>_xll.qlIndexFixing($Z$5,AW1234,,_xll.ohTrigger(Trigger,Quote!$AE$2))</f>
        <v>1.6782812663034767E-2</v>
      </c>
      <c r="BA1234" s="361">
        <f>_xll.qlIndexFixing($BB$1,AX1234,,_xll.ohTrigger(Trigger,Quote!$AE$2))</f>
        <v>1.6876086231235873E-2</v>
      </c>
    </row>
    <row r="1235" spans="48:53" ht="11.25" customHeight="1" x14ac:dyDescent="0.25">
      <c r="AV1235" s="189" t="s">
        <v>91</v>
      </c>
      <c r="AW1235" s="188">
        <f>_xll.qlInterestRateIndexFixingDate(Currency&amp;"ibor"&amp;$G$1,AX1235,Trigger)</f>
        <v>47940</v>
      </c>
      <c r="AX1235" s="188">
        <f>_xll.qlCalendarAdvance(Calendar,AX1234,AV1235,"f",,Trigger)</f>
        <v>47942</v>
      </c>
      <c r="AY1235" s="188">
        <f>_xll.qlInterestRateIndexMaturity(Currency&amp;"ibor"&amp;$G$1,AX1235,Trigger)</f>
        <v>48127</v>
      </c>
      <c r="AZ1235" s="361">
        <f>_xll.qlIndexFixing($Z$5,AW1235,,_xll.ohTrigger(Trigger,Quote!$AE$2))</f>
        <v>1.6759310002488381E-2</v>
      </c>
      <c r="BA1235" s="361">
        <f>_xll.qlIndexFixing($BB$1,AX1235,,_xll.ohTrigger(Trigger,Quote!$AE$2))</f>
        <v>1.6869827513456205E-2</v>
      </c>
    </row>
    <row r="1236" spans="48:53" ht="11.25" customHeight="1" x14ac:dyDescent="0.25">
      <c r="AV1236" s="189" t="s">
        <v>91</v>
      </c>
      <c r="AW1236" s="188">
        <f>_xll.qlInterestRateIndexFixingDate(Currency&amp;"ibor"&amp;$G$1,AX1236,Trigger)</f>
        <v>47947</v>
      </c>
      <c r="AX1236" s="188">
        <f>_xll.qlCalendarAdvance(Calendar,AX1235,AV1236,"f",,Trigger)</f>
        <v>47953</v>
      </c>
      <c r="AY1236" s="188">
        <f>_xll.qlInterestRateIndexMaturity(Currency&amp;"ibor"&amp;$G$1,AX1236,Trigger)</f>
        <v>48136</v>
      </c>
      <c r="AZ1236" s="361">
        <f>_xll.qlIndexFixing($Z$5,AW1236,,_xll.ohTrigger(Trigger,Quote!$AE$2))</f>
        <v>1.6721546576894689E-2</v>
      </c>
      <c r="BA1236" s="361">
        <f>_xll.qlIndexFixing($BB$1,AX1236,,_xll.ohTrigger(Trigger,Quote!$AE$2))</f>
        <v>1.6861744818244057E-2</v>
      </c>
    </row>
    <row r="1237" spans="48:53" ht="11.25" customHeight="1" x14ac:dyDescent="0.25">
      <c r="AV1237" s="189" t="s">
        <v>91</v>
      </c>
      <c r="AW1237" s="188">
        <f>_xll.qlInterestRateIndexFixingDate(Currency&amp;"ibor"&amp;$G$1,AX1237,Trigger)</f>
        <v>47956</v>
      </c>
      <c r="AX1237" s="188">
        <f>_xll.qlCalendarAdvance(Calendar,AX1236,AV1237,"f",,Trigger)</f>
        <v>47960</v>
      </c>
      <c r="AY1237" s="188">
        <f>_xll.qlInterestRateIndexMaturity(Currency&amp;"ibor"&amp;$G$1,AX1237,Trigger)</f>
        <v>48143</v>
      </c>
      <c r="AZ1237" s="361">
        <f>_xll.qlIndexFixing($Z$5,AW1237,,_xll.ohTrigger(Trigger,Quote!$AE$2))</f>
        <v>1.6697469735808591E-2</v>
      </c>
      <c r="BA1237" s="361">
        <f>_xll.qlIndexFixing($BB$1,AX1237,,_xll.ohTrigger(Trigger,Quote!$AE$2))</f>
        <v>1.6855430669436754E-2</v>
      </c>
    </row>
    <row r="1238" spans="48:53" ht="11.25" customHeight="1" x14ac:dyDescent="0.25">
      <c r="AV1238" s="189" t="s">
        <v>91</v>
      </c>
      <c r="AW1238" s="188">
        <f>_xll.qlInterestRateIndexFixingDate(Currency&amp;"ibor"&amp;$G$1,AX1238,Trigger)</f>
        <v>47963</v>
      </c>
      <c r="AX1238" s="188">
        <f>_xll.qlCalendarAdvance(Calendar,AX1237,AV1238,"f",,Trigger)</f>
        <v>47967</v>
      </c>
      <c r="AY1238" s="188">
        <f>_xll.qlInterestRateIndexMaturity(Currency&amp;"ibor"&amp;$G$1,AX1238,Trigger)</f>
        <v>48150</v>
      </c>
      <c r="AZ1238" s="361">
        <f>_xll.qlIndexFixing($Z$5,AW1238,,_xll.ohTrigger(Trigger,Quote!$AE$2))</f>
        <v>1.6673310965997269E-2</v>
      </c>
      <c r="BA1238" s="361">
        <f>_xll.qlIndexFixing($BB$1,AX1238,,_xll.ohTrigger(Trigger,Quote!$AE$2))</f>
        <v>1.6848048607293865E-2</v>
      </c>
    </row>
    <row r="1239" spans="48:53" ht="11.25" customHeight="1" x14ac:dyDescent="0.25">
      <c r="AV1239" s="189" t="s">
        <v>91</v>
      </c>
      <c r="AW1239" s="188">
        <f>_xll.qlInterestRateIndexFixingDate(Currency&amp;"ibor"&amp;$G$1,AX1239,Trigger)</f>
        <v>47970</v>
      </c>
      <c r="AX1239" s="188">
        <f>_xll.qlCalendarAdvance(Calendar,AX1238,AV1239,"f",,Trigger)</f>
        <v>47974</v>
      </c>
      <c r="AY1239" s="188">
        <f>_xll.qlInterestRateIndexMaturity(Currency&amp;"ibor"&amp;$G$1,AX1239,Trigger)</f>
        <v>48158</v>
      </c>
      <c r="AZ1239" s="361">
        <f>_xll.qlIndexFixing($Z$5,AW1239,,_xll.ohTrigger(Trigger,Quote!$AE$2))</f>
        <v>1.6649952470235565E-2</v>
      </c>
      <c r="BA1239" s="361">
        <f>_xll.qlIndexFixing($BB$1,AX1239,,_xll.ohTrigger(Trigger,Quote!$AE$2))</f>
        <v>1.6842520556643877E-2</v>
      </c>
    </row>
    <row r="1240" spans="48:53" ht="11.25" customHeight="1" x14ac:dyDescent="0.25">
      <c r="AV1240" s="189" t="s">
        <v>91</v>
      </c>
      <c r="AW1240" s="188">
        <f>_xll.qlInterestRateIndexFixingDate(Currency&amp;"ibor"&amp;$G$1,AX1240,Trigger)</f>
        <v>47977</v>
      </c>
      <c r="AX1240" s="188">
        <f>_xll.qlCalendarAdvance(Calendar,AX1239,AV1240,"f",,Trigger)</f>
        <v>47981</v>
      </c>
      <c r="AY1240" s="188">
        <f>_xll.qlInterestRateIndexMaturity(Currency&amp;"ibor"&amp;$G$1,AX1240,Trigger)</f>
        <v>48165</v>
      </c>
      <c r="AZ1240" s="361">
        <f>_xll.qlIndexFixing($Z$5,AW1240,,_xll.ohTrigger(Trigger,Quote!$AE$2))</f>
        <v>1.6625815036273996E-2</v>
      </c>
      <c r="BA1240" s="361">
        <f>_xll.qlIndexFixing($BB$1,AX1240,,_xll.ohTrigger(Trigger,Quote!$AE$2))</f>
        <v>1.6836129243696606E-2</v>
      </c>
    </row>
    <row r="1241" spans="48:53" ht="11.25" customHeight="1" x14ac:dyDescent="0.25">
      <c r="AV1241" s="189" t="s">
        <v>91</v>
      </c>
      <c r="AW1241" s="188">
        <f>_xll.qlInterestRateIndexFixingDate(Currency&amp;"ibor"&amp;$G$1,AX1241,Trigger)</f>
        <v>47984</v>
      </c>
      <c r="AX1241" s="188">
        <f>_xll.qlCalendarAdvance(Calendar,AX1240,AV1241,"f",,Trigger)</f>
        <v>47988</v>
      </c>
      <c r="AY1241" s="188">
        <f>_xll.qlInterestRateIndexMaturity(Currency&amp;"ibor"&amp;$G$1,AX1241,Trigger)</f>
        <v>48172</v>
      </c>
      <c r="AZ1241" s="361">
        <f>_xll.qlIndexFixing($Z$5,AW1241,,_xll.ohTrigger(Trigger,Quote!$AE$2))</f>
        <v>1.6630895099995855E-2</v>
      </c>
      <c r="BA1241" s="361">
        <f>_xll.qlIndexFixing($BB$1,AX1241,,_xll.ohTrigger(Trigger,Quote!$AE$2))</f>
        <v>1.682971451045653E-2</v>
      </c>
    </row>
    <row r="1242" spans="48:53" ht="11.25" customHeight="1" x14ac:dyDescent="0.25">
      <c r="AV1242" s="189" t="s">
        <v>91</v>
      </c>
      <c r="AW1242" s="188">
        <f>_xll.qlInterestRateIndexFixingDate(Currency&amp;"ibor"&amp;$G$1,AX1242,Trigger)</f>
        <v>47991</v>
      </c>
      <c r="AX1242" s="188">
        <f>_xll.qlCalendarAdvance(Calendar,AX1241,AV1242,"f",,Trigger)</f>
        <v>47995</v>
      </c>
      <c r="AY1242" s="188">
        <f>_xll.qlInterestRateIndexMaturity(Currency&amp;"ibor"&amp;$G$1,AX1242,Trigger)</f>
        <v>48179</v>
      </c>
      <c r="AZ1242" s="361">
        <f>_xll.qlIndexFixing($Z$5,AW1242,,_xll.ohTrigger(Trigger,Quote!$AE$2))</f>
        <v>1.6640852553367266E-2</v>
      </c>
      <c r="BA1242" s="361">
        <f>_xll.qlIndexFixing($BB$1,AX1242,,_xll.ohTrigger(Trigger,Quote!$AE$2))</f>
        <v>1.6823503822139693E-2</v>
      </c>
    </row>
    <row r="1243" spans="48:53" ht="11.25" customHeight="1" x14ac:dyDescent="0.25">
      <c r="AV1243" s="189" t="s">
        <v>91</v>
      </c>
      <c r="AW1243" s="188">
        <f>_xll.qlInterestRateIndexFixingDate(Currency&amp;"ibor"&amp;$G$1,AX1243,Trigger)</f>
        <v>47998</v>
      </c>
      <c r="AX1243" s="188">
        <f>_xll.qlCalendarAdvance(Calendar,AX1242,AV1243,"f",,Trigger)</f>
        <v>48002</v>
      </c>
      <c r="AY1243" s="188">
        <f>_xll.qlInterestRateIndexMaturity(Currency&amp;"ibor"&amp;$G$1,AX1243,Trigger)</f>
        <v>48185</v>
      </c>
      <c r="AZ1243" s="361">
        <f>_xll.qlIndexFixing($Z$5,AW1243,,_xll.ohTrigger(Trigger,Quote!$AE$2))</f>
        <v>1.6649714862742793E-2</v>
      </c>
      <c r="BA1243" s="361">
        <f>_xll.qlIndexFixing($BB$1,AX1243,,_xll.ohTrigger(Trigger,Quote!$AE$2))</f>
        <v>1.6817048433542252E-2</v>
      </c>
    </row>
    <row r="1244" spans="48:53" ht="11.25" customHeight="1" x14ac:dyDescent="0.25">
      <c r="AV1244" s="189" t="s">
        <v>91</v>
      </c>
      <c r="AW1244" s="188">
        <f>_xll.qlInterestRateIndexFixingDate(Currency&amp;"ibor"&amp;$G$1,AX1244,Trigger)</f>
        <v>48005</v>
      </c>
      <c r="AX1244" s="188">
        <f>_xll.qlCalendarAdvance(Calendar,AX1243,AV1244,"f",,Trigger)</f>
        <v>48009</v>
      </c>
      <c r="AY1244" s="188">
        <f>_xll.qlInterestRateIndexMaturity(Currency&amp;"ibor"&amp;$G$1,AX1244,Trigger)</f>
        <v>48192</v>
      </c>
      <c r="AZ1244" s="361">
        <f>_xll.qlIndexFixing($Z$5,AW1244,,_xll.ohTrigger(Trigger,Quote!$AE$2))</f>
        <v>1.665967195430804E-2</v>
      </c>
      <c r="BA1244" s="361">
        <f>_xll.qlIndexFixing($BB$1,AX1244,,_xll.ohTrigger(Trigger,Quote!$AE$2))</f>
        <v>1.6810570105729693E-2</v>
      </c>
    </row>
    <row r="1245" spans="48:53" ht="11.25" customHeight="1" x14ac:dyDescent="0.25">
      <c r="AV1245" s="189" t="s">
        <v>91</v>
      </c>
      <c r="AW1245" s="188">
        <f>_xll.qlInterestRateIndexFixingDate(Currency&amp;"ibor"&amp;$G$1,AX1245,Trigger)</f>
        <v>48012</v>
      </c>
      <c r="AX1245" s="188">
        <f>_xll.qlCalendarAdvance(Calendar,AX1244,AV1245,"f",,Trigger)</f>
        <v>48016</v>
      </c>
      <c r="AY1245" s="188">
        <f>_xll.qlInterestRateIndexMaturity(Currency&amp;"ibor"&amp;$G$1,AX1245,Trigger)</f>
        <v>48199</v>
      </c>
      <c r="AZ1245" s="361">
        <f>_xll.qlIndexFixing($Z$5,AW1245,,_xll.ohTrigger(Trigger,Quote!$AE$2))</f>
        <v>1.6669629095848616E-2</v>
      </c>
      <c r="BA1245" s="361">
        <f>_xll.qlIndexFixing($BB$1,AX1245,,_xll.ohTrigger(Trigger,Quote!$AE$2))</f>
        <v>1.680406901034133E-2</v>
      </c>
    </row>
    <row r="1246" spans="48:53" ht="11.25" customHeight="1" x14ac:dyDescent="0.25">
      <c r="AV1246" s="189" t="s">
        <v>91</v>
      </c>
      <c r="AW1246" s="188">
        <f>_xll.qlInterestRateIndexFixingDate(Currency&amp;"ibor"&amp;$G$1,AX1246,Trigger)</f>
        <v>48019</v>
      </c>
      <c r="AX1246" s="188">
        <f>_xll.qlCalendarAdvance(Calendar,AX1245,AV1246,"f",,Trigger)</f>
        <v>48023</v>
      </c>
      <c r="AY1246" s="188">
        <f>_xll.qlInterestRateIndexMaturity(Currency&amp;"ibor"&amp;$G$1,AX1246,Trigger)</f>
        <v>48206</v>
      </c>
      <c r="AZ1246" s="361">
        <f>_xll.qlIndexFixing($Z$5,AW1246,,_xll.ohTrigger(Trigger,Quote!$AE$2))</f>
        <v>1.6679586287364514E-2</v>
      </c>
      <c r="BA1246" s="361">
        <f>_xll.qlIndexFixing($BB$1,AX1246,,_xll.ohTrigger(Trigger,Quote!$AE$2))</f>
        <v>1.6797295548278544E-2</v>
      </c>
    </row>
    <row r="1247" spans="48:53" ht="11.25" customHeight="1" x14ac:dyDescent="0.25">
      <c r="AV1247" s="189" t="s">
        <v>91</v>
      </c>
      <c r="AW1247" s="188">
        <f>_xll.qlInterestRateIndexFixingDate(Currency&amp;"ibor"&amp;$G$1,AX1247,Trigger)</f>
        <v>48026</v>
      </c>
      <c r="AX1247" s="188">
        <f>_xll.qlCalendarAdvance(Calendar,AX1246,AV1247,"f",,Trigger)</f>
        <v>48030</v>
      </c>
      <c r="AY1247" s="188">
        <f>_xll.qlInterestRateIndexMaturity(Currency&amp;"ibor"&amp;$G$1,AX1247,Trigger)</f>
        <v>48215</v>
      </c>
      <c r="AZ1247" s="361">
        <f>_xll.qlIndexFixing($Z$5,AW1247,,_xll.ohTrigger(Trigger,Quote!$AE$2))</f>
        <v>1.6691737696913844E-2</v>
      </c>
      <c r="BA1247" s="361">
        <f>_xll.qlIndexFixing($BB$1,AX1247,,_xll.ohTrigger(Trigger,Quote!$AE$2))</f>
        <v>1.6790743898312772E-2</v>
      </c>
    </row>
    <row r="1248" spans="48:53" ht="11.25" customHeight="1" x14ac:dyDescent="0.25">
      <c r="AV1248" s="189" t="s">
        <v>91</v>
      </c>
      <c r="AW1248" s="188">
        <f>_xll.qlInterestRateIndexFixingDate(Currency&amp;"ibor"&amp;$G$1,AX1248,Trigger)</f>
        <v>48033</v>
      </c>
      <c r="AX1248" s="188">
        <f>_xll.qlCalendarAdvance(Calendar,AX1247,AV1248,"f",,Trigger)</f>
        <v>48037</v>
      </c>
      <c r="AY1248" s="188">
        <f>_xll.qlInterestRateIndexMaturity(Currency&amp;"ibor"&amp;$G$1,AX1248,Trigger)</f>
        <v>48221</v>
      </c>
      <c r="AZ1248" s="361">
        <f>_xll.qlIndexFixing($Z$5,AW1248,,_xll.ohTrigger(Trigger,Quote!$AE$2))</f>
        <v>1.6700598328853348E-2</v>
      </c>
      <c r="BA1248" s="361">
        <f>_xll.qlIndexFixing($BB$1,AX1248,,_xll.ohTrigger(Trigger,Quote!$AE$2))</f>
        <v>1.6784170029718774E-2</v>
      </c>
    </row>
    <row r="1249" spans="48:53" ht="11.25" customHeight="1" x14ac:dyDescent="0.25">
      <c r="AV1249" s="189" t="s">
        <v>91</v>
      </c>
      <c r="AW1249" s="188">
        <f>_xll.qlInterestRateIndexFixingDate(Currency&amp;"ibor"&amp;$G$1,AX1249,Trigger)</f>
        <v>48040</v>
      </c>
      <c r="AX1249" s="188">
        <f>_xll.qlCalendarAdvance(Calendar,AX1248,AV1249,"f",,Trigger)</f>
        <v>48044</v>
      </c>
      <c r="AY1249" s="188">
        <f>_xll.qlInterestRateIndexMaturity(Currency&amp;"ibor"&amp;$G$1,AX1249,Trigger)</f>
        <v>48228</v>
      </c>
      <c r="AZ1249" s="361">
        <f>_xll.qlIndexFixing($Z$5,AW1249,,_xll.ohTrigger(Trigger,Quote!$AE$2))</f>
        <v>1.6710556133979905E-2</v>
      </c>
      <c r="BA1249" s="361">
        <f>_xll.qlIndexFixing($BB$1,AX1249,,_xll.ohTrigger(Trigger,Quote!$AE$2))</f>
        <v>1.6777574114156219E-2</v>
      </c>
    </row>
    <row r="1250" spans="48:53" ht="11.25" customHeight="1" x14ac:dyDescent="0.25">
      <c r="AV1250" s="189" t="s">
        <v>91</v>
      </c>
      <c r="AW1250" s="188">
        <f>_xll.qlInterestRateIndexFixingDate(Currency&amp;"ibor"&amp;$G$1,AX1250,Trigger)</f>
        <v>48047</v>
      </c>
      <c r="AX1250" s="188">
        <f>_xll.qlCalendarAdvance(Calendar,AX1249,AV1250,"f",,Trigger)</f>
        <v>48051</v>
      </c>
      <c r="AY1250" s="188">
        <f>_xll.qlInterestRateIndexMaturity(Currency&amp;"ibor"&amp;$G$1,AX1250,Trigger)</f>
        <v>48235</v>
      </c>
      <c r="AZ1250" s="361">
        <f>_xll.qlIndexFixing($Z$5,AW1250,,_xll.ohTrigger(Trigger,Quote!$AE$2))</f>
        <v>1.6720513989358005E-2</v>
      </c>
      <c r="BA1250" s="361">
        <f>_xll.qlIndexFixing($BB$1,AX1250,,_xll.ohTrigger(Trigger,Quote!$AE$2))</f>
        <v>1.6770956323283931E-2</v>
      </c>
    </row>
    <row r="1251" spans="48:53" ht="11.25" customHeight="1" x14ac:dyDescent="0.25">
      <c r="AV1251" s="189" t="s">
        <v>91</v>
      </c>
      <c r="AW1251" s="188">
        <f>_xll.qlInterestRateIndexFixingDate(Currency&amp;"ibor"&amp;$G$1,AX1251,Trigger)</f>
        <v>48054</v>
      </c>
      <c r="AX1251" s="188">
        <f>_xll.qlCalendarAdvance(Calendar,AX1250,AV1251,"f",,Trigger)</f>
        <v>48058</v>
      </c>
      <c r="AY1251" s="188">
        <f>_xll.qlInterestRateIndexMaturity(Currency&amp;"ibor"&amp;$G$1,AX1251,Trigger)</f>
        <v>48242</v>
      </c>
      <c r="AZ1251" s="361">
        <f>_xll.qlIndexFixing($Z$5,AW1251,,_xll.ohTrigger(Trigger,Quote!$AE$2))</f>
        <v>1.6730471894988514E-2</v>
      </c>
      <c r="BA1251" s="361">
        <f>_xll.qlIndexFixing($BB$1,AX1251,,_xll.ohTrigger(Trigger,Quote!$AE$2))</f>
        <v>1.6764593930531792E-2</v>
      </c>
    </row>
    <row r="1252" spans="48:53" ht="11.25" customHeight="1" x14ac:dyDescent="0.25">
      <c r="AV1252" s="189" t="s">
        <v>91</v>
      </c>
      <c r="AW1252" s="188">
        <f>_xll.qlInterestRateIndexFixingDate(Currency&amp;"ibor"&amp;$G$1,AX1252,Trigger)</f>
        <v>48061</v>
      </c>
      <c r="AX1252" s="188">
        <f>_xll.qlCalendarAdvance(Calendar,AX1251,AV1252,"f",,Trigger)</f>
        <v>48065</v>
      </c>
      <c r="AY1252" s="188">
        <f>_xll.qlInterestRateIndexMaturity(Currency&amp;"ibor"&amp;$G$1,AX1252,Trigger)</f>
        <v>48249</v>
      </c>
      <c r="AZ1252" s="361">
        <f>_xll.qlIndexFixing($Z$5,AW1252,,_xll.ohTrigger(Trigger,Quote!$AE$2))</f>
        <v>1.6740429850871437E-2</v>
      </c>
      <c r="BA1252" s="361">
        <f>_xll.qlIndexFixing($BB$1,AX1252,,_xll.ohTrigger(Trigger,Quote!$AE$2))</f>
        <v>1.6757655802240257E-2</v>
      </c>
    </row>
    <row r="1253" spans="48:53" ht="11.25" customHeight="1" x14ac:dyDescent="0.25">
      <c r="AV1253" s="189" t="s">
        <v>91</v>
      </c>
      <c r="AW1253" s="188">
        <f>_xll.qlInterestRateIndexFixingDate(Currency&amp;"ibor"&amp;$G$1,AX1253,Trigger)</f>
        <v>48068</v>
      </c>
      <c r="AX1253" s="188">
        <f>_xll.qlCalendarAdvance(Calendar,AX1252,AV1253,"f",,Trigger)</f>
        <v>48072</v>
      </c>
      <c r="AY1253" s="188">
        <f>_xll.qlInterestRateIndexMaturity(Currency&amp;"ibor"&amp;$G$1,AX1253,Trigger)</f>
        <v>48256</v>
      </c>
      <c r="AZ1253" s="361">
        <f>_xll.qlIndexFixing($Z$5,AW1253,,_xll.ohTrigger(Trigger,Quote!$AE$2))</f>
        <v>1.6750387857006332E-2</v>
      </c>
      <c r="BA1253" s="361">
        <f>_xll.qlIndexFixing($BB$1,AX1253,,_xll.ohTrigger(Trigger,Quote!$AE$2))</f>
        <v>1.6750973415377048E-2</v>
      </c>
    </row>
    <row r="1254" spans="48:53" ht="11.25" customHeight="1" x14ac:dyDescent="0.25">
      <c r="AV1254" s="189" t="s">
        <v>91</v>
      </c>
      <c r="AW1254" s="188">
        <f>_xll.qlInterestRateIndexFixingDate(Currency&amp;"ibor"&amp;$G$1,AX1254,Trigger)</f>
        <v>48075</v>
      </c>
      <c r="AX1254" s="188">
        <f>_xll.qlCalendarAdvance(Calendar,AX1253,AV1254,"f",,Trigger)</f>
        <v>48079</v>
      </c>
      <c r="AY1254" s="188">
        <f>_xll.qlInterestRateIndexMaturity(Currency&amp;"ibor"&amp;$G$1,AX1254,Trigger)</f>
        <v>48263</v>
      </c>
      <c r="AZ1254" s="361">
        <f>_xll.qlIndexFixing($Z$5,AW1254,,_xll.ohTrigger(Trigger,Quote!$AE$2))</f>
        <v>1.6760345913394079E-2</v>
      </c>
      <c r="BA1254" s="361">
        <f>_xll.qlIndexFixing($BB$1,AX1254,,_xll.ohTrigger(Trigger,Quote!$AE$2))</f>
        <v>1.6744269839823894E-2</v>
      </c>
    </row>
    <row r="1255" spans="48:53" ht="11.25" customHeight="1" x14ac:dyDescent="0.25">
      <c r="AV1255" s="189" t="s">
        <v>91</v>
      </c>
      <c r="AW1255" s="188">
        <f>_xll.qlInterestRateIndexFixingDate(Currency&amp;"ibor"&amp;$G$1,AX1255,Trigger)</f>
        <v>48082</v>
      </c>
      <c r="AX1255" s="188">
        <f>_xll.qlCalendarAdvance(Calendar,AX1254,AV1255,"f",,Trigger)</f>
        <v>48086</v>
      </c>
      <c r="AY1255" s="188">
        <f>_xll.qlInterestRateIndexMaturity(Currency&amp;"ibor"&amp;$G$1,AX1255,Trigger)</f>
        <v>48270</v>
      </c>
      <c r="AZ1255" s="361">
        <f>_xll.qlIndexFixing($Z$5,AW1255,,_xll.ohTrigger(Trigger,Quote!$AE$2))</f>
        <v>1.6770304020034665E-2</v>
      </c>
      <c r="BA1255" s="361">
        <f>_xll.qlIndexFixing($BB$1,AX1255,,_xll.ohTrigger(Trigger,Quote!$AE$2))</f>
        <v>1.6737843599349721E-2</v>
      </c>
    </row>
    <row r="1256" spans="48:53" ht="11.25" customHeight="1" x14ac:dyDescent="0.25">
      <c r="AV1256" s="189" t="s">
        <v>91</v>
      </c>
      <c r="AW1256" s="188">
        <f>_xll.qlInterestRateIndexFixingDate(Currency&amp;"ibor"&amp;$G$1,AX1256,Trigger)</f>
        <v>48089</v>
      </c>
      <c r="AX1256" s="188">
        <f>_xll.qlCalendarAdvance(Calendar,AX1255,AV1256,"f",,Trigger)</f>
        <v>48093</v>
      </c>
      <c r="AY1256" s="188">
        <f>_xll.qlInterestRateIndexMaturity(Currency&amp;"ibor"&amp;$G$1,AX1256,Trigger)</f>
        <v>48275</v>
      </c>
      <c r="AZ1256" s="361">
        <f>_xll.qlIndexFixing($Z$5,AW1256,,_xll.ohTrigger(Trigger,Quote!$AE$2))</f>
        <v>1.6778059803859061E-2</v>
      </c>
      <c r="BA1256" s="361">
        <f>_xll.qlIndexFixing($BB$1,AX1256,,_xll.ohTrigger(Trigger,Quote!$AE$2))</f>
        <v>1.6731204248483632E-2</v>
      </c>
    </row>
    <row r="1257" spans="48:53" ht="11.25" customHeight="1" x14ac:dyDescent="0.25">
      <c r="AV1257" s="189" t="s">
        <v>91</v>
      </c>
      <c r="AW1257" s="188">
        <f>_xll.qlInterestRateIndexFixingDate(Currency&amp;"ibor"&amp;$G$1,AX1257,Trigger)</f>
        <v>48096</v>
      </c>
      <c r="AX1257" s="188">
        <f>_xll.qlCalendarAdvance(Calendar,AX1256,AV1257,"f",,Trigger)</f>
        <v>48100</v>
      </c>
      <c r="AY1257" s="188">
        <f>_xll.qlInterestRateIndexMaturity(Currency&amp;"ibor"&amp;$G$1,AX1257,Trigger)</f>
        <v>48282</v>
      </c>
      <c r="AZ1257" s="361">
        <f>_xll.qlIndexFixing($Z$5,AW1257,,_xll.ohTrigger(Trigger,Quote!$AE$2))</f>
        <v>1.6788017079293571E-2</v>
      </c>
      <c r="BA1257" s="361">
        <f>_xll.qlIndexFixing($BB$1,AX1257,,_xll.ohTrigger(Trigger,Quote!$AE$2))</f>
        <v>1.672444506248328E-2</v>
      </c>
    </row>
    <row r="1258" spans="48:53" ht="11.25" customHeight="1" x14ac:dyDescent="0.25">
      <c r="AV1258" s="189" t="s">
        <v>91</v>
      </c>
      <c r="AW1258" s="188">
        <f>_xll.qlInterestRateIndexFixingDate(Currency&amp;"ibor"&amp;$G$1,AX1258,Trigger)</f>
        <v>48103</v>
      </c>
      <c r="AX1258" s="188">
        <f>_xll.qlCalendarAdvance(Calendar,AX1257,AV1258,"f",,Trigger)</f>
        <v>48107</v>
      </c>
      <c r="AY1258" s="188">
        <f>_xll.qlInterestRateIndexMaturity(Currency&amp;"ibor"&amp;$G$1,AX1258,Trigger)</f>
        <v>48289</v>
      </c>
      <c r="AZ1258" s="361">
        <f>_xll.qlIndexFixing($Z$5,AW1258,,_xll.ohTrigger(Trigger,Quote!$AE$2))</f>
        <v>1.679797440443118E-2</v>
      </c>
      <c r="BA1258" s="361">
        <f>_xll.qlIndexFixing($BB$1,AX1258,,_xll.ohTrigger(Trigger,Quote!$AE$2))</f>
        <v>1.6717665328643449E-2</v>
      </c>
    </row>
    <row r="1259" spans="48:53" ht="11.25" customHeight="1" x14ac:dyDescent="0.25">
      <c r="AV1259" s="189" t="s">
        <v>91</v>
      </c>
      <c r="AW1259" s="188">
        <f>_xll.qlInterestRateIndexFixingDate(Currency&amp;"ibor"&amp;$G$1,AX1259,Trigger)</f>
        <v>48110</v>
      </c>
      <c r="AX1259" s="188">
        <f>_xll.qlCalendarAdvance(Calendar,AX1258,AV1259,"f",,Trigger)</f>
        <v>48114</v>
      </c>
      <c r="AY1259" s="188">
        <f>_xll.qlInterestRateIndexMaturity(Currency&amp;"ibor"&amp;$G$1,AX1259,Trigger)</f>
        <v>48296</v>
      </c>
      <c r="AZ1259" s="361">
        <f>_xll.qlIndexFixing($Z$5,AW1259,,_xll.ohTrigger(Trigger,Quote!$AE$2))</f>
        <v>1.6807931779271885E-2</v>
      </c>
      <c r="BA1259" s="361">
        <f>_xll.qlIndexFixing($BB$1,AX1259,,_xll.ohTrigger(Trigger,Quote!$AE$2))</f>
        <v>1.6710865218571052E-2</v>
      </c>
    </row>
    <row r="1260" spans="48:53" ht="11.25" customHeight="1" x14ac:dyDescent="0.25">
      <c r="AV1260" s="189" t="s">
        <v>91</v>
      </c>
      <c r="AW1260" s="188">
        <f>_xll.qlInterestRateIndexFixingDate(Currency&amp;"ibor"&amp;$G$1,AX1260,Trigger)</f>
        <v>48117</v>
      </c>
      <c r="AX1260" s="188">
        <f>_xll.qlCalendarAdvance(Calendar,AX1259,AV1260,"f",,Trigger)</f>
        <v>48121</v>
      </c>
      <c r="AY1260" s="188">
        <f>_xll.qlInterestRateIndexMaturity(Currency&amp;"ibor"&amp;$G$1,AX1260,Trigger)</f>
        <v>48304</v>
      </c>
      <c r="AZ1260" s="361">
        <f>_xll.qlIndexFixing($Z$5,AW1260,,_xll.ohTrigger(Trigger,Quote!$AE$2))</f>
        <v>1.6818992216133748E-2</v>
      </c>
      <c r="BA1260" s="361">
        <f>_xll.qlIndexFixing($BB$1,AX1260,,_xll.ohTrigger(Trigger,Quote!$AE$2))</f>
        <v>1.6703937180448318E-2</v>
      </c>
    </row>
    <row r="1261" spans="48:53" ht="11.25" customHeight="1" x14ac:dyDescent="0.25">
      <c r="AV1261" s="189" t="s">
        <v>91</v>
      </c>
      <c r="AW1261" s="188">
        <f>_xll.qlInterestRateIndexFixingDate(Currency&amp;"ibor"&amp;$G$1,AX1261,Trigger)</f>
        <v>48124</v>
      </c>
      <c r="AX1261" s="188">
        <f>_xll.qlCalendarAdvance(Calendar,AX1260,AV1261,"f",,Trigger)</f>
        <v>48128</v>
      </c>
      <c r="AY1261" s="188">
        <f>_xll.qlInterestRateIndexMaturity(Currency&amp;"ibor"&amp;$G$1,AX1261,Trigger)</f>
        <v>48311</v>
      </c>
      <c r="AZ1261" s="361">
        <f>_xll.qlIndexFixing($Z$5,AW1261,,_xll.ohTrigger(Trigger,Quote!$AE$2))</f>
        <v>1.6828950157308779E-2</v>
      </c>
      <c r="BA1261" s="361">
        <f>_xll.qlIndexFixing($BB$1,AX1261,,_xll.ohTrigger(Trigger,Quote!$AE$2))</f>
        <v>1.6697095145527613E-2</v>
      </c>
    </row>
    <row r="1262" spans="48:53" ht="11.25" customHeight="1" x14ac:dyDescent="0.25">
      <c r="AV1262" s="189" t="s">
        <v>91</v>
      </c>
      <c r="AW1262" s="188">
        <f>_xll.qlInterestRateIndexFixingDate(Currency&amp;"ibor"&amp;$G$1,AX1262,Trigger)</f>
        <v>48131</v>
      </c>
      <c r="AX1262" s="188">
        <f>_xll.qlCalendarAdvance(Calendar,AX1261,AV1262,"f",,Trigger)</f>
        <v>48135</v>
      </c>
      <c r="AY1262" s="188">
        <f>_xll.qlInterestRateIndexMaturity(Currency&amp;"ibor"&amp;$G$1,AX1262,Trigger)</f>
        <v>48318</v>
      </c>
      <c r="AZ1262" s="361">
        <f>_xll.qlIndexFixing($Z$5,AW1262,,_xll.ohTrigger(Trigger,Quote!$AE$2))</f>
        <v>1.6838908148463939E-2</v>
      </c>
      <c r="BA1262" s="361">
        <f>_xll.qlIndexFixing($BB$1,AX1262,,_xll.ohTrigger(Trigger,Quote!$AE$2))</f>
        <v>1.6690233260658337E-2</v>
      </c>
    </row>
    <row r="1263" spans="48:53" ht="11.25" customHeight="1" x14ac:dyDescent="0.25">
      <c r="AV1263" s="189" t="s">
        <v>91</v>
      </c>
      <c r="AW1263" s="188">
        <f>_xll.qlInterestRateIndexFixingDate(Currency&amp;"ibor"&amp;$G$1,AX1263,Trigger)</f>
        <v>48138</v>
      </c>
      <c r="AX1263" s="188">
        <f>_xll.qlCalendarAdvance(Calendar,AX1262,AV1263,"f",,Trigger)</f>
        <v>48142</v>
      </c>
      <c r="AY1263" s="188">
        <f>_xll.qlInterestRateIndexMaturity(Currency&amp;"ibor"&amp;$G$1,AX1263,Trigger)</f>
        <v>48325</v>
      </c>
      <c r="AZ1263" s="361">
        <f>_xll.qlIndexFixing($Z$5,AW1263,,_xll.ohTrigger(Trigger,Quote!$AE$2))</f>
        <v>1.6848866189598355E-2</v>
      </c>
      <c r="BA1263" s="361">
        <f>_xll.qlIndexFixing($BB$1,AX1263,,_xll.ohTrigger(Trigger,Quote!$AE$2))</f>
        <v>1.6683351697450541E-2</v>
      </c>
    </row>
    <row r="1264" spans="48:53" ht="11.25" customHeight="1" x14ac:dyDescent="0.25">
      <c r="AV1264" s="189" t="s">
        <v>91</v>
      </c>
      <c r="AW1264" s="188">
        <f>_xll.qlInterestRateIndexFixingDate(Currency&amp;"ibor"&amp;$G$1,AX1264,Trigger)</f>
        <v>48145</v>
      </c>
      <c r="AX1264" s="188">
        <f>_xll.qlCalendarAdvance(Calendar,AX1263,AV1264,"f",,Trigger)</f>
        <v>48149</v>
      </c>
      <c r="AY1264" s="188">
        <f>_xll.qlInterestRateIndexMaturity(Currency&amp;"ibor"&amp;$G$1,AX1264,Trigger)</f>
        <v>48332</v>
      </c>
      <c r="AZ1264" s="361">
        <f>_xll.qlIndexFixing($Z$5,AW1264,,_xll.ohTrigger(Trigger,Quote!$AE$2))</f>
        <v>1.6858824280712899E-2</v>
      </c>
      <c r="BA1264" s="361">
        <f>_xll.qlIndexFixing($BB$1,AX1264,,_xll.ohTrigger(Trigger,Quote!$AE$2))</f>
        <v>1.6676450627512523E-2</v>
      </c>
    </row>
    <row r="1265" spans="48:53" ht="11.25" customHeight="1" x14ac:dyDescent="0.25">
      <c r="AV1265" s="189" t="s">
        <v>91</v>
      </c>
      <c r="AW1265" s="188">
        <f>_xll.qlInterestRateIndexFixingDate(Currency&amp;"ibor"&amp;$G$1,AX1265,Trigger)</f>
        <v>48152</v>
      </c>
      <c r="AX1265" s="188">
        <f>_xll.qlCalendarAdvance(Calendar,AX1264,AV1265,"f",,Trigger)</f>
        <v>48156</v>
      </c>
      <c r="AY1265" s="188">
        <f>_xll.qlInterestRateIndexMaturity(Currency&amp;"ibor"&amp;$G$1,AX1265,Trigger)</f>
        <v>48338</v>
      </c>
      <c r="AZ1265" s="361">
        <f>_xll.qlIndexFixing($Z$5,AW1265,,_xll.ohTrigger(Trigger,Quote!$AE$2))</f>
        <v>1.6867677072096576E-2</v>
      </c>
      <c r="BA1265" s="361">
        <f>_xll.qlIndexFixing($BB$1,AX1265,,_xll.ohTrigger(Trigger,Quote!$AE$2))</f>
        <v>1.6669646267102323E-2</v>
      </c>
    </row>
    <row r="1266" spans="48:53" ht="11.25" customHeight="1" x14ac:dyDescent="0.25">
      <c r="AV1266" s="189" t="s">
        <v>91</v>
      </c>
      <c r="AW1266" s="188">
        <f>_xll.qlInterestRateIndexFixingDate(Currency&amp;"ibor"&amp;$G$1,AX1266,Trigger)</f>
        <v>48159</v>
      </c>
      <c r="AX1266" s="188">
        <f>_xll.qlCalendarAdvance(Calendar,AX1265,AV1266,"f",,Trigger)</f>
        <v>48163</v>
      </c>
      <c r="AY1266" s="188">
        <f>_xll.qlInterestRateIndexMaturity(Currency&amp;"ibor"&amp;$G$1,AX1266,Trigger)</f>
        <v>48345</v>
      </c>
      <c r="AZ1266" s="361">
        <f>_xll.qlIndexFixing($Z$5,AW1266,,_xll.ohTrigger(Trigger,Quote!$AE$2))</f>
        <v>1.6877634794866442E-2</v>
      </c>
      <c r="BA1266" s="361">
        <f>_xll.qlIndexFixing($BB$1,AX1266,,_xll.ohTrigger(Trigger,Quote!$AE$2))</f>
        <v>1.6662708328286341E-2</v>
      </c>
    </row>
    <row r="1267" spans="48:53" ht="11.25" customHeight="1" x14ac:dyDescent="0.25">
      <c r="AV1267" s="189" t="s">
        <v>91</v>
      </c>
      <c r="AW1267" s="188">
        <f>_xll.qlInterestRateIndexFixingDate(Currency&amp;"ibor"&amp;$G$1,AX1267,Trigger)</f>
        <v>48166</v>
      </c>
      <c r="AX1267" s="188">
        <f>_xll.qlCalendarAdvance(Calendar,AX1266,AV1267,"f",,Trigger)</f>
        <v>48170</v>
      </c>
      <c r="AY1267" s="188">
        <f>_xll.qlInterestRateIndexMaturity(Currency&amp;"ibor"&amp;$G$1,AX1267,Trigger)</f>
        <v>48352</v>
      </c>
      <c r="AZ1267" s="361">
        <f>_xll.qlIndexFixing($Z$5,AW1267,,_xll.ohTrigger(Trigger,Quote!$AE$2))</f>
        <v>1.68688664295065E-2</v>
      </c>
      <c r="BA1267" s="361">
        <f>_xll.qlIndexFixing($BB$1,AX1267,,_xll.ohTrigger(Trigger,Quote!$AE$2))</f>
        <v>1.6655751386039884E-2</v>
      </c>
    </row>
    <row r="1268" spans="48:53" ht="11.25" customHeight="1" x14ac:dyDescent="0.25">
      <c r="AV1268" s="189" t="s">
        <v>91</v>
      </c>
      <c r="AW1268" s="188">
        <f>_xll.qlInterestRateIndexFixingDate(Currency&amp;"ibor"&amp;$G$1,AX1268,Trigger)</f>
        <v>48173</v>
      </c>
      <c r="AX1268" s="188">
        <f>_xll.qlCalendarAdvance(Calendar,AX1267,AV1268,"f",,Trigger)</f>
        <v>48177</v>
      </c>
      <c r="AY1268" s="188">
        <f>_xll.qlInterestRateIndexMaturity(Currency&amp;"ibor"&amp;$G$1,AX1268,Trigger)</f>
        <v>48359</v>
      </c>
      <c r="AZ1268" s="361">
        <f>_xll.qlIndexFixing($Z$5,AW1268,,_xll.ohTrigger(Trigger,Quote!$AE$2))</f>
        <v>1.6845995685354786E-2</v>
      </c>
      <c r="BA1268" s="361">
        <f>_xll.qlIndexFixing($BB$1,AX1268,,_xll.ohTrigger(Trigger,Quote!$AE$2))</f>
        <v>1.6648775611954918E-2</v>
      </c>
    </row>
    <row r="1269" spans="48:53" ht="11.25" customHeight="1" x14ac:dyDescent="0.25">
      <c r="AV1269" s="189" t="s">
        <v>91</v>
      </c>
      <c r="AW1269" s="188">
        <f>_xll.qlInterestRateIndexFixingDate(Currency&amp;"ibor"&amp;$G$1,AX1269,Trigger)</f>
        <v>48180</v>
      </c>
      <c r="AX1269" s="188">
        <f>_xll.qlCalendarAdvance(Calendar,AX1268,AV1269,"f",,Trigger)</f>
        <v>48184</v>
      </c>
      <c r="AY1269" s="188">
        <f>_xll.qlInterestRateIndexMaturity(Currency&amp;"ibor"&amp;$G$1,AX1269,Trigger)</f>
        <v>48367</v>
      </c>
      <c r="AZ1269" s="361">
        <f>_xll.qlIndexFixing($Z$5,AW1269,,_xll.ohTrigger(Trigger,Quote!$AE$2))</f>
        <v>1.6819935420883898E-2</v>
      </c>
      <c r="BA1269" s="361">
        <f>_xll.qlIndexFixing($BB$1,AX1269,,_xll.ohTrigger(Trigger,Quote!$AE$2))</f>
        <v>1.6641658683027766E-2</v>
      </c>
    </row>
    <row r="1270" spans="48:53" ht="11.25" customHeight="1" x14ac:dyDescent="0.25">
      <c r="AV1270" s="189" t="s">
        <v>91</v>
      </c>
      <c r="AW1270" s="188">
        <f>_xll.qlInterestRateIndexFixingDate(Currency&amp;"ibor"&amp;$G$1,AX1270,Trigger)</f>
        <v>48187</v>
      </c>
      <c r="AX1270" s="188">
        <f>_xll.qlCalendarAdvance(Calendar,AX1269,AV1270,"f",,Trigger)</f>
        <v>48191</v>
      </c>
      <c r="AY1270" s="188">
        <f>_xll.qlInterestRateIndexMaturity(Currency&amp;"ibor"&amp;$G$1,AX1270,Trigger)</f>
        <v>48374</v>
      </c>
      <c r="AZ1270" s="361">
        <f>_xll.qlIndexFixing($Z$5,AW1270,,_xll.ohTrigger(Trigger,Quote!$AE$2))</f>
        <v>1.6797086275319874E-2</v>
      </c>
      <c r="BA1270" s="361">
        <f>_xll.qlIndexFixing($BB$1,AX1270,,_xll.ohTrigger(Trigger,Quote!$AE$2))</f>
        <v>1.6634644176378357E-2</v>
      </c>
    </row>
    <row r="1271" spans="48:53" ht="11.25" customHeight="1" x14ac:dyDescent="0.25">
      <c r="AV1271" s="189" t="s">
        <v>91</v>
      </c>
      <c r="AW1271" s="188">
        <f>_xll.qlInterestRateIndexFixingDate(Currency&amp;"ibor"&amp;$G$1,AX1271,Trigger)</f>
        <v>48194</v>
      </c>
      <c r="AX1271" s="188">
        <f>_xll.qlCalendarAdvance(Calendar,AX1270,AV1271,"f",,Trigger)</f>
        <v>48198</v>
      </c>
      <c r="AY1271" s="188">
        <f>_xll.qlInterestRateIndexMaturity(Currency&amp;"ibor"&amp;$G$1,AX1271,Trigger)</f>
        <v>48381</v>
      </c>
      <c r="AZ1271" s="361">
        <f>_xll.qlIndexFixing($Z$5,AW1271,,_xll.ohTrigger(Trigger,Quote!$AE$2))</f>
        <v>1.6774163988681451E-2</v>
      </c>
      <c r="BA1271" s="361">
        <f>_xll.qlIndexFixing($BB$1,AX1271,,_xll.ohTrigger(Trigger,Quote!$AE$2))</f>
        <v>1.6627611364204861E-2</v>
      </c>
    </row>
    <row r="1272" spans="48:53" ht="11.25" customHeight="1" x14ac:dyDescent="0.25">
      <c r="AV1272" s="189" t="s">
        <v>91</v>
      </c>
      <c r="AW1272" s="188">
        <f>_xll.qlInterestRateIndexFixingDate(Currency&amp;"ibor"&amp;$G$1,AX1272,Trigger)</f>
        <v>48201</v>
      </c>
      <c r="AX1272" s="188">
        <f>_xll.qlCalendarAdvance(Calendar,AX1271,AV1272,"f",,Trigger)</f>
        <v>48205</v>
      </c>
      <c r="AY1272" s="188">
        <f>_xll.qlInterestRateIndexMaturity(Currency&amp;"ibor"&amp;$G$1,AX1272,Trigger)</f>
        <v>48388</v>
      </c>
      <c r="AZ1272" s="361">
        <f>_xll.qlIndexFixing($Z$5,AW1272,,_xll.ohTrigger(Trigger,Quote!$AE$2))</f>
        <v>1.6751168563509986E-2</v>
      </c>
      <c r="BA1272" s="361">
        <f>_xll.qlIndexFixing($BB$1,AX1272,,_xll.ohTrigger(Trigger,Quote!$AE$2))</f>
        <v>1.6616523230310525E-2</v>
      </c>
    </row>
    <row r="1273" spans="48:53" ht="11.25" customHeight="1" x14ac:dyDescent="0.25">
      <c r="AV1273" s="189" t="s">
        <v>91</v>
      </c>
      <c r="AW1273" s="188">
        <f>_xll.qlInterestRateIndexFixingDate(Currency&amp;"ibor"&amp;$G$1,AX1273,Trigger)</f>
        <v>48206</v>
      </c>
      <c r="AX1273" s="188">
        <f>_xll.qlCalendarAdvance(Calendar,AX1272,AV1273,"f",,Trigger)</f>
        <v>48212</v>
      </c>
      <c r="AY1273" s="188">
        <f>_xll.qlInterestRateIndexMaturity(Currency&amp;"ibor"&amp;$G$1,AX1273,Trigger)</f>
        <v>48395</v>
      </c>
      <c r="AZ1273" s="361">
        <f>_xll.qlIndexFixing($Z$5,AW1273,,_xll.ohTrigger(Trigger,Quote!$AE$2))</f>
        <v>1.6728100002354692E-2</v>
      </c>
      <c r="BA1273" s="361">
        <f>_xll.qlIndexFixing($BB$1,AX1273,,_xll.ohTrigger(Trigger,Quote!$AE$2))</f>
        <v>1.6612609189510803E-2</v>
      </c>
    </row>
    <row r="1274" spans="48:53" ht="11.25" customHeight="1" x14ac:dyDescent="0.25">
      <c r="AV1274" s="189" t="s">
        <v>91</v>
      </c>
      <c r="AW1274" s="188">
        <f>_xll.qlInterestRateIndexFixingDate(Currency&amp;"ibor"&amp;$G$1,AX1274,Trigger)</f>
        <v>48215</v>
      </c>
      <c r="AX1274" s="188">
        <f>_xll.qlCalendarAdvance(Calendar,AX1273,AV1274,"f",,Trigger)</f>
        <v>48219</v>
      </c>
      <c r="AY1274" s="188">
        <f>_xll.qlInterestRateIndexMaturity(Currency&amp;"ibor"&amp;$G$1,AX1274,Trigger)</f>
        <v>48401</v>
      </c>
      <c r="AZ1274" s="361">
        <f>_xll.qlIndexFixing($Z$5,AW1274,,_xll.ohTrigger(Trigger,Quote!$AE$2))</f>
        <v>1.6707226891421602E-2</v>
      </c>
      <c r="BA1274" s="361">
        <f>_xll.qlIndexFixing($BB$1,AX1274,,_xll.ohTrigger(Trigger,Quote!$AE$2))</f>
        <v>1.6606535107756309E-2</v>
      </c>
    </row>
    <row r="1275" spans="48:53" ht="11.25" customHeight="1" x14ac:dyDescent="0.25">
      <c r="AV1275" s="189" t="s">
        <v>91</v>
      </c>
      <c r="AW1275" s="188">
        <f>_xll.qlInterestRateIndexFixingDate(Currency&amp;"ibor"&amp;$G$1,AX1275,Trigger)</f>
        <v>48222</v>
      </c>
      <c r="AX1275" s="188">
        <f>_xll.qlCalendarAdvance(Calendar,AX1274,AV1275,"f",,Trigger)</f>
        <v>48226</v>
      </c>
      <c r="AY1275" s="188">
        <f>_xll.qlInterestRateIndexMaturity(Currency&amp;"ibor"&amp;$G$1,AX1275,Trigger)</f>
        <v>48408</v>
      </c>
      <c r="AZ1275" s="361">
        <f>_xll.qlIndexFixing($Z$5,AW1275,,_xll.ohTrigger(Trigger,Quote!$AE$2))</f>
        <v>1.6683841394859525E-2</v>
      </c>
      <c r="BA1275" s="361">
        <f>_xll.qlIndexFixing($BB$1,AX1275,,_xll.ohTrigger(Trigger,Quote!$AE$2))</f>
        <v>1.6599432315221083E-2</v>
      </c>
    </row>
    <row r="1276" spans="48:53" ht="11.25" customHeight="1" x14ac:dyDescent="0.25">
      <c r="AV1276" s="189" t="s">
        <v>91</v>
      </c>
      <c r="AW1276" s="188">
        <f>_xll.qlInterestRateIndexFixingDate(Currency&amp;"ibor"&amp;$G$1,AX1276,Trigger)</f>
        <v>48229</v>
      </c>
      <c r="AX1276" s="188">
        <f>_xll.qlCalendarAdvance(Calendar,AX1275,AV1276,"f",,Trigger)</f>
        <v>48233</v>
      </c>
      <c r="AY1276" s="188">
        <f>_xll.qlInterestRateIndexMaturity(Currency&amp;"ibor"&amp;$G$1,AX1276,Trigger)</f>
        <v>48415</v>
      </c>
      <c r="AZ1276" s="361">
        <f>_xll.qlIndexFixing($Z$5,AW1276,,_xll.ohTrigger(Trigger,Quote!$AE$2))</f>
        <v>1.6660382372544046E-2</v>
      </c>
      <c r="BA1276" s="361">
        <f>_xll.qlIndexFixing($BB$1,AX1276,,_xll.ohTrigger(Trigger,Quote!$AE$2))</f>
        <v>1.6592312063515042E-2</v>
      </c>
    </row>
    <row r="1277" spans="48:53" ht="11.25" customHeight="1" x14ac:dyDescent="0.25">
      <c r="AV1277" s="189" t="s">
        <v>91</v>
      </c>
      <c r="AW1277" s="188">
        <f>_xll.qlInterestRateIndexFixingDate(Currency&amp;"ibor"&amp;$G$1,AX1277,Trigger)</f>
        <v>48236</v>
      </c>
      <c r="AX1277" s="188">
        <f>_xll.qlCalendarAdvance(Calendar,AX1276,AV1277,"f",,Trigger)</f>
        <v>48240</v>
      </c>
      <c r="AY1277" s="188">
        <f>_xll.qlInterestRateIndexMaturity(Currency&amp;"ibor"&amp;$G$1,AX1277,Trigger)</f>
        <v>48422</v>
      </c>
      <c r="AZ1277" s="361">
        <f>_xll.qlIndexFixing($Z$5,AW1277,,_xll.ohTrigger(Trigger,Quote!$AE$2))</f>
        <v>1.6636849827074411E-2</v>
      </c>
      <c r="BA1277" s="361">
        <f>_xll.qlIndexFixing($BB$1,AX1277,,_xll.ohTrigger(Trigger,Quote!$AE$2))</f>
        <v>1.6585174524214347E-2</v>
      </c>
    </row>
    <row r="1278" spans="48:53" ht="11.25" customHeight="1" x14ac:dyDescent="0.25">
      <c r="AV1278" s="189" t="s">
        <v>91</v>
      </c>
      <c r="AW1278" s="188">
        <f>_xll.qlInterestRateIndexFixingDate(Currency&amp;"ibor"&amp;$G$1,AX1278,Trigger)</f>
        <v>48243</v>
      </c>
      <c r="AX1278" s="188">
        <f>_xll.qlCalendarAdvance(Calendar,AX1277,AV1278,"f",,Trigger)</f>
        <v>48247</v>
      </c>
      <c r="AY1278" s="188">
        <f>_xll.qlInterestRateIndexMaturity(Currency&amp;"ibor"&amp;$G$1,AX1278,Trigger)</f>
        <v>48429</v>
      </c>
      <c r="AZ1278" s="361">
        <f>_xll.qlIndexFixing($Z$5,AW1278,,_xll.ohTrigger(Trigger,Quote!$AE$2))</f>
        <v>1.6613243761060836E-2</v>
      </c>
      <c r="BA1278" s="361">
        <f>_xll.qlIndexFixing($BB$1,AX1278,,_xll.ohTrigger(Trigger,Quote!$AE$2))</f>
        <v>1.657801986888989E-2</v>
      </c>
    </row>
    <row r="1279" spans="48:53" ht="11.25" customHeight="1" x14ac:dyDescent="0.25">
      <c r="AV1279" s="189" t="s">
        <v>91</v>
      </c>
      <c r="AW1279" s="188">
        <f>_xll.qlInterestRateIndexFixingDate(Currency&amp;"ibor"&amp;$G$1,AX1279,Trigger)</f>
        <v>48250</v>
      </c>
      <c r="AX1279" s="188">
        <f>_xll.qlCalendarAdvance(Calendar,AX1278,AV1279,"f",,Trigger)</f>
        <v>48254</v>
      </c>
      <c r="AY1279" s="188">
        <f>_xll.qlInterestRateIndexMaturity(Currency&amp;"ibor"&amp;$G$1,AX1279,Trigger)</f>
        <v>48436</v>
      </c>
      <c r="AZ1279" s="361">
        <f>_xll.qlIndexFixing($Z$5,AW1279,,_xll.ohTrigger(Trigger,Quote!$AE$2))</f>
        <v>1.6589564177119692E-2</v>
      </c>
      <c r="BA1279" s="361">
        <f>_xll.qlIndexFixing($BB$1,AX1279,,_xll.ohTrigger(Trigger,Quote!$AE$2))</f>
        <v>1.6570848269113439E-2</v>
      </c>
    </row>
    <row r="1280" spans="48:53" ht="11.25" customHeight="1" x14ac:dyDescent="0.25">
      <c r="AV1280" s="189" t="s">
        <v>91</v>
      </c>
      <c r="AW1280" s="188">
        <f>_xll.qlInterestRateIndexFixingDate(Currency&amp;"ibor"&amp;$G$1,AX1280,Trigger)</f>
        <v>48257</v>
      </c>
      <c r="AX1280" s="188">
        <f>_xll.qlCalendarAdvance(Calendar,AX1279,AV1280,"f",,Trigger)</f>
        <v>48261</v>
      </c>
      <c r="AY1280" s="188">
        <f>_xll.qlInterestRateIndexMaturity(Currency&amp;"ibor"&amp;$G$1,AX1280,Trigger)</f>
        <v>48443</v>
      </c>
      <c r="AZ1280" s="361">
        <f>_xll.qlIndexFixing($Z$5,AW1280,,_xll.ohTrigger(Trigger,Quote!$AE$2))</f>
        <v>1.6565811077876129E-2</v>
      </c>
      <c r="BA1280" s="361">
        <f>_xll.qlIndexFixing($BB$1,AX1280,,_xll.ohTrigger(Trigger,Quote!$AE$2))</f>
        <v>1.6563659896453684E-2</v>
      </c>
    </row>
    <row r="1281" spans="48:53" ht="11.25" customHeight="1" x14ac:dyDescent="0.25">
      <c r="AV1281" s="189" t="s">
        <v>91</v>
      </c>
      <c r="AW1281" s="188">
        <f>_xll.qlInterestRateIndexFixingDate(Currency&amp;"ibor"&amp;$G$1,AX1281,Trigger)</f>
        <v>48264</v>
      </c>
      <c r="AX1281" s="188">
        <f>_xll.qlCalendarAdvance(Calendar,AX1280,AV1281,"f",,Trigger)</f>
        <v>48268</v>
      </c>
      <c r="AY1281" s="188">
        <f>_xll.qlInterestRateIndexMaturity(Currency&amp;"ibor"&amp;$G$1,AX1281,Trigger)</f>
        <v>48450</v>
      </c>
      <c r="AZ1281" s="361">
        <f>_xll.qlIndexFixing($Z$5,AW1281,,_xll.ohTrigger(Trigger,Quote!$AE$2))</f>
        <v>1.6541984465961893E-2</v>
      </c>
      <c r="BA1281" s="361">
        <f>_xll.qlIndexFixing($BB$1,AX1281,,_xll.ohTrigger(Trigger,Quote!$AE$2))</f>
        <v>1.6556454922477128E-2</v>
      </c>
    </row>
    <row r="1282" spans="48:53" ht="11.25" customHeight="1" x14ac:dyDescent="0.25">
      <c r="AV1282" s="189" t="s">
        <v>91</v>
      </c>
      <c r="AW1282" s="188">
        <f>_xll.qlInterestRateIndexFixingDate(Currency&amp;"ibor"&amp;$G$1,AX1282,Trigger)</f>
        <v>48271</v>
      </c>
      <c r="AX1282" s="188">
        <f>_xll.qlCalendarAdvance(Calendar,AX1281,AV1282,"f",,Trigger)</f>
        <v>48275</v>
      </c>
      <c r="AY1282" s="188">
        <f>_xll.qlInterestRateIndexMaturity(Currency&amp;"ibor"&amp;$G$1,AX1282,Trigger)</f>
        <v>48459</v>
      </c>
      <c r="AZ1282" s="361">
        <f>_xll.qlIndexFixing($Z$5,AW1282,,_xll.ohTrigger(Trigger,Quote!$AE$2))</f>
        <v>1.6516320112509152E-2</v>
      </c>
      <c r="BA1282" s="361">
        <f>_xll.qlIndexFixing($BB$1,AX1282,,_xll.ohTrigger(Trigger,Quote!$AE$2))</f>
        <v>1.6548663969477562E-2</v>
      </c>
    </row>
    <row r="1283" spans="48:53" ht="11.25" customHeight="1" x14ac:dyDescent="0.25">
      <c r="AV1283" s="189" t="s">
        <v>91</v>
      </c>
      <c r="AW1283" s="188">
        <f>_xll.qlInterestRateIndexFixingDate(Currency&amp;"ibor"&amp;$G$1,AX1283,Trigger)</f>
        <v>48278</v>
      </c>
      <c r="AX1283" s="188">
        <f>_xll.qlCalendarAdvance(Calendar,AX1282,AV1283,"f",,Trigger)</f>
        <v>48282</v>
      </c>
      <c r="AY1283" s="188">
        <f>_xll.qlInterestRateIndexMaturity(Currency&amp;"ibor"&amp;$G$1,AX1283,Trigger)</f>
        <v>48466</v>
      </c>
      <c r="AZ1283" s="361">
        <f>_xll.qlIndexFixing($Z$5,AW1283,,_xll.ohTrigger(Trigger,Quote!$AE$2))</f>
        <v>1.6492692297957735E-2</v>
      </c>
      <c r="BA1283" s="361">
        <f>_xll.qlIndexFixing($BB$1,AX1283,,_xll.ohTrigger(Trigger,Quote!$AE$2))</f>
        <v>1.6541420582668501E-2</v>
      </c>
    </row>
    <row r="1284" spans="48:53" ht="11.25" customHeight="1" x14ac:dyDescent="0.25">
      <c r="AV1284" s="189" t="s">
        <v>91</v>
      </c>
      <c r="AW1284" s="188">
        <f>_xll.qlInterestRateIndexFixingDate(Currency&amp;"ibor"&amp;$G$1,AX1284,Trigger)</f>
        <v>48285</v>
      </c>
      <c r="AX1284" s="188">
        <f>_xll.qlCalendarAdvance(Calendar,AX1283,AV1284,"f",,Trigger)</f>
        <v>48289</v>
      </c>
      <c r="AY1284" s="188">
        <f>_xll.qlInterestRateIndexMaturity(Currency&amp;"ibor"&amp;$G$1,AX1284,Trigger)</f>
        <v>48473</v>
      </c>
      <c r="AZ1284" s="361">
        <f>_xll.qlIndexFixing($Z$5,AW1284,,_xll.ohTrigger(Trigger,Quote!$AE$2))</f>
        <v>1.6468991768994433E-2</v>
      </c>
      <c r="BA1284" s="361">
        <f>_xll.qlIndexFixing($BB$1,AX1284,,_xll.ohTrigger(Trigger,Quote!$AE$2))</f>
        <v>1.6534161155890514E-2</v>
      </c>
    </row>
    <row r="1285" spans="48:53" ht="11.25" customHeight="1" x14ac:dyDescent="0.25">
      <c r="AV1285" s="189" t="s">
        <v>91</v>
      </c>
      <c r="AW1285" s="188">
        <f>_xll.qlInterestRateIndexFixingDate(Currency&amp;"ibor"&amp;$G$1,AX1285,Trigger)</f>
        <v>48292</v>
      </c>
      <c r="AX1285" s="188">
        <f>_xll.qlCalendarAdvance(Calendar,AX1284,AV1285,"f",,Trigger)</f>
        <v>48296</v>
      </c>
      <c r="AY1285" s="188">
        <f>_xll.qlInterestRateIndexMaturity(Currency&amp;"ibor"&amp;$G$1,AX1285,Trigger)</f>
        <v>48480</v>
      </c>
      <c r="AZ1285" s="361">
        <f>_xll.qlIndexFixing($Z$5,AW1285,,_xll.ohTrigger(Trigger,Quote!$AE$2))</f>
        <v>1.6445218528246711E-2</v>
      </c>
      <c r="BA1285" s="361">
        <f>_xll.qlIndexFixing($BB$1,AX1285,,_xll.ohTrigger(Trigger,Quote!$AE$2))</f>
        <v>1.652688586073452E-2</v>
      </c>
    </row>
    <row r="1286" spans="48:53" ht="11.25" customHeight="1" x14ac:dyDescent="0.25">
      <c r="AV1286" s="189" t="s">
        <v>91</v>
      </c>
      <c r="AW1286" s="188">
        <f>_xll.qlInterestRateIndexFixingDate(Currency&amp;"ibor"&amp;$G$1,AX1286,Trigger)</f>
        <v>48297</v>
      </c>
      <c r="AX1286" s="188">
        <f>_xll.qlCalendarAdvance(Calendar,AX1285,AV1286,"f",,Trigger)</f>
        <v>48303</v>
      </c>
      <c r="AY1286" s="188">
        <f>_xll.qlInterestRateIndexMaturity(Currency&amp;"ibor"&amp;$G$1,AX1286,Trigger)</f>
        <v>48487</v>
      </c>
      <c r="AZ1286" s="361">
        <f>_xll.qlIndexFixing($Z$5,AW1286,,_xll.ohTrigger(Trigger,Quote!$AE$2))</f>
        <v>1.6421372578348987E-2</v>
      </c>
      <c r="BA1286" s="361">
        <f>_xll.qlIndexFixing($BB$1,AX1286,,_xll.ohTrigger(Trigger,Quote!$AE$2))</f>
        <v>1.6520039197456371E-2</v>
      </c>
    </row>
    <row r="1287" spans="48:53" ht="11.25" customHeight="1" x14ac:dyDescent="0.25">
      <c r="AV1287" s="189" t="s">
        <v>91</v>
      </c>
      <c r="AW1287" s="188">
        <f>_xll.qlInterestRateIndexFixingDate(Currency&amp;"ibor"&amp;$G$1,AX1287,Trigger)</f>
        <v>48306</v>
      </c>
      <c r="AX1287" s="188">
        <f>_xll.qlCalendarAdvance(Calendar,AX1286,AV1287,"f",,Trigger)</f>
        <v>48310</v>
      </c>
      <c r="AY1287" s="188">
        <f>_xll.qlInterestRateIndexMaturity(Currency&amp;"ibor"&amp;$G$1,AX1287,Trigger)</f>
        <v>48493</v>
      </c>
      <c r="AZ1287" s="361">
        <f>_xll.qlIndexFixing($Z$5,AW1287,,_xll.ohTrigger(Trigger,Quote!$AE$2))</f>
        <v>1.6397462314714034E-2</v>
      </c>
      <c r="BA1287" s="361">
        <f>_xll.qlIndexFixing($BB$1,AX1287,,_xll.ohTrigger(Trigger,Quote!$AE$2))</f>
        <v>1.6512736832235447E-2</v>
      </c>
    </row>
    <row r="1288" spans="48:53" ht="11.25" customHeight="1" x14ac:dyDescent="0.25">
      <c r="AV1288" s="189" t="s">
        <v>91</v>
      </c>
      <c r="AW1288" s="188">
        <f>_xll.qlInterestRateIndexFixingDate(Currency&amp;"ibor"&amp;$G$1,AX1288,Trigger)</f>
        <v>48313</v>
      </c>
      <c r="AX1288" s="188">
        <f>_xll.qlCalendarAdvance(Calendar,AX1287,AV1288,"f",,Trigger)</f>
        <v>48317</v>
      </c>
      <c r="AY1288" s="188">
        <f>_xll.qlInterestRateIndexMaturity(Currency&amp;"ibor"&amp;$G$1,AX1288,Trigger)</f>
        <v>48500</v>
      </c>
      <c r="AZ1288" s="361">
        <f>_xll.qlIndexFixing($Z$5,AW1288,,_xll.ohTrigger(Trigger,Quote!$AE$2))</f>
        <v>1.6373297025213004E-2</v>
      </c>
      <c r="BA1288" s="361">
        <f>_xll.qlIndexFixing($BB$1,AX1288,,_xll.ohTrigger(Trigger,Quote!$AE$2))</f>
        <v>1.650541907830258E-2</v>
      </c>
    </row>
    <row r="1289" spans="48:53" ht="11.25" customHeight="1" x14ac:dyDescent="0.25">
      <c r="AV1289" s="189" t="s">
        <v>91</v>
      </c>
      <c r="AW1289" s="188">
        <f>_xll.qlInterestRateIndexFixingDate(Currency&amp;"ibor"&amp;$G$1,AX1289,Trigger)</f>
        <v>48320</v>
      </c>
      <c r="AX1289" s="188">
        <f>_xll.qlCalendarAdvance(Calendar,AX1288,AV1289,"f",,Trigger)</f>
        <v>48324</v>
      </c>
      <c r="AY1289" s="188">
        <f>_xll.qlInterestRateIndexMaturity(Currency&amp;"ibor"&amp;$G$1,AX1289,Trigger)</f>
        <v>48507</v>
      </c>
      <c r="AZ1289" s="361">
        <f>_xll.qlIndexFixing($Z$5,AW1289,,_xll.ohTrigger(Trigger,Quote!$AE$2))</f>
        <v>1.6349058641616829E-2</v>
      </c>
      <c r="BA1289" s="361">
        <f>_xll.qlIndexFixing($BB$1,AX1289,,_xll.ohTrigger(Trigger,Quote!$AE$2))</f>
        <v>1.6498086107217588E-2</v>
      </c>
    </row>
    <row r="1290" spans="48:53" ht="11.25" customHeight="1" x14ac:dyDescent="0.25">
      <c r="AV1290" s="189" t="s">
        <v>91</v>
      </c>
      <c r="AW1290" s="188">
        <f>_xll.qlInterestRateIndexFixingDate(Currency&amp;"ibor"&amp;$G$1,AX1290,Trigger)</f>
        <v>48327</v>
      </c>
      <c r="AX1290" s="188">
        <f>_xll.qlCalendarAdvance(Calendar,AX1289,AV1290,"f",,Trigger)</f>
        <v>48331</v>
      </c>
      <c r="AY1290" s="188">
        <f>_xll.qlInterestRateIndexMaturity(Currency&amp;"ibor"&amp;$G$1,AX1290,Trigger)</f>
        <v>48514</v>
      </c>
      <c r="AZ1290" s="361">
        <f>_xll.qlIndexFixing($Z$5,AW1290,,_xll.ohTrigger(Trigger,Quote!$AE$2))</f>
        <v>1.6324747166611007E-2</v>
      </c>
      <c r="BA1290" s="361">
        <f>_xll.qlIndexFixing($BB$1,AX1290,,_xll.ohTrigger(Trigger,Quote!$AE$2))</f>
        <v>1.6490738090535036E-2</v>
      </c>
    </row>
    <row r="1291" spans="48:53" ht="11.25" customHeight="1" x14ac:dyDescent="0.25">
      <c r="AV1291" s="189" t="s">
        <v>91</v>
      </c>
      <c r="AW1291" s="188">
        <f>_xll.qlInterestRateIndexFixingDate(Currency&amp;"ibor"&amp;$G$1,AX1291,Trigger)</f>
        <v>48334</v>
      </c>
      <c r="AX1291" s="188">
        <f>_xll.qlCalendarAdvance(Calendar,AX1290,AV1291,"f",,Trigger)</f>
        <v>48338</v>
      </c>
      <c r="AY1291" s="188">
        <f>_xll.qlInterestRateIndexMaturity(Currency&amp;"ibor"&amp;$G$1,AX1291,Trigger)</f>
        <v>48522</v>
      </c>
      <c r="AZ1291" s="361">
        <f>_xll.qlIndexFixing($Z$5,AW1291,,_xll.ohTrigger(Trigger,Quote!$AE$2))</f>
        <v>1.6301052284421687E-2</v>
      </c>
      <c r="BA1291" s="361">
        <f>_xll.qlIndexFixing($BB$1,AX1291,,_xll.ohTrigger(Trigger,Quote!$AE$2))</f>
        <v>1.6482910462813125E-2</v>
      </c>
    </row>
    <row r="1292" spans="48:53" ht="11.25" customHeight="1" x14ac:dyDescent="0.25">
      <c r="AV1292" s="189" t="s">
        <v>91</v>
      </c>
      <c r="AW1292" s="188">
        <f>_xll.qlInterestRateIndexFixingDate(Currency&amp;"ibor"&amp;$G$1,AX1292,Trigger)</f>
        <v>48341</v>
      </c>
      <c r="AX1292" s="188">
        <f>_xll.qlCalendarAdvance(Calendar,AX1291,AV1292,"f",,Trigger)</f>
        <v>48345</v>
      </c>
      <c r="AY1292" s="188">
        <f>_xll.qlInterestRateIndexMaturity(Currency&amp;"ibor"&amp;$G$1,AX1292,Trigger)</f>
        <v>48529</v>
      </c>
      <c r="AZ1292" s="361">
        <f>_xll.qlIndexFixing($Z$5,AW1292,,_xll.ohTrigger(Trigger,Quote!$AE$2))</f>
        <v>1.6276770135419734E-2</v>
      </c>
      <c r="BA1292" s="361">
        <f>_xll.qlIndexFixing($BB$1,AX1292,,_xll.ohTrigger(Trigger,Quote!$AE$2))</f>
        <v>1.6475528893436741E-2</v>
      </c>
    </row>
    <row r="1293" spans="48:53" ht="11.25" customHeight="1" x14ac:dyDescent="0.25">
      <c r="AV1293" s="189" t="s">
        <v>91</v>
      </c>
      <c r="AW1293" s="188">
        <f>_xll.qlInterestRateIndexFixingDate(Currency&amp;"ibor"&amp;$G$1,AX1293,Trigger)</f>
        <v>48348</v>
      </c>
      <c r="AX1293" s="188">
        <f>_xll.qlCalendarAdvance(Calendar,AX1292,AV1293,"f",,Trigger)</f>
        <v>48352</v>
      </c>
      <c r="AY1293" s="188">
        <f>_xll.qlInterestRateIndexMaturity(Currency&amp;"ibor"&amp;$G$1,AX1293,Trigger)</f>
        <v>48536</v>
      </c>
      <c r="AZ1293" s="361">
        <f>_xll.qlIndexFixing($Z$5,AW1293,,_xll.ohTrigger(Trigger,Quote!$AE$2))</f>
        <v>1.6270933823324819E-2</v>
      </c>
      <c r="BA1293" s="361">
        <f>_xll.qlIndexFixing($BB$1,AX1293,,_xll.ohTrigger(Trigger,Quote!$AE$2))</f>
        <v>1.6468132828347765E-2</v>
      </c>
    </row>
    <row r="1294" spans="48:53" ht="11.25" customHeight="1" x14ac:dyDescent="0.25">
      <c r="AV1294" s="189" t="s">
        <v>91</v>
      </c>
      <c r="AW1294" s="188">
        <f>_xll.qlInterestRateIndexFixingDate(Currency&amp;"ibor"&amp;$G$1,AX1294,Trigger)</f>
        <v>48355</v>
      </c>
      <c r="AX1294" s="188">
        <f>_xll.qlCalendarAdvance(Calendar,AX1293,AV1294,"f",,Trigger)</f>
        <v>48359</v>
      </c>
      <c r="AY1294" s="188">
        <f>_xll.qlInterestRateIndexMaturity(Currency&amp;"ibor"&amp;$G$1,AX1294,Trigger)</f>
        <v>48543</v>
      </c>
      <c r="AZ1294" s="361">
        <f>_xll.qlIndexFixing($Z$5,AW1294,,_xll.ohTrigger(Trigger,Quote!$AE$2))</f>
        <v>1.6278970856238355E-2</v>
      </c>
      <c r="BA1294" s="361">
        <f>_xll.qlIndexFixing($BB$1,AX1294,,_xll.ohTrigger(Trigger,Quote!$AE$2))</f>
        <v>1.6460722439119498E-2</v>
      </c>
    </row>
    <row r="1295" spans="48:53" ht="11.25" customHeight="1" x14ac:dyDescent="0.25">
      <c r="AV1295" s="189" t="s">
        <v>91</v>
      </c>
      <c r="AW1295" s="188">
        <f>_xll.qlInterestRateIndexFixingDate(Currency&amp;"ibor"&amp;$G$1,AX1295,Trigger)</f>
        <v>48362</v>
      </c>
      <c r="AX1295" s="188">
        <f>_xll.qlCalendarAdvance(Calendar,AX1294,AV1295,"f",,Trigger)</f>
        <v>48366</v>
      </c>
      <c r="AY1295" s="188">
        <f>_xll.qlInterestRateIndexMaturity(Currency&amp;"ibor"&amp;$G$1,AX1295,Trigger)</f>
        <v>48549</v>
      </c>
      <c r="AZ1295" s="361">
        <f>_xll.qlIndexFixing($Z$5,AW1295,,_xll.ohTrigger(Trigger,Quote!$AE$2))</f>
        <v>1.6286066468286651E-2</v>
      </c>
      <c r="BA1295" s="361">
        <f>_xll.qlIndexFixing($BB$1,AX1295,,_xll.ohTrigger(Trigger,Quote!$AE$2))</f>
        <v>1.6453778327488244E-2</v>
      </c>
    </row>
    <row r="1296" spans="48:53" ht="11.25" customHeight="1" x14ac:dyDescent="0.25">
      <c r="AV1296" s="189" t="s">
        <v>91</v>
      </c>
      <c r="AW1296" s="188">
        <f>_xll.qlInterestRateIndexFixingDate(Currency&amp;"ibor"&amp;$G$1,AX1296,Trigger)</f>
        <v>48369</v>
      </c>
      <c r="AX1296" s="188">
        <f>_xll.qlCalendarAdvance(Calendar,AX1295,AV1296,"f",,Trigger)</f>
        <v>48373</v>
      </c>
      <c r="AY1296" s="188">
        <f>_xll.qlInterestRateIndexMaturity(Currency&amp;"ibor"&amp;$G$1,AX1296,Trigger)</f>
        <v>48556</v>
      </c>
      <c r="AZ1296" s="361">
        <f>_xll.qlIndexFixing($Z$5,AW1296,,_xll.ohTrigger(Trigger,Quote!$AE$2))</f>
        <v>1.6294103202171378E-2</v>
      </c>
      <c r="BA1296" s="361">
        <f>_xll.qlIndexFixing($BB$1,AX1296,,_xll.ohTrigger(Trigger,Quote!$AE$2))</f>
        <v>1.6446343639782986E-2</v>
      </c>
    </row>
    <row r="1297" spans="48:53" ht="11.25" customHeight="1" x14ac:dyDescent="0.25">
      <c r="AV1297" s="189" t="s">
        <v>91</v>
      </c>
      <c r="AW1297" s="188">
        <f>_xll.qlInterestRateIndexFixingDate(Currency&amp;"ibor"&amp;$G$1,AX1297,Trigger)</f>
        <v>48376</v>
      </c>
      <c r="AX1297" s="188">
        <f>_xll.qlCalendarAdvance(Calendar,AX1296,AV1297,"f",,Trigger)</f>
        <v>48380</v>
      </c>
      <c r="AY1297" s="188">
        <f>_xll.qlInterestRateIndexMaturity(Currency&amp;"ibor"&amp;$G$1,AX1297,Trigger)</f>
        <v>48563</v>
      </c>
      <c r="AZ1297" s="361">
        <f>_xll.qlIndexFixing($Z$5,AW1297,,_xll.ohTrigger(Trigger,Quote!$AE$2))</f>
        <v>1.6302139968619341E-2</v>
      </c>
      <c r="BA1297" s="361">
        <f>_xll.qlIndexFixing($BB$1,AX1297,,_xll.ohTrigger(Trigger,Quote!$AE$2))</f>
        <v>1.6438895107311956E-2</v>
      </c>
    </row>
    <row r="1298" spans="48:53" ht="11.25" customHeight="1" x14ac:dyDescent="0.25">
      <c r="AV1298" s="189" t="s">
        <v>91</v>
      </c>
      <c r="AW1298" s="188">
        <f>_xll.qlInterestRateIndexFixingDate(Currency&amp;"ibor"&amp;$G$1,AX1298,Trigger)</f>
        <v>48383</v>
      </c>
      <c r="AX1298" s="188">
        <f>_xll.qlCalendarAdvance(Calendar,AX1297,AV1298,"f",,Trigger)</f>
        <v>48387</v>
      </c>
      <c r="AY1298" s="188">
        <f>_xll.qlInterestRateIndexMaturity(Currency&amp;"ibor"&amp;$G$1,AX1298,Trigger)</f>
        <v>48570</v>
      </c>
      <c r="AZ1298" s="361">
        <f>_xll.qlIndexFixing($Z$5,AW1298,,_xll.ohTrigger(Trigger,Quote!$AE$2))</f>
        <v>1.6310176767630552E-2</v>
      </c>
      <c r="BA1298" s="361">
        <f>_xll.qlIndexFixing($BB$1,AX1298,,_xll.ohTrigger(Trigger,Quote!$AE$2))</f>
        <v>1.6431432901614442E-2</v>
      </c>
    </row>
    <row r="1299" spans="48:53" ht="11.25" customHeight="1" x14ac:dyDescent="0.25">
      <c r="AV1299" s="189" t="s">
        <v>91</v>
      </c>
      <c r="AW1299" s="188">
        <f>_xll.qlInterestRateIndexFixingDate(Currency&amp;"ibor"&amp;$G$1,AX1299,Trigger)</f>
        <v>48390</v>
      </c>
      <c r="AX1299" s="188">
        <f>_xll.qlCalendarAdvance(Calendar,AX1298,AV1299,"f",,Trigger)</f>
        <v>48394</v>
      </c>
      <c r="AY1299" s="188">
        <f>_xll.qlInterestRateIndexMaturity(Currency&amp;"ibor"&amp;$G$1,AX1299,Trigger)</f>
        <v>48577</v>
      </c>
      <c r="AZ1299" s="361">
        <f>_xll.qlIndexFixing($Z$5,AW1299,,_xll.ohTrigger(Trigger,Quote!$AE$2))</f>
        <v>1.631821359920544E-2</v>
      </c>
      <c r="BA1299" s="361">
        <f>_xll.qlIndexFixing($BB$1,AX1299,,_xll.ohTrigger(Trigger,Quote!$AE$2))</f>
        <v>1.6423461635775228E-2</v>
      </c>
    </row>
    <row r="1300" spans="48:53" ht="11.25" customHeight="1" x14ac:dyDescent="0.25">
      <c r="AV1300" s="189" t="s">
        <v>91</v>
      </c>
      <c r="AW1300" s="188">
        <f>_xll.qlInterestRateIndexFixingDate(Currency&amp;"ibor"&amp;$G$1,AX1300,Trigger)</f>
        <v>48397</v>
      </c>
      <c r="AX1300" s="188">
        <f>_xll.qlCalendarAdvance(Calendar,AX1299,AV1300,"f",,Trigger)</f>
        <v>48401</v>
      </c>
      <c r="AY1300" s="188">
        <f>_xll.qlInterestRateIndexMaturity(Currency&amp;"ibor"&amp;$G$1,AX1300,Trigger)</f>
        <v>48585</v>
      </c>
      <c r="AZ1300" s="361">
        <f>_xll.qlIndexFixing($Z$5,AW1300,,_xll.ohTrigger(Trigger,Quote!$AE$2))</f>
        <v>1.6327193741313032E-2</v>
      </c>
      <c r="BA1300" s="361">
        <f>_xll.qlIndexFixing($BB$1,AX1300,,_xll.ohTrigger(Trigger,Quote!$AE$2))</f>
        <v>1.6415968904611541E-2</v>
      </c>
    </row>
    <row r="1301" spans="48:53" ht="11.25" customHeight="1" x14ac:dyDescent="0.25">
      <c r="AV1301" s="189" t="s">
        <v>91</v>
      </c>
      <c r="AW1301" s="188">
        <f>_xll.qlInterestRateIndexFixingDate(Currency&amp;"ibor"&amp;$G$1,AX1301,Trigger)</f>
        <v>48404</v>
      </c>
      <c r="AX1301" s="188">
        <f>_xll.qlCalendarAdvance(Calendar,AX1300,AV1301,"f",,Trigger)</f>
        <v>48408</v>
      </c>
      <c r="AY1301" s="188">
        <f>_xll.qlInterestRateIndexMaturity(Currency&amp;"ibor"&amp;$G$1,AX1301,Trigger)</f>
        <v>48592</v>
      </c>
      <c r="AZ1301" s="361">
        <f>_xll.qlIndexFixing($Z$5,AW1301,,_xll.ohTrigger(Trigger,Quote!$AE$2))</f>
        <v>1.6335231003425401E-2</v>
      </c>
      <c r="BA1301" s="361">
        <f>_xll.qlIndexFixing($BB$1,AX1301,,_xll.ohTrigger(Trigger,Quote!$AE$2))</f>
        <v>1.6408463050254569E-2</v>
      </c>
    </row>
    <row r="1302" spans="48:53" ht="11.25" customHeight="1" x14ac:dyDescent="0.25">
      <c r="AV1302" s="189" t="s">
        <v>91</v>
      </c>
      <c r="AW1302" s="188">
        <f>_xll.qlInterestRateIndexFixingDate(Currency&amp;"ibor"&amp;$G$1,AX1302,Trigger)</f>
        <v>48411</v>
      </c>
      <c r="AX1302" s="188">
        <f>_xll.qlCalendarAdvance(Calendar,AX1301,AV1302,"f",,Trigger)</f>
        <v>48415</v>
      </c>
      <c r="AY1302" s="188">
        <f>_xll.qlInterestRateIndexMaturity(Currency&amp;"ibor"&amp;$G$1,AX1302,Trigger)</f>
        <v>48599</v>
      </c>
      <c r="AZ1302" s="361">
        <f>_xll.qlIndexFixing($Z$5,AW1302,,_xll.ohTrigger(Trigger,Quote!$AE$2))</f>
        <v>1.6343268298281581E-2</v>
      </c>
      <c r="BA1302" s="361">
        <f>_xll.qlIndexFixing($BB$1,AX1302,,_xll.ohTrigger(Trigger,Quote!$AE$2))</f>
        <v>1.6400944244259124E-2</v>
      </c>
    </row>
    <row r="1303" spans="48:53" ht="11.25" customHeight="1" x14ac:dyDescent="0.25">
      <c r="AV1303" s="189" t="s">
        <v>91</v>
      </c>
      <c r="AW1303" s="188">
        <f>_xll.qlInterestRateIndexFixingDate(Currency&amp;"ibor"&amp;$G$1,AX1303,Trigger)</f>
        <v>48418</v>
      </c>
      <c r="AX1303" s="188">
        <f>_xll.qlCalendarAdvance(Calendar,AX1302,AV1303,"f",,Trigger)</f>
        <v>48422</v>
      </c>
      <c r="AY1303" s="188">
        <f>_xll.qlInterestRateIndexMaturity(Currency&amp;"ibor"&amp;$G$1,AX1303,Trigger)</f>
        <v>48606</v>
      </c>
      <c r="AZ1303" s="361">
        <f>_xll.qlIndexFixing($Z$5,AW1303,,_xll.ohTrigger(Trigger,Quote!$AE$2))</f>
        <v>1.6351305625881565E-2</v>
      </c>
      <c r="BA1303" s="361">
        <f>_xll.qlIndexFixing($BB$1,AX1303,,_xll.ohTrigger(Trigger,Quote!$AE$2))</f>
        <v>1.6393412658175295E-2</v>
      </c>
    </row>
    <row r="1304" spans="48:53" ht="11.25" customHeight="1" x14ac:dyDescent="0.25">
      <c r="AV1304" s="189" t="s">
        <v>91</v>
      </c>
      <c r="AW1304" s="188">
        <f>_xll.qlInterestRateIndexFixingDate(Currency&amp;"ibor"&amp;$G$1,AX1304,Trigger)</f>
        <v>48425</v>
      </c>
      <c r="AX1304" s="188">
        <f>_xll.qlCalendarAdvance(Calendar,AX1303,AV1304,"f",,Trigger)</f>
        <v>48429</v>
      </c>
      <c r="AY1304" s="188">
        <f>_xll.qlInterestRateIndexMaturity(Currency&amp;"ibor"&amp;$G$1,AX1304,Trigger)</f>
        <v>48613</v>
      </c>
      <c r="AZ1304" s="361">
        <f>_xll.qlIndexFixing($Z$5,AW1304,,_xll.ohTrigger(Trigger,Quote!$AE$2))</f>
        <v>1.6359342986224053E-2</v>
      </c>
      <c r="BA1304" s="361">
        <f>_xll.qlIndexFixing($BB$1,AX1304,,_xll.ohTrigger(Trigger,Quote!$AE$2))</f>
        <v>1.6385868463554023E-2</v>
      </c>
    </row>
    <row r="1305" spans="48:53" ht="11.25" customHeight="1" x14ac:dyDescent="0.25">
      <c r="AV1305" s="189" t="s">
        <v>91</v>
      </c>
      <c r="AW1305" s="188">
        <f>_xll.qlInterestRateIndexFixingDate(Currency&amp;"ibor"&amp;$G$1,AX1305,Trigger)</f>
        <v>48432</v>
      </c>
      <c r="AX1305" s="188">
        <f>_xll.qlCalendarAdvance(Calendar,AX1304,AV1305,"f",,Trigger)</f>
        <v>48436</v>
      </c>
      <c r="AY1305" s="188">
        <f>_xll.qlInterestRateIndexMaturity(Currency&amp;"ibor"&amp;$G$1,AX1305,Trigger)</f>
        <v>48620</v>
      </c>
      <c r="AZ1305" s="361">
        <f>_xll.qlIndexFixing($Z$5,AW1305,,_xll.ohTrigger(Trigger,Quote!$AE$2))</f>
        <v>1.6367380379311219E-2</v>
      </c>
      <c r="BA1305" s="361">
        <f>_xll.qlIndexFixing($BB$1,AX1305,,_xll.ohTrigger(Trigger,Quote!$AE$2))</f>
        <v>1.6378311831942393E-2</v>
      </c>
    </row>
    <row r="1306" spans="48:53" ht="11.25" customHeight="1" x14ac:dyDescent="0.25">
      <c r="AV1306" s="189" t="s">
        <v>91</v>
      </c>
      <c r="AW1306" s="188">
        <f>_xll.qlInterestRateIndexFixingDate(Currency&amp;"ibor"&amp;$G$1,AX1306,Trigger)</f>
        <v>48439</v>
      </c>
      <c r="AX1306" s="188">
        <f>_xll.qlCalendarAdvance(Calendar,AX1305,AV1306,"f",,Trigger)</f>
        <v>48443</v>
      </c>
      <c r="AY1306" s="188">
        <f>_xll.qlInterestRateIndexMaturity(Currency&amp;"ibor"&amp;$G$1,AX1306,Trigger)</f>
        <v>48627</v>
      </c>
      <c r="AZ1306" s="361">
        <f>_xll.qlIndexFixing($Z$5,AW1306,,_xll.ohTrigger(Trigger,Quote!$AE$2))</f>
        <v>1.6375417805141325E-2</v>
      </c>
      <c r="BA1306" s="361">
        <f>_xll.qlIndexFixing($BB$1,AX1306,,_xll.ohTrigger(Trigger,Quote!$AE$2))</f>
        <v>1.6370742934884035E-2</v>
      </c>
    </row>
    <row r="1307" spans="48:53" ht="11.25" customHeight="1" x14ac:dyDescent="0.25">
      <c r="AV1307" s="189" t="s">
        <v>91</v>
      </c>
      <c r="AW1307" s="188">
        <f>_xll.qlInterestRateIndexFixingDate(Currency&amp;"ibor"&amp;$G$1,AX1307,Trigger)</f>
        <v>48446</v>
      </c>
      <c r="AX1307" s="188">
        <f>_xll.qlCalendarAdvance(Calendar,AX1306,AV1307,"f",,Trigger)</f>
        <v>48450</v>
      </c>
      <c r="AY1307" s="188">
        <f>_xll.qlInterestRateIndexMaturity(Currency&amp;"ibor"&amp;$G$1,AX1307,Trigger)</f>
        <v>48634</v>
      </c>
      <c r="AZ1307" s="361">
        <f>_xll.qlIndexFixing($Z$5,AW1307,,_xll.ohTrigger(Trigger,Quote!$AE$2))</f>
        <v>1.6383455263716106E-2</v>
      </c>
      <c r="BA1307" s="361">
        <f>_xll.qlIndexFixing($BB$1,AX1307,,_xll.ohTrigger(Trigger,Quote!$AE$2))</f>
        <v>1.6363161943923028E-2</v>
      </c>
    </row>
    <row r="1308" spans="48:53" ht="11.25" customHeight="1" x14ac:dyDescent="0.25">
      <c r="AV1308" s="189" t="s">
        <v>91</v>
      </c>
      <c r="AW1308" s="188">
        <f>_xll.qlInterestRateIndexFixingDate(Currency&amp;"ibor"&amp;$G$1,AX1308,Trigger)</f>
        <v>48453</v>
      </c>
      <c r="AX1308" s="188">
        <f>_xll.qlCalendarAdvance(Calendar,AX1307,AV1308,"f",,Trigger)</f>
        <v>48457</v>
      </c>
      <c r="AY1308" s="188">
        <f>_xll.qlInterestRateIndexMaturity(Currency&amp;"ibor"&amp;$G$1,AX1308,Trigger)</f>
        <v>48638</v>
      </c>
      <c r="AZ1308" s="361">
        <f>_xll.qlIndexFixing($Z$5,AW1308,,_xll.ohTrigger(Trigger,Quote!$AE$2))</f>
        <v>1.6388654326630041E-2</v>
      </c>
      <c r="BA1308" s="361">
        <f>_xll.qlIndexFixing($BB$1,AX1308,,_xll.ohTrigger(Trigger,Quote!$AE$2))</f>
        <v>1.6356447682062861E-2</v>
      </c>
    </row>
    <row r="1309" spans="48:53" ht="11.25" customHeight="1" x14ac:dyDescent="0.25">
      <c r="AV1309" s="189" t="s">
        <v>91</v>
      </c>
      <c r="AW1309" s="188">
        <f>_xll.qlInterestRateIndexFixingDate(Currency&amp;"ibor"&amp;$G$1,AX1309,Trigger)</f>
        <v>48460</v>
      </c>
      <c r="AX1309" s="188">
        <f>_xll.qlCalendarAdvance(Calendar,AX1308,AV1309,"f",,Trigger)</f>
        <v>48464</v>
      </c>
      <c r="AY1309" s="188">
        <f>_xll.qlInterestRateIndexMaturity(Currency&amp;"ibor"&amp;$G$1,AX1309,Trigger)</f>
        <v>48645</v>
      </c>
      <c r="AZ1309" s="361">
        <f>_xll.qlIndexFixing($Z$5,AW1309,,_xll.ohTrigger(Trigger,Quote!$AE$2))</f>
        <v>1.6396690750280787E-2</v>
      </c>
      <c r="BA1309" s="361">
        <f>_xll.qlIndexFixing($BB$1,AX1309,,_xll.ohTrigger(Trigger,Quote!$AE$2))</f>
        <v>1.6348848646458337E-2</v>
      </c>
    </row>
    <row r="1310" spans="48:53" ht="11.25" customHeight="1" x14ac:dyDescent="0.25">
      <c r="AV1310" s="189" t="s">
        <v>91</v>
      </c>
      <c r="AW1310" s="188">
        <f>_xll.qlInterestRateIndexFixingDate(Currency&amp;"ibor"&amp;$G$1,AX1310,Trigger)</f>
        <v>48467</v>
      </c>
      <c r="AX1310" s="188">
        <f>_xll.qlCalendarAdvance(Calendar,AX1309,AV1310,"f",,Trigger)</f>
        <v>48471</v>
      </c>
      <c r="AY1310" s="188">
        <f>_xll.qlInterestRateIndexMaturity(Currency&amp;"ibor"&amp;$G$1,AX1310,Trigger)</f>
        <v>48652</v>
      </c>
      <c r="AZ1310" s="361">
        <f>_xll.qlIndexFixing($Z$5,AW1310,,_xll.ohTrigger(Trigger,Quote!$AE$2))</f>
        <v>1.6404727206137375E-2</v>
      </c>
      <c r="BA1310" s="361">
        <f>_xll.qlIndexFixing($BB$1,AX1310,,_xll.ohTrigger(Trigger,Quote!$AE$2))</f>
        <v>1.6341237972136862E-2</v>
      </c>
    </row>
    <row r="1311" spans="48:53" ht="11.25" customHeight="1" x14ac:dyDescent="0.25">
      <c r="AV1311" s="189" t="s">
        <v>91</v>
      </c>
      <c r="AW1311" s="188">
        <f>_xll.qlInterestRateIndexFixingDate(Currency&amp;"ibor"&amp;$G$1,AX1311,Trigger)</f>
        <v>48474</v>
      </c>
      <c r="AX1311" s="188">
        <f>_xll.qlCalendarAdvance(Calendar,AX1310,AV1311,"f",,Trigger)</f>
        <v>48478</v>
      </c>
      <c r="AY1311" s="188">
        <f>_xll.qlInterestRateIndexMaturity(Currency&amp;"ibor"&amp;$G$1,AX1311,Trigger)</f>
        <v>48659</v>
      </c>
      <c r="AZ1311" s="361">
        <f>_xll.qlIndexFixing($Z$5,AW1311,,_xll.ohTrigger(Trigger,Quote!$AE$2))</f>
        <v>1.6412763694200687E-2</v>
      </c>
      <c r="BA1311" s="361">
        <f>_xll.qlIndexFixing($BB$1,AX1311,,_xll.ohTrigger(Trigger,Quote!$AE$2))</f>
        <v>1.6333615830591314E-2</v>
      </c>
    </row>
    <row r="1312" spans="48:53" ht="11.25" customHeight="1" x14ac:dyDescent="0.25">
      <c r="AV1312" s="189" t="s">
        <v>91</v>
      </c>
      <c r="AW1312" s="188">
        <f>_xll.qlInterestRateIndexFixingDate(Currency&amp;"ibor"&amp;$G$1,AX1312,Trigger)</f>
        <v>48481</v>
      </c>
      <c r="AX1312" s="188">
        <f>_xll.qlCalendarAdvance(Calendar,AX1311,AV1312,"f",,Trigger)</f>
        <v>48485</v>
      </c>
      <c r="AY1312" s="188">
        <f>_xll.qlInterestRateIndexMaturity(Currency&amp;"ibor"&amp;$G$1,AX1312,Trigger)</f>
        <v>48666</v>
      </c>
      <c r="AZ1312" s="361">
        <f>_xll.qlIndexFixing($Z$5,AW1312,,_xll.ohTrigger(Trigger,Quote!$AE$2))</f>
        <v>1.6420800214469837E-2</v>
      </c>
      <c r="BA1312" s="361">
        <f>_xll.qlIndexFixing($BB$1,AX1312,,_xll.ohTrigger(Trigger,Quote!$AE$2))</f>
        <v>1.6325802444384238E-2</v>
      </c>
    </row>
    <row r="1313" spans="48:53" ht="11.25" customHeight="1" x14ac:dyDescent="0.25">
      <c r="AV1313" s="189" t="s">
        <v>91</v>
      </c>
      <c r="AW1313" s="188">
        <f>_xll.qlInterestRateIndexFixingDate(Currency&amp;"ibor"&amp;$G$1,AX1313,Trigger)</f>
        <v>48488</v>
      </c>
      <c r="AX1313" s="188">
        <f>_xll.qlCalendarAdvance(Calendar,AX1312,AV1313,"f",,Trigger)</f>
        <v>48492</v>
      </c>
      <c r="AY1313" s="188">
        <f>_xll.qlInterestRateIndexMaturity(Currency&amp;"ibor"&amp;$G$1,AX1313,Trigger)</f>
        <v>48674</v>
      </c>
      <c r="AZ1313" s="361">
        <f>_xll.qlIndexFixing($Z$5,AW1313,,_xll.ohTrigger(Trigger,Quote!$AE$2))</f>
        <v>1.6429784681875864E-2</v>
      </c>
      <c r="BA1313" s="361">
        <f>_xll.qlIndexFixing($BB$1,AX1313,,_xll.ohTrigger(Trigger,Quote!$AE$2))</f>
        <v>1.6318156802516054E-2</v>
      </c>
    </row>
    <row r="1314" spans="48:53" ht="11.25" customHeight="1" x14ac:dyDescent="0.25">
      <c r="AV1314" s="189" t="s">
        <v>91</v>
      </c>
      <c r="AW1314" s="188">
        <f>_xll.qlInterestRateIndexFixingDate(Currency&amp;"ibor"&amp;$G$1,AX1314,Trigger)</f>
        <v>48495</v>
      </c>
      <c r="AX1314" s="188">
        <f>_xll.qlCalendarAdvance(Calendar,AX1313,AV1314,"f",,Trigger)</f>
        <v>48499</v>
      </c>
      <c r="AY1314" s="188">
        <f>_xll.qlInterestRateIndexMaturity(Currency&amp;"ibor"&amp;$G$1,AX1314,Trigger)</f>
        <v>48681</v>
      </c>
      <c r="AZ1314" s="361">
        <f>_xll.qlIndexFixing($Z$5,AW1314,,_xll.ohTrigger(Trigger,Quote!$AE$2))</f>
        <v>1.6437821634217305E-2</v>
      </c>
      <c r="BA1314" s="361">
        <f>_xll.qlIndexFixing($BB$1,AX1314,,_xll.ohTrigger(Trigger,Quote!$AE$2))</f>
        <v>1.6310500219797002E-2</v>
      </c>
    </row>
    <row r="1315" spans="48:53" ht="11.25" customHeight="1" x14ac:dyDescent="0.25">
      <c r="AV1315" s="189" t="s">
        <v>91</v>
      </c>
      <c r="AW1315" s="188">
        <f>_xll.qlInterestRateIndexFixingDate(Currency&amp;"ibor"&amp;$G$1,AX1315,Trigger)</f>
        <v>48502</v>
      </c>
      <c r="AX1315" s="188">
        <f>_xll.qlCalendarAdvance(Calendar,AX1314,AV1315,"f",,Trigger)</f>
        <v>48506</v>
      </c>
      <c r="AY1315" s="188">
        <f>_xll.qlInterestRateIndexMaturity(Currency&amp;"ibor"&amp;$G$1,AX1315,Trigger)</f>
        <v>48688</v>
      </c>
      <c r="AZ1315" s="361">
        <f>_xll.qlIndexFixing($Z$5,AW1315,,_xll.ohTrigger(Trigger,Quote!$AE$2))</f>
        <v>1.6445858618944709E-2</v>
      </c>
      <c r="BA1315" s="361">
        <f>_xll.qlIndexFixing($BB$1,AX1315,,_xll.ohTrigger(Trigger,Quote!$AE$2))</f>
        <v>1.6302832867716728E-2</v>
      </c>
    </row>
    <row r="1316" spans="48:53" ht="11.25" customHeight="1" x14ac:dyDescent="0.25">
      <c r="AV1316" s="189" t="s">
        <v>91</v>
      </c>
      <c r="AW1316" s="188">
        <f>_xll.qlInterestRateIndexFixingDate(Currency&amp;"ibor"&amp;$G$1,AX1316,Trigger)</f>
        <v>48509</v>
      </c>
      <c r="AX1316" s="188">
        <f>_xll.qlCalendarAdvance(Calendar,AX1315,AV1316,"f",,Trigger)</f>
        <v>48513</v>
      </c>
      <c r="AY1316" s="188">
        <f>_xll.qlInterestRateIndexMaturity(Currency&amp;"ibor"&amp;$G$1,AX1316,Trigger)</f>
        <v>48695</v>
      </c>
      <c r="AZ1316" s="361">
        <f>_xll.qlIndexFixing($Z$5,AW1316,,_xll.ohTrigger(Trigger,Quote!$AE$2))</f>
        <v>1.6453895636058515E-2</v>
      </c>
      <c r="BA1316" s="361">
        <f>_xll.qlIndexFixing($BB$1,AX1316,,_xll.ohTrigger(Trigger,Quote!$AE$2))</f>
        <v>1.6295154917762664E-2</v>
      </c>
    </row>
    <row r="1317" spans="48:53" ht="11.25" customHeight="1" x14ac:dyDescent="0.25">
      <c r="AV1317" s="189" t="s">
        <v>91</v>
      </c>
      <c r="AW1317" s="188">
        <f>_xll.qlInterestRateIndexFixingDate(Currency&amp;"ibor"&amp;$G$1,AX1317,Trigger)</f>
        <v>48516</v>
      </c>
      <c r="AX1317" s="188">
        <f>_xll.qlCalendarAdvance(Calendar,AX1316,AV1317,"f",,Trigger)</f>
        <v>48520</v>
      </c>
      <c r="AY1317" s="188">
        <f>_xll.qlInterestRateIndexMaturity(Currency&amp;"ibor"&amp;$G$1,AX1317,Trigger)</f>
        <v>48701</v>
      </c>
      <c r="AZ1317" s="361">
        <f>_xll.qlIndexFixing($Z$5,AW1317,,_xll.ohTrigger(Trigger,Quote!$AE$2))</f>
        <v>1.6460983298916442E-2</v>
      </c>
      <c r="BA1317" s="361">
        <f>_xll.qlIndexFixing($BB$1,AX1317,,_xll.ohTrigger(Trigger,Quote!$AE$2))</f>
        <v>1.6287651772779282E-2</v>
      </c>
    </row>
    <row r="1318" spans="48:53" ht="11.25" customHeight="1" x14ac:dyDescent="0.25">
      <c r="AV1318" s="189" t="s">
        <v>91</v>
      </c>
      <c r="AW1318" s="188">
        <f>_xll.qlInterestRateIndexFixingDate(Currency&amp;"ibor"&amp;$G$1,AX1318,Trigger)</f>
        <v>48523</v>
      </c>
      <c r="AX1318" s="188">
        <f>_xll.qlCalendarAdvance(Calendar,AX1317,AV1318,"f",,Trigger)</f>
        <v>48527</v>
      </c>
      <c r="AY1318" s="188">
        <f>_xll.qlInterestRateIndexMaturity(Currency&amp;"ibor"&amp;$G$1,AX1318,Trigger)</f>
        <v>48708</v>
      </c>
      <c r="AZ1318" s="361">
        <f>_xll.qlIndexFixing($Z$5,AW1318,,_xll.ohTrigger(Trigger,Quote!$AE$2))</f>
        <v>1.6469020012426377E-2</v>
      </c>
      <c r="BA1318" s="361">
        <f>_xll.qlIndexFixing($BB$1,AX1318,,_xll.ohTrigger(Trigger,Quote!$AE$2))</f>
        <v>1.6279954162201602E-2</v>
      </c>
    </row>
    <row r="1319" spans="48:53" ht="11.25" customHeight="1" x14ac:dyDescent="0.25">
      <c r="AV1319" s="189" t="s">
        <v>91</v>
      </c>
      <c r="AW1319" s="188">
        <f>_xll.qlInterestRateIndexFixingDate(Currency&amp;"ibor"&amp;$G$1,AX1319,Trigger)</f>
        <v>48530</v>
      </c>
      <c r="AX1319" s="188">
        <f>_xll.qlCalendarAdvance(Calendar,AX1318,AV1319,"f",,Trigger)</f>
        <v>48534</v>
      </c>
      <c r="AY1319" s="188">
        <f>_xll.qlInterestRateIndexMaturity(Currency&amp;"ibor"&amp;$G$1,AX1319,Trigger)</f>
        <v>48715</v>
      </c>
      <c r="AZ1319" s="361">
        <f>_xll.qlIndexFixing($Z$5,AW1319,,_xll.ohTrigger(Trigger,Quote!$AE$2))</f>
        <v>1.6477056758143472E-2</v>
      </c>
      <c r="BA1319" s="361">
        <f>_xll.qlIndexFixing($BB$1,AX1319,,_xll.ohTrigger(Trigger,Quote!$AE$2))</f>
        <v>1.6272246456239505E-2</v>
      </c>
    </row>
    <row r="1320" spans="48:53" ht="11.25" customHeight="1" x14ac:dyDescent="0.25">
      <c r="AV1320" s="189" t="s">
        <v>91</v>
      </c>
      <c r="AW1320" s="188">
        <f>_xll.qlInterestRateIndexFixingDate(Currency&amp;"ibor"&amp;$G$1,AX1320,Trigger)</f>
        <v>48537</v>
      </c>
      <c r="AX1320" s="188">
        <f>_xll.qlCalendarAdvance(Calendar,AX1319,AV1320,"f",,Trigger)</f>
        <v>48541</v>
      </c>
      <c r="AY1320" s="188">
        <f>_xll.qlInterestRateIndexMaturity(Currency&amp;"ibor"&amp;$G$1,AX1320,Trigger)</f>
        <v>48722</v>
      </c>
      <c r="AZ1320" s="361">
        <f>_xll.qlIndexFixing($Z$5,AW1320,,_xll.ohTrigger(Trigger,Quote!$AE$2))</f>
        <v>1.6454574387217643E-2</v>
      </c>
      <c r="BA1320" s="361">
        <f>_xll.qlIndexFixing($BB$1,AX1320,,_xll.ohTrigger(Trigger,Quote!$AE$2))</f>
        <v>1.6264528826362017E-2</v>
      </c>
    </row>
    <row r="1321" spans="48:53" ht="11.25" customHeight="1" x14ac:dyDescent="0.25">
      <c r="AV1321" s="189" t="s">
        <v>91</v>
      </c>
      <c r="AW1321" s="188">
        <f>_xll.qlInterestRateIndexFixingDate(Currency&amp;"ibor"&amp;$G$1,AX1321,Trigger)</f>
        <v>48544</v>
      </c>
      <c r="AX1321" s="188">
        <f>_xll.qlCalendarAdvance(Calendar,AX1320,AV1321,"f",,Trigger)</f>
        <v>48548</v>
      </c>
      <c r="AY1321" s="188">
        <f>_xll.qlInterestRateIndexMaturity(Currency&amp;"ibor"&amp;$G$1,AX1321,Trigger)</f>
        <v>48730</v>
      </c>
      <c r="AZ1321" s="361">
        <f>_xll.qlIndexFixing($Z$5,AW1321,,_xll.ohTrigger(Trigger,Quote!$AE$2))</f>
        <v>1.64289606761924E-2</v>
      </c>
      <c r="BA1321" s="361">
        <f>_xll.qlIndexFixing($BB$1,AX1321,,_xll.ohTrigger(Trigger,Quote!$AE$2))</f>
        <v>1.6256612201751355E-2</v>
      </c>
    </row>
    <row r="1322" spans="48:53" ht="11.25" customHeight="1" x14ac:dyDescent="0.25">
      <c r="AV1322" s="189" t="s">
        <v>91</v>
      </c>
      <c r="AW1322" s="188">
        <f>_xll.qlInterestRateIndexFixingDate(Currency&amp;"ibor"&amp;$G$1,AX1322,Trigger)</f>
        <v>48551</v>
      </c>
      <c r="AX1322" s="188">
        <f>_xll.qlCalendarAdvance(Calendar,AX1321,AV1322,"f",,Trigger)</f>
        <v>48555</v>
      </c>
      <c r="AY1322" s="188">
        <f>_xll.qlInterestRateIndexMaturity(Currency&amp;"ibor"&amp;$G$1,AX1322,Trigger)</f>
        <v>48737</v>
      </c>
      <c r="AZ1322" s="361">
        <f>_xll.qlIndexFixing($Z$5,AW1322,,_xll.ohTrigger(Trigger,Quote!$AE$2))</f>
        <v>1.6406507261158321E-2</v>
      </c>
      <c r="BA1322" s="361">
        <f>_xll.qlIndexFixing($BB$1,AX1322,,_xll.ohTrigger(Trigger,Quote!$AE$2))</f>
        <v>1.6248874265641471E-2</v>
      </c>
    </row>
    <row r="1323" spans="48:53" ht="11.25" customHeight="1" x14ac:dyDescent="0.25">
      <c r="AV1323" s="189" t="s">
        <v>91</v>
      </c>
      <c r="AW1323" s="188">
        <f>_xll.qlInterestRateIndexFixingDate(Currency&amp;"ibor"&amp;$G$1,AX1323,Trigger)</f>
        <v>48558</v>
      </c>
      <c r="AX1323" s="188">
        <f>_xll.qlCalendarAdvance(Calendar,AX1322,AV1323,"f",,Trigger)</f>
        <v>48562</v>
      </c>
      <c r="AY1323" s="188">
        <f>_xll.qlInterestRateIndexMaturity(Currency&amp;"ibor"&amp;$G$1,AX1323,Trigger)</f>
        <v>48744</v>
      </c>
      <c r="AZ1323" s="361">
        <f>_xll.qlIndexFixing($Z$5,AW1323,,_xll.ohTrigger(Trigger,Quote!$AE$2))</f>
        <v>1.6383989580006544E-2</v>
      </c>
      <c r="BA1323" s="361">
        <f>_xll.qlIndexFixing($BB$1,AX1323,,_xll.ohTrigger(Trigger,Quote!$AE$2))</f>
        <v>1.6241126931997404E-2</v>
      </c>
    </row>
    <row r="1324" spans="48:53" ht="11.25" customHeight="1" x14ac:dyDescent="0.25">
      <c r="AV1324" s="189" t="s">
        <v>91</v>
      </c>
      <c r="AW1324" s="188">
        <f>_xll.qlInterestRateIndexFixingDate(Currency&amp;"ibor"&amp;$G$1,AX1324,Trigger)</f>
        <v>48565</v>
      </c>
      <c r="AX1324" s="188">
        <f>_xll.qlCalendarAdvance(Calendar,AX1323,AV1324,"f",,Trigger)</f>
        <v>48569</v>
      </c>
      <c r="AY1324" s="188">
        <f>_xll.qlInterestRateIndexMaturity(Currency&amp;"ibor"&amp;$G$1,AX1324,Trigger)</f>
        <v>48751</v>
      </c>
      <c r="AZ1324" s="361">
        <f>_xll.qlIndexFixing($Z$5,AW1324,,_xll.ohTrigger(Trigger,Quote!$AE$2))</f>
        <v>1.6361407634919493E-2</v>
      </c>
      <c r="BA1324" s="361">
        <f>_xll.qlIndexFixing($BB$1,AX1324,,_xll.ohTrigger(Trigger,Quote!$AE$2))</f>
        <v>1.6233370372286837E-2</v>
      </c>
    </row>
    <row r="1325" spans="48:53" ht="11.25" customHeight="1" x14ac:dyDescent="0.25">
      <c r="AV1325" s="189" t="s">
        <v>91</v>
      </c>
      <c r="AW1325" s="188">
        <f>_xll.qlInterestRateIndexFixingDate(Currency&amp;"ibor"&amp;$G$1,AX1325,Trigger)</f>
        <v>48572</v>
      </c>
      <c r="AX1325" s="188">
        <f>_xll.qlCalendarAdvance(Calendar,AX1324,AV1325,"f",,Trigger)</f>
        <v>48576</v>
      </c>
      <c r="AY1325" s="188">
        <f>_xll.qlInterestRateIndexMaturity(Currency&amp;"ibor"&amp;$G$1,AX1325,Trigger)</f>
        <v>48758</v>
      </c>
      <c r="AZ1325" s="361">
        <f>_xll.qlIndexFixing($Z$5,AW1325,,_xll.ohTrigger(Trigger,Quote!$AE$2))</f>
        <v>1.6338761428086192E-2</v>
      </c>
      <c r="BA1325" s="361">
        <f>_xll.qlIndexFixing($BB$1,AX1325,,_xll.ohTrigger(Trigger,Quote!$AE$2))</f>
        <v>1.6225604757973484E-2</v>
      </c>
    </row>
    <row r="1326" spans="48:53" ht="11.25" customHeight="1" x14ac:dyDescent="0.25">
      <c r="AV1326" s="189" t="s">
        <v>91</v>
      </c>
      <c r="AW1326" s="188">
        <f>_xll.qlInterestRateIndexFixingDate(Currency&amp;"ibor"&amp;$G$1,AX1326,Trigger)</f>
        <v>48579</v>
      </c>
      <c r="AX1326" s="188">
        <f>_xll.qlCalendarAdvance(Calendar,AX1325,AV1326,"f",,Trigger)</f>
        <v>48583</v>
      </c>
      <c r="AY1326" s="188">
        <f>_xll.qlInterestRateIndexMaturity(Currency&amp;"ibor"&amp;$G$1,AX1326,Trigger)</f>
        <v>48764</v>
      </c>
      <c r="AZ1326" s="361">
        <f>_xll.qlIndexFixing($Z$5,AW1326,,_xll.ohTrigger(Trigger,Quote!$AE$2))</f>
        <v>1.631832317771071E-2</v>
      </c>
      <c r="BA1326" s="361">
        <f>_xll.qlIndexFixing($BB$1,AX1326,,_xll.ohTrigger(Trigger,Quote!$AE$2))</f>
        <v>1.6218024246815212E-2</v>
      </c>
    </row>
    <row r="1327" spans="48:53" ht="11.25" customHeight="1" x14ac:dyDescent="0.25">
      <c r="AV1327" s="189" t="s">
        <v>91</v>
      </c>
      <c r="AW1327" s="188">
        <f>_xll.qlInterestRateIndexFixingDate(Currency&amp;"ibor"&amp;$G$1,AX1327,Trigger)</f>
        <v>48586</v>
      </c>
      <c r="AX1327" s="188">
        <f>_xll.qlCalendarAdvance(Calendar,AX1326,AV1327,"f",,Trigger)</f>
        <v>48590</v>
      </c>
      <c r="AY1327" s="188">
        <f>_xll.qlInterestRateIndexMaturity(Currency&amp;"ibor"&amp;$G$1,AX1327,Trigger)</f>
        <v>48771</v>
      </c>
      <c r="AZ1327" s="361">
        <f>_xll.qlIndexFixing($Z$5,AW1327,,_xll.ohTrigger(Trigger,Quote!$AE$2))</f>
        <v>1.6295388499343432E-2</v>
      </c>
      <c r="BA1327" s="361">
        <f>_xll.qlIndexFixing($BB$1,AX1327,,_xll.ohTrigger(Trigger,Quote!$AE$2))</f>
        <v>1.6210241950449868E-2</v>
      </c>
    </row>
    <row r="1328" spans="48:53" ht="11.25" customHeight="1" x14ac:dyDescent="0.25">
      <c r="AV1328" s="189" t="s">
        <v>91</v>
      </c>
      <c r="AW1328" s="188">
        <f>_xll.qlInterestRateIndexFixingDate(Currency&amp;"ibor"&amp;$G$1,AX1328,Trigger)</f>
        <v>48593</v>
      </c>
      <c r="AX1328" s="188">
        <f>_xll.qlCalendarAdvance(Calendar,AX1327,AV1328,"f",,Trigger)</f>
        <v>48597</v>
      </c>
      <c r="AY1328" s="188">
        <f>_xll.qlInterestRateIndexMaturity(Currency&amp;"ibor"&amp;$G$1,AX1328,Trigger)</f>
        <v>48778</v>
      </c>
      <c r="AZ1328" s="361">
        <f>_xll.qlIndexFixing($Z$5,AW1328,,_xll.ohTrigger(Trigger,Quote!$AE$2))</f>
        <v>1.6272389214468167E-2</v>
      </c>
      <c r="BA1328" s="361">
        <f>_xll.qlIndexFixing($BB$1,AX1328,,_xll.ohTrigger(Trigger,Quote!$AE$2))</f>
        <v>1.620245110183037E-2</v>
      </c>
    </row>
    <row r="1329" spans="48:53" ht="11.25" customHeight="1" x14ac:dyDescent="0.25">
      <c r="AV1329" s="189" t="s">
        <v>91</v>
      </c>
      <c r="AW1329" s="188">
        <f>_xll.qlInterestRateIndexFixingDate(Currency&amp;"ibor"&amp;$G$1,AX1329,Trigger)</f>
        <v>48600</v>
      </c>
      <c r="AX1329" s="188">
        <f>_xll.qlCalendarAdvance(Calendar,AX1328,AV1329,"f",,Trigger)</f>
        <v>48604</v>
      </c>
      <c r="AY1329" s="188">
        <f>_xll.qlInterestRateIndexMaturity(Currency&amp;"ibor"&amp;$G$1,AX1329,Trigger)</f>
        <v>48785</v>
      </c>
      <c r="AZ1329" s="361">
        <f>_xll.qlIndexFixing($Z$5,AW1329,,_xll.ohTrigger(Trigger,Quote!$AE$2))</f>
        <v>1.6249325325314732E-2</v>
      </c>
      <c r="BA1329" s="361">
        <f>_xll.qlIndexFixing($BB$1,AX1329,,_xll.ohTrigger(Trigger,Quote!$AE$2))</f>
        <v>1.6194651872402779E-2</v>
      </c>
    </row>
    <row r="1330" spans="48:53" ht="11.25" customHeight="1" x14ac:dyDescent="0.25">
      <c r="AV1330" s="189" t="s">
        <v>91</v>
      </c>
      <c r="AW1330" s="188">
        <f>_xll.qlInterestRateIndexFixingDate(Currency&amp;"ibor"&amp;$G$1,AX1330,Trigger)</f>
        <v>48607</v>
      </c>
      <c r="AX1330" s="188">
        <f>_xll.qlCalendarAdvance(Calendar,AX1329,AV1330,"f",,Trigger)</f>
        <v>48611</v>
      </c>
      <c r="AY1330" s="188">
        <f>_xll.qlInterestRateIndexMaturity(Currency&amp;"ibor"&amp;$G$1,AX1330,Trigger)</f>
        <v>48792</v>
      </c>
      <c r="AZ1330" s="361">
        <f>_xll.qlIndexFixing($Z$5,AW1330,,_xll.ohTrigger(Trigger,Quote!$AE$2))</f>
        <v>1.6226196834117804E-2</v>
      </c>
      <c r="BA1330" s="361">
        <f>_xll.qlIndexFixing($BB$1,AX1330,,_xll.ohTrigger(Trigger,Quote!$AE$2))</f>
        <v>1.6186844433611836E-2</v>
      </c>
    </row>
    <row r="1331" spans="48:53" ht="11.25" customHeight="1" x14ac:dyDescent="0.25">
      <c r="AV1331" s="189" t="s">
        <v>91</v>
      </c>
      <c r="AW1331" s="188">
        <f>_xll.qlInterestRateIndexFixingDate(Currency&amp;"ibor"&amp;$G$1,AX1331,Trigger)</f>
        <v>48614</v>
      </c>
      <c r="AX1331" s="188">
        <f>_xll.qlCalendarAdvance(Calendar,AX1330,AV1331,"f",,Trigger)</f>
        <v>48618</v>
      </c>
      <c r="AY1331" s="188">
        <f>_xll.qlInterestRateIndexMaturity(Currency&amp;"ibor"&amp;$G$1,AX1331,Trigger)</f>
        <v>48799</v>
      </c>
      <c r="AZ1331" s="361">
        <f>_xll.qlIndexFixing($Z$5,AW1331,,_xll.ohTrigger(Trigger,Quote!$AE$2))</f>
        <v>1.6203003743119566E-2</v>
      </c>
      <c r="BA1331" s="361">
        <f>_xll.qlIndexFixing($BB$1,AX1331,,_xll.ohTrigger(Trigger,Quote!$AE$2))</f>
        <v>1.6179028956897417E-2</v>
      </c>
    </row>
    <row r="1332" spans="48:53" ht="11.25" customHeight="1" x14ac:dyDescent="0.25">
      <c r="AV1332" s="189" t="s">
        <v>91</v>
      </c>
      <c r="AW1332" s="188">
        <f>_xll.qlInterestRateIndexFixingDate(Currency&amp;"ibor"&amp;$G$1,AX1332,Trigger)</f>
        <v>48621</v>
      </c>
      <c r="AX1332" s="188">
        <f>_xll.qlCalendarAdvance(Calendar,AX1331,AV1332,"f",,Trigger)</f>
        <v>48625</v>
      </c>
      <c r="AY1332" s="188">
        <f>_xll.qlInterestRateIndexMaturity(Currency&amp;"ibor"&amp;$G$1,AX1332,Trigger)</f>
        <v>48806</v>
      </c>
      <c r="AZ1332" s="361">
        <f>_xll.qlIndexFixing($Z$5,AW1332,,_xll.ohTrigger(Trigger,Quote!$AE$2))</f>
        <v>1.6179746054567502E-2</v>
      </c>
      <c r="BA1332" s="361">
        <f>_xll.qlIndexFixing($BB$1,AX1332,,_xll.ohTrigger(Trigger,Quote!$AE$2))</f>
        <v>1.6171205613698957E-2</v>
      </c>
    </row>
    <row r="1333" spans="48:53" ht="11.25" customHeight="1" x14ac:dyDescent="0.25">
      <c r="AV1333" s="189" t="s">
        <v>91</v>
      </c>
      <c r="AW1333" s="188">
        <f>_xll.qlInterestRateIndexFixingDate(Currency&amp;"ibor"&amp;$G$1,AX1333,Trigger)</f>
        <v>48628</v>
      </c>
      <c r="AX1333" s="188">
        <f>_xll.qlCalendarAdvance(Calendar,AX1332,AV1333,"f",,Trigger)</f>
        <v>48632</v>
      </c>
      <c r="AY1333" s="188">
        <f>_xll.qlInterestRateIndexMaturity(Currency&amp;"ibor"&amp;$G$1,AX1333,Trigger)</f>
        <v>48813</v>
      </c>
      <c r="AZ1333" s="361">
        <f>_xll.qlIndexFixing($Z$5,AW1333,,_xll.ohTrigger(Trigger,Quote!$AE$2))</f>
        <v>1.6156423770715279E-2</v>
      </c>
      <c r="BA1333" s="361">
        <f>_xll.qlIndexFixing($BB$1,AX1333,,_xll.ohTrigger(Trigger,Quote!$AE$2))</f>
        <v>1.6163374575451923E-2</v>
      </c>
    </row>
    <row r="1334" spans="48:53" ht="11.25" customHeight="1" x14ac:dyDescent="0.25">
      <c r="AV1334" s="189" t="s">
        <v>91</v>
      </c>
      <c r="AW1334" s="188">
        <f>_xll.qlInterestRateIndexFixingDate(Currency&amp;"ibor"&amp;$G$1,AX1334,Trigger)</f>
        <v>48635</v>
      </c>
      <c r="AX1334" s="188">
        <f>_xll.qlCalendarAdvance(Calendar,AX1333,AV1334,"f",,Trigger)</f>
        <v>48639</v>
      </c>
      <c r="AY1334" s="188">
        <f>_xll.qlInterestRateIndexMaturity(Currency&amp;"ibor"&amp;$G$1,AX1334,Trigger)</f>
        <v>48823</v>
      </c>
      <c r="AZ1334" s="361">
        <f>_xll.qlIndexFixing($Z$5,AW1334,,_xll.ohTrigger(Trigger,Quote!$AE$2))</f>
        <v>1.6130146961564413E-2</v>
      </c>
      <c r="BA1334" s="361">
        <f>_xll.qlIndexFixing($BB$1,AX1334,,_xll.ohTrigger(Trigger,Quote!$AE$2))</f>
        <v>1.615453043988805E-2</v>
      </c>
    </row>
    <row r="1335" spans="48:53" ht="11.25" customHeight="1" x14ac:dyDescent="0.25">
      <c r="AV1335" s="189" t="s">
        <v>91</v>
      </c>
      <c r="AW1335" s="188">
        <f>_xll.qlInterestRateIndexFixingDate(Currency&amp;"ibor"&amp;$G$1,AX1335,Trigger)</f>
        <v>48642</v>
      </c>
      <c r="AX1335" s="188">
        <f>_xll.qlCalendarAdvance(Calendar,AX1334,AV1335,"f",,Trigger)</f>
        <v>48646</v>
      </c>
      <c r="AY1335" s="188">
        <f>_xll.qlInterestRateIndexMaturity(Currency&amp;"ibor"&amp;$G$1,AX1335,Trigger)</f>
        <v>48830</v>
      </c>
      <c r="AZ1335" s="361">
        <f>_xll.qlIndexFixing($Z$5,AW1335,,_xll.ohTrigger(Trigger,Quote!$AE$2))</f>
        <v>1.6107178490485423E-2</v>
      </c>
      <c r="BA1335" s="361">
        <f>_xll.qlIndexFixing($BB$1,AX1335,,_xll.ohTrigger(Trigger,Quote!$AE$2))</f>
        <v>1.6146680455651645E-2</v>
      </c>
    </row>
    <row r="1336" spans="48:53" ht="11.25" customHeight="1" x14ac:dyDescent="0.25">
      <c r="AV1336" s="189" t="s">
        <v>91</v>
      </c>
      <c r="AW1336" s="188">
        <f>_xll.qlInterestRateIndexFixingDate(Currency&amp;"ibor"&amp;$G$1,AX1336,Trigger)</f>
        <v>48649</v>
      </c>
      <c r="AX1336" s="188">
        <f>_xll.qlCalendarAdvance(Calendar,AX1335,AV1336,"f",,Trigger)</f>
        <v>48653</v>
      </c>
      <c r="AY1336" s="188">
        <f>_xll.qlInterestRateIndexMaturity(Currency&amp;"ibor"&amp;$G$1,AX1336,Trigger)</f>
        <v>48837</v>
      </c>
      <c r="AZ1336" s="361">
        <f>_xll.qlIndexFixing($Z$5,AW1336,,_xll.ohTrigger(Trigger,Quote!$AE$2))</f>
        <v>1.6084146473172505E-2</v>
      </c>
      <c r="BA1336" s="361">
        <f>_xll.qlIndexFixing($BB$1,AX1336,,_xll.ohTrigger(Trigger,Quote!$AE$2))</f>
        <v>1.6138823351140547E-2</v>
      </c>
    </row>
    <row r="1337" spans="48:53" ht="11.25" customHeight="1" x14ac:dyDescent="0.25">
      <c r="AV1337" s="189" t="s">
        <v>91</v>
      </c>
      <c r="AW1337" s="188">
        <f>_xll.qlInterestRateIndexFixingDate(Currency&amp;"ibor"&amp;$G$1,AX1337,Trigger)</f>
        <v>48656</v>
      </c>
      <c r="AX1337" s="188">
        <f>_xll.qlCalendarAdvance(Calendar,AX1336,AV1337,"f",,Trigger)</f>
        <v>48660</v>
      </c>
      <c r="AY1337" s="188">
        <f>_xll.qlInterestRateIndexMaturity(Currency&amp;"ibor"&amp;$G$1,AX1337,Trigger)</f>
        <v>48844</v>
      </c>
      <c r="AZ1337" s="361">
        <f>_xll.qlIndexFixing($Z$5,AW1337,,_xll.ohTrigger(Trigger,Quote!$AE$2))</f>
        <v>1.6061050911858658E-2</v>
      </c>
      <c r="BA1337" s="361">
        <f>_xll.qlIndexFixing($BB$1,AX1337,,_xll.ohTrigger(Trigger,Quote!$AE$2))</f>
        <v>1.6130959297820182E-2</v>
      </c>
    </row>
    <row r="1338" spans="48:53" ht="11.25" customHeight="1" x14ac:dyDescent="0.25">
      <c r="AV1338" s="189" t="s">
        <v>91</v>
      </c>
      <c r="AW1338" s="188">
        <f>_xll.qlInterestRateIndexFixingDate(Currency&amp;"ibor"&amp;$G$1,AX1338,Trigger)</f>
        <v>48663</v>
      </c>
      <c r="AX1338" s="188">
        <f>_xll.qlCalendarAdvance(Calendar,AX1337,AV1338,"f",,Trigger)</f>
        <v>48667</v>
      </c>
      <c r="AY1338" s="188">
        <f>_xll.qlInterestRateIndexMaturity(Currency&amp;"ibor"&amp;$G$1,AX1338,Trigger)</f>
        <v>48851</v>
      </c>
      <c r="AZ1338" s="361">
        <f>_xll.qlIndexFixing($Z$5,AW1338,,_xll.ohTrigger(Trigger,Quote!$AE$2))</f>
        <v>1.6037891808781221E-2</v>
      </c>
      <c r="BA1338" s="361">
        <f>_xll.qlIndexFixing($BB$1,AX1338,,_xll.ohTrigger(Trigger,Quote!$AE$2))</f>
        <v>1.612370159363636E-2</v>
      </c>
    </row>
    <row r="1339" spans="48:53" ht="11.25" customHeight="1" x14ac:dyDescent="0.25">
      <c r="AV1339" s="189" t="s">
        <v>91</v>
      </c>
      <c r="AW1339" s="188">
        <f>_xll.qlInterestRateIndexFixingDate(Currency&amp;"ibor"&amp;$G$1,AX1339,Trigger)</f>
        <v>48670</v>
      </c>
      <c r="AX1339" s="188">
        <f>_xll.qlCalendarAdvance(Calendar,AX1338,AV1339,"f",,Trigger)</f>
        <v>48674</v>
      </c>
      <c r="AY1339" s="188">
        <f>_xll.qlInterestRateIndexMaturity(Currency&amp;"ibor"&amp;$G$1,AX1339,Trigger)</f>
        <v>48857</v>
      </c>
      <c r="AZ1339" s="361">
        <f>_xll.qlIndexFixing($Z$5,AW1339,,_xll.ohTrigger(Trigger,Quote!$AE$2))</f>
        <v>1.6014813504548905E-2</v>
      </c>
      <c r="BA1339" s="361">
        <f>_xll.qlIndexFixing($BB$1,AX1339,,_xll.ohTrigger(Trigger,Quote!$AE$2))</f>
        <v>1.6115826450485867E-2</v>
      </c>
    </row>
    <row r="1340" spans="48:53" ht="11.25" customHeight="1" x14ac:dyDescent="0.25">
      <c r="AV1340" s="189" t="s">
        <v>91</v>
      </c>
      <c r="AW1340" s="188">
        <f>_xll.qlInterestRateIndexFixingDate(Currency&amp;"ibor"&amp;$G$1,AX1340,Trigger)</f>
        <v>48677</v>
      </c>
      <c r="AX1340" s="188">
        <f>_xll.qlCalendarAdvance(Calendar,AX1339,AV1340,"f",,Trigger)</f>
        <v>48681</v>
      </c>
      <c r="AY1340" s="188">
        <f>_xll.qlInterestRateIndexMaturity(Currency&amp;"ibor"&amp;$G$1,AX1340,Trigger)</f>
        <v>48864</v>
      </c>
      <c r="AZ1340" s="361">
        <f>_xll.qlIndexFixing($Z$5,AW1340,,_xll.ohTrigger(Trigger,Quote!$AE$2))</f>
        <v>1.5991366364444436E-2</v>
      </c>
      <c r="BA1340" s="361">
        <f>_xll.qlIndexFixing($BB$1,AX1340,,_xll.ohTrigger(Trigger,Quote!$AE$2))</f>
        <v>1.610794483651893E-2</v>
      </c>
    </row>
    <row r="1341" spans="48:53" ht="11.25" customHeight="1" x14ac:dyDescent="0.25">
      <c r="AV1341" s="189" t="s">
        <v>91</v>
      </c>
      <c r="AW1341" s="188">
        <f>_xll.qlInterestRateIndexFixingDate(Currency&amp;"ibor"&amp;$G$1,AX1341,Trigger)</f>
        <v>48682</v>
      </c>
      <c r="AX1341" s="188">
        <f>_xll.qlCalendarAdvance(Calendar,AX1340,AV1341,"f",,Trigger)</f>
        <v>48688</v>
      </c>
      <c r="AY1341" s="188">
        <f>_xll.qlInterestRateIndexMaturity(Currency&amp;"ibor"&amp;$G$1,AX1341,Trigger)</f>
        <v>48871</v>
      </c>
      <c r="AZ1341" s="361">
        <f>_xll.qlIndexFixing($Z$5,AW1341,,_xll.ohTrigger(Trigger,Quote!$AE$2))</f>
        <v>1.5967855345779824E-2</v>
      </c>
      <c r="BA1341" s="361">
        <f>_xll.qlIndexFixing($BB$1,AX1341,,_xll.ohTrigger(Trigger,Quote!$AE$2))</f>
        <v>1.6100056923166059E-2</v>
      </c>
    </row>
    <row r="1342" spans="48:53" ht="11.25" customHeight="1" x14ac:dyDescent="0.25">
      <c r="AV1342" s="189" t="s">
        <v>91</v>
      </c>
      <c r="AW1342" s="188">
        <f>_xll.qlInterestRateIndexFixingDate(Currency&amp;"ibor"&amp;$G$1,AX1342,Trigger)</f>
        <v>48691</v>
      </c>
      <c r="AX1342" s="188">
        <f>_xll.qlCalendarAdvance(Calendar,AX1341,AV1342,"f",,Trigger)</f>
        <v>48695</v>
      </c>
      <c r="AY1342" s="188">
        <f>_xll.qlInterestRateIndexMaturity(Currency&amp;"ibor"&amp;$G$1,AX1342,Trigger)</f>
        <v>48878</v>
      </c>
      <c r="AZ1342" s="361">
        <f>_xll.qlIndexFixing($Z$5,AW1342,,_xll.ohTrigger(Trigger,Quote!$AE$2))</f>
        <v>1.5944280450833462E-2</v>
      </c>
      <c r="BA1342" s="361">
        <f>_xll.qlIndexFixing($BB$1,AX1342,,_xll.ohTrigger(Trigger,Quote!$AE$2))</f>
        <v>1.6092162881856466E-2</v>
      </c>
    </row>
    <row r="1343" spans="48:53" ht="11.25" customHeight="1" x14ac:dyDescent="0.25">
      <c r="AV1343" s="189" t="s">
        <v>91</v>
      </c>
      <c r="AW1343" s="188">
        <f>_xll.qlInterestRateIndexFixingDate(Currency&amp;"ibor"&amp;$G$1,AX1343,Trigger)</f>
        <v>48698</v>
      </c>
      <c r="AX1343" s="188">
        <f>_xll.qlCalendarAdvance(Calendar,AX1342,AV1343,"f",,Trigger)</f>
        <v>48702</v>
      </c>
      <c r="AY1343" s="188">
        <f>_xll.qlInterestRateIndexMaturity(Currency&amp;"ibor"&amp;$G$1,AX1343,Trigger)</f>
        <v>48886</v>
      </c>
      <c r="AZ1343" s="361">
        <f>_xll.qlIndexFixing($Z$5,AW1343,,_xll.ohTrigger(Trigger,Quote!$AE$2))</f>
        <v>1.5921143245718472E-2</v>
      </c>
      <c r="BA1343" s="361">
        <f>_xll.qlIndexFixing($BB$1,AX1343,,_xll.ohTrigger(Trigger,Quote!$AE$2))</f>
        <v>1.6083638654615855E-2</v>
      </c>
    </row>
    <row r="1344" spans="48:53" ht="11.25" customHeight="1" x14ac:dyDescent="0.25">
      <c r="AV1344" s="189" t="s">
        <v>91</v>
      </c>
      <c r="AW1344" s="188">
        <f>_xll.qlInterestRateIndexFixingDate(Currency&amp;"ibor"&amp;$G$1,AX1344,Trigger)</f>
        <v>48705</v>
      </c>
      <c r="AX1344" s="188">
        <f>_xll.qlCalendarAdvance(Calendar,AX1343,AV1344,"f",,Trigger)</f>
        <v>48709</v>
      </c>
      <c r="AY1344" s="188">
        <f>_xll.qlInterestRateIndexMaturity(Currency&amp;"ibor"&amp;$G$1,AX1344,Trigger)</f>
        <v>48893</v>
      </c>
      <c r="AZ1344" s="361">
        <f>_xll.qlIndexFixing($Z$5,AW1344,,_xll.ohTrigger(Trigger,Quote!$AE$2))</f>
        <v>1.5897602939409446E-2</v>
      </c>
      <c r="BA1344" s="361">
        <f>_xll.qlIndexFixing($BB$1,AX1344,,_xll.ohTrigger(Trigger,Quote!$AE$2))</f>
        <v>1.6075730760430788E-2</v>
      </c>
    </row>
    <row r="1345" spans="48:53" ht="11.25" customHeight="1" x14ac:dyDescent="0.25">
      <c r="AV1345" s="189" t="s">
        <v>91</v>
      </c>
      <c r="AW1345" s="188">
        <f>_xll.qlInterestRateIndexFixingDate(Currency&amp;"ibor"&amp;$G$1,AX1345,Trigger)</f>
        <v>48712</v>
      </c>
      <c r="AX1345" s="188">
        <f>_xll.qlCalendarAdvance(Calendar,AX1344,AV1345,"f",,Trigger)</f>
        <v>48716</v>
      </c>
      <c r="AY1345" s="188">
        <f>_xll.qlInterestRateIndexMaturity(Currency&amp;"ibor"&amp;$G$1,AX1345,Trigger)</f>
        <v>48900</v>
      </c>
      <c r="AZ1345" s="361">
        <f>_xll.qlIndexFixing($Z$5,AW1345,,_xll.ohTrigger(Trigger,Quote!$AE$2))</f>
        <v>1.5878283287144943E-2</v>
      </c>
      <c r="BA1345" s="361">
        <f>_xll.qlIndexFixing($BB$1,AX1345,,_xll.ohTrigger(Trigger,Quote!$AE$2))</f>
        <v>1.6067817289061842E-2</v>
      </c>
    </row>
    <row r="1346" spans="48:53" ht="11.25" customHeight="1" x14ac:dyDescent="0.25">
      <c r="AV1346" s="189" t="s">
        <v>91</v>
      </c>
      <c r="AW1346" s="188">
        <f>_xll.qlInterestRateIndexFixingDate(Currency&amp;"ibor"&amp;$G$1,AX1346,Trigger)</f>
        <v>48719</v>
      </c>
      <c r="AX1346" s="188">
        <f>_xll.qlCalendarAdvance(Calendar,AX1345,AV1346,"f",,Trigger)</f>
        <v>48723</v>
      </c>
      <c r="AY1346" s="188">
        <f>_xll.qlInterestRateIndexMaturity(Currency&amp;"ibor"&amp;$G$1,AX1346,Trigger)</f>
        <v>48907</v>
      </c>
      <c r="AZ1346" s="361">
        <f>_xll.qlIndexFixing($Z$5,AW1346,,_xll.ohTrigger(Trigger,Quote!$AE$2))</f>
        <v>1.588464150160292E-2</v>
      </c>
      <c r="BA1346" s="361">
        <f>_xll.qlIndexFixing($BB$1,AX1346,,_xll.ohTrigger(Trigger,Quote!$AE$2))</f>
        <v>1.6059898411948659E-2</v>
      </c>
    </row>
    <row r="1347" spans="48:53" ht="11.25" customHeight="1" x14ac:dyDescent="0.25">
      <c r="AV1347" s="189" t="s">
        <v>91</v>
      </c>
      <c r="AW1347" s="188">
        <f>_xll.qlInterestRateIndexFixingDate(Currency&amp;"ibor"&amp;$G$1,AX1347,Trigger)</f>
        <v>48726</v>
      </c>
      <c r="AX1347" s="188">
        <f>_xll.qlCalendarAdvance(Calendar,AX1346,AV1347,"f",,Trigger)</f>
        <v>48730</v>
      </c>
      <c r="AY1347" s="188">
        <f>_xll.qlInterestRateIndexMaturity(Currency&amp;"ibor"&amp;$G$1,AX1347,Trigger)</f>
        <v>48913</v>
      </c>
      <c r="AZ1347" s="361">
        <f>_xll.qlIndexFixing($Z$5,AW1347,,_xll.ohTrigger(Trigger,Quote!$AE$2))</f>
        <v>1.5890195819438815E-2</v>
      </c>
      <c r="BA1347" s="361">
        <f>_xll.qlIndexFixing($BB$1,AX1347,,_xll.ohTrigger(Trigger,Quote!$AE$2))</f>
        <v>1.6052606755744579E-2</v>
      </c>
    </row>
    <row r="1348" spans="48:53" ht="11.25" customHeight="1" x14ac:dyDescent="0.25">
      <c r="AV1348" s="189" t="s">
        <v>91</v>
      </c>
      <c r="AW1348" s="188">
        <f>_xll.qlInterestRateIndexFixingDate(Currency&amp;"ibor"&amp;$G$1,AX1348,Trigger)</f>
        <v>48733</v>
      </c>
      <c r="AX1348" s="188">
        <f>_xll.qlCalendarAdvance(Calendar,AX1347,AV1348,"f",,Trigger)</f>
        <v>48737</v>
      </c>
      <c r="AY1348" s="188">
        <f>_xll.qlInterestRateIndexMaturity(Currency&amp;"ibor"&amp;$G$1,AX1348,Trigger)</f>
        <v>48920</v>
      </c>
      <c r="AZ1348" s="361">
        <f>_xll.qlIndexFixing($Z$5,AW1348,,_xll.ohTrigger(Trigger,Quote!$AE$2))</f>
        <v>1.5896553793853744E-2</v>
      </c>
      <c r="BA1348" s="361">
        <f>_xll.qlIndexFixing($BB$1,AX1348,,_xll.ohTrigger(Trigger,Quote!$AE$2))</f>
        <v>1.6044679546532901E-2</v>
      </c>
    </row>
    <row r="1349" spans="48:53" ht="11.25" customHeight="1" x14ac:dyDescent="0.25">
      <c r="AV1349" s="189" t="s">
        <v>91</v>
      </c>
      <c r="AW1349" s="188">
        <f>_xll.qlInterestRateIndexFixingDate(Currency&amp;"ibor"&amp;$G$1,AX1349,Trigger)</f>
        <v>48740</v>
      </c>
      <c r="AX1349" s="188">
        <f>_xll.qlCalendarAdvance(Calendar,AX1348,AV1349,"f",,Trigger)</f>
        <v>48744</v>
      </c>
      <c r="AY1349" s="188">
        <f>_xll.qlInterestRateIndexMaturity(Currency&amp;"ibor"&amp;$G$1,AX1349,Trigger)</f>
        <v>48927</v>
      </c>
      <c r="AZ1349" s="361">
        <f>_xll.qlIndexFixing($Z$5,AW1349,,_xll.ohTrigger(Trigger,Quote!$AE$2))</f>
        <v>1.5902911788652364E-2</v>
      </c>
      <c r="BA1349" s="361">
        <f>_xll.qlIndexFixing($BB$1,AX1349,,_xll.ohTrigger(Trigger,Quote!$AE$2))</f>
        <v>1.6036747409285977E-2</v>
      </c>
    </row>
    <row r="1350" spans="48:53" ht="11.25" customHeight="1" x14ac:dyDescent="0.25">
      <c r="AV1350" s="189" t="s">
        <v>91</v>
      </c>
      <c r="AW1350" s="188">
        <f>_xll.qlInterestRateIndexFixingDate(Currency&amp;"ibor"&amp;$G$1,AX1350,Trigger)</f>
        <v>48747</v>
      </c>
      <c r="AX1350" s="188">
        <f>_xll.qlCalendarAdvance(Calendar,AX1349,AV1350,"f",,Trigger)</f>
        <v>48751</v>
      </c>
      <c r="AY1350" s="188">
        <f>_xll.qlInterestRateIndexMaturity(Currency&amp;"ibor"&amp;$G$1,AX1350,Trigger)</f>
        <v>48934</v>
      </c>
      <c r="AZ1350" s="361">
        <f>_xll.qlIndexFixing($Z$5,AW1350,,_xll.ohTrigger(Trigger,Quote!$AE$2))</f>
        <v>1.5909269803835557E-2</v>
      </c>
      <c r="BA1350" s="361">
        <f>_xll.qlIndexFixing($BB$1,AX1350,,_xll.ohTrigger(Trigger,Quote!$AE$2))</f>
        <v>1.6028810515410732E-2</v>
      </c>
    </row>
    <row r="1351" spans="48:53" ht="11.25" customHeight="1" x14ac:dyDescent="0.25">
      <c r="AV1351" s="189" t="s">
        <v>91</v>
      </c>
      <c r="AW1351" s="188">
        <f>_xll.qlInterestRateIndexFixingDate(Currency&amp;"ibor"&amp;$G$1,AX1351,Trigger)</f>
        <v>48754</v>
      </c>
      <c r="AX1351" s="188">
        <f>_xll.qlCalendarAdvance(Calendar,AX1350,AV1351,"f",,Trigger)</f>
        <v>48758</v>
      </c>
      <c r="AY1351" s="188">
        <f>_xll.qlInterestRateIndexMaturity(Currency&amp;"ibor"&amp;$G$1,AX1351,Trigger)</f>
        <v>48941</v>
      </c>
      <c r="AZ1351" s="361">
        <f>_xll.qlIndexFixing($Z$5,AW1351,,_xll.ohTrigger(Trigger,Quote!$AE$2))</f>
        <v>1.5915627839402879E-2</v>
      </c>
      <c r="BA1351" s="361">
        <f>_xll.qlIndexFixing($BB$1,AX1351,,_xll.ohTrigger(Trigger,Quote!$AE$2))</f>
        <v>1.6020869036311051E-2</v>
      </c>
    </row>
    <row r="1352" spans="48:53" ht="11.25" customHeight="1" x14ac:dyDescent="0.25">
      <c r="AV1352" s="189" t="s">
        <v>91</v>
      </c>
      <c r="AW1352" s="188">
        <f>_xll.qlInterestRateIndexFixingDate(Currency&amp;"ibor"&amp;$G$1,AX1352,Trigger)</f>
        <v>48761</v>
      </c>
      <c r="AX1352" s="188">
        <f>_xll.qlCalendarAdvance(Calendar,AX1351,AV1352,"f",,Trigger)</f>
        <v>48765</v>
      </c>
      <c r="AY1352" s="188">
        <f>_xll.qlInterestRateIndexMaturity(Currency&amp;"ibor"&amp;$G$1,AX1352,Trigger)</f>
        <v>48949</v>
      </c>
      <c r="AZ1352" s="361">
        <f>_xll.qlIndexFixing($Z$5,AW1352,,_xll.ohTrigger(Trigger,Quote!$AE$2))</f>
        <v>1.5922791218775621E-2</v>
      </c>
      <c r="BA1352" s="361">
        <f>_xll.qlIndexFixing($BB$1,AX1352,,_xll.ohTrigger(Trigger,Quote!$AE$2))</f>
        <v>1.6012281228999743E-2</v>
      </c>
    </row>
    <row r="1353" spans="48:53" ht="11.25" customHeight="1" x14ac:dyDescent="0.25">
      <c r="AV1353" s="189" t="s">
        <v>91</v>
      </c>
      <c r="AW1353" s="188">
        <f>_xll.qlInterestRateIndexFixingDate(Currency&amp;"ibor"&amp;$G$1,AX1353,Trigger)</f>
        <v>48768</v>
      </c>
      <c r="AX1353" s="188">
        <f>_xll.qlCalendarAdvance(Calendar,AX1352,AV1353,"f",,Trigger)</f>
        <v>48772</v>
      </c>
      <c r="AY1353" s="188">
        <f>_xll.qlInterestRateIndexMaturity(Currency&amp;"ibor"&amp;$G$1,AX1353,Trigger)</f>
        <v>48956</v>
      </c>
      <c r="AZ1353" s="361">
        <f>_xll.qlIndexFixing($Z$5,AW1353,,_xll.ohTrigger(Trigger,Quote!$AE$2))</f>
        <v>1.592914957670883E-2</v>
      </c>
      <c r="BA1353" s="361">
        <f>_xll.qlIndexFixing($BB$1,AX1353,,_xll.ohTrigger(Trigger,Quote!$AE$2))</f>
        <v>1.6004329311795466E-2</v>
      </c>
    </row>
    <row r="1354" spans="48:53" ht="11.25" customHeight="1" x14ac:dyDescent="0.25">
      <c r="AV1354" s="189" t="s">
        <v>91</v>
      </c>
      <c r="AW1354" s="188">
        <f>_xll.qlInterestRateIndexFixingDate(Currency&amp;"ibor"&amp;$G$1,AX1354,Trigger)</f>
        <v>48775</v>
      </c>
      <c r="AX1354" s="188">
        <f>_xll.qlCalendarAdvance(Calendar,AX1353,AV1354,"f",,Trigger)</f>
        <v>48779</v>
      </c>
      <c r="AY1354" s="188">
        <f>_xll.qlInterestRateIndexMaturity(Currency&amp;"ibor"&amp;$G$1,AX1354,Trigger)</f>
        <v>48963</v>
      </c>
      <c r="AZ1354" s="361">
        <f>_xll.qlIndexFixing($Z$5,AW1354,,_xll.ohTrigger(Trigger,Quote!$AE$2))</f>
        <v>1.5935507955139126E-2</v>
      </c>
      <c r="BA1354" s="361">
        <f>_xll.qlIndexFixing($BB$1,AX1354,,_xll.ohTrigger(Trigger,Quote!$AE$2))</f>
        <v>1.5996373360276372E-2</v>
      </c>
    </row>
    <row r="1355" spans="48:53" ht="11.25" customHeight="1" x14ac:dyDescent="0.25">
      <c r="AV1355" s="189" t="s">
        <v>91</v>
      </c>
      <c r="AW1355" s="188">
        <f>_xll.qlInterestRateIndexFixingDate(Currency&amp;"ibor"&amp;$G$1,AX1355,Trigger)</f>
        <v>48782</v>
      </c>
      <c r="AX1355" s="188">
        <f>_xll.qlCalendarAdvance(Calendar,AX1354,AV1355,"f",,Trigger)</f>
        <v>48786</v>
      </c>
      <c r="AY1355" s="188">
        <f>_xll.qlInterestRateIndexMaturity(Currency&amp;"ibor"&amp;$G$1,AX1355,Trigger)</f>
        <v>48970</v>
      </c>
      <c r="AZ1355" s="361">
        <f>_xll.qlIndexFixing($Z$5,AW1355,,_xll.ohTrigger(Trigger,Quote!$AE$2))</f>
        <v>1.5941866354066064E-2</v>
      </c>
      <c r="BA1355" s="361">
        <f>_xll.qlIndexFixing($BB$1,AX1355,,_xll.ohTrigger(Trigger,Quote!$AE$2))</f>
        <v>1.5988413545858459E-2</v>
      </c>
    </row>
    <row r="1356" spans="48:53" ht="11.25" customHeight="1" x14ac:dyDescent="0.25">
      <c r="AV1356" s="189" t="s">
        <v>91</v>
      </c>
      <c r="AW1356" s="188">
        <f>_xll.qlInterestRateIndexFixingDate(Currency&amp;"ibor"&amp;$G$1,AX1356,Trigger)</f>
        <v>48789</v>
      </c>
      <c r="AX1356" s="188">
        <f>_xll.qlCalendarAdvance(Calendar,AX1355,AV1356,"f",,Trigger)</f>
        <v>48793</v>
      </c>
      <c r="AY1356" s="188">
        <f>_xll.qlInterestRateIndexMaturity(Currency&amp;"ibor"&amp;$G$1,AX1356,Trigger)</f>
        <v>48977</v>
      </c>
      <c r="AZ1356" s="361">
        <f>_xll.qlIndexFixing($Z$5,AW1356,,_xll.ohTrigger(Trigger,Quote!$AE$2))</f>
        <v>1.5948224773490522E-2</v>
      </c>
      <c r="BA1356" s="361">
        <f>_xll.qlIndexFixing($BB$1,AX1356,,_xll.ohTrigger(Trigger,Quote!$AE$2))</f>
        <v>1.598045003995386E-2</v>
      </c>
    </row>
    <row r="1357" spans="48:53" ht="11.25" customHeight="1" x14ac:dyDescent="0.25">
      <c r="AV1357" s="189" t="s">
        <v>91</v>
      </c>
      <c r="AW1357" s="188">
        <f>_xll.qlInterestRateIndexFixingDate(Currency&amp;"ibor"&amp;$G$1,AX1357,Trigger)</f>
        <v>48796</v>
      </c>
      <c r="AX1357" s="188">
        <f>_xll.qlCalendarAdvance(Calendar,AX1356,AV1357,"f",,Trigger)</f>
        <v>48800</v>
      </c>
      <c r="AY1357" s="188">
        <f>_xll.qlInterestRateIndexMaturity(Currency&amp;"ibor"&amp;$G$1,AX1357,Trigger)</f>
        <v>48984</v>
      </c>
      <c r="AZ1357" s="361">
        <f>_xll.qlIndexFixing($Z$5,AW1357,,_xll.ohTrigger(Trigger,Quote!$AE$2))</f>
        <v>1.5954583213411627E-2</v>
      </c>
      <c r="BA1357" s="361">
        <f>_xll.qlIndexFixing($BB$1,AX1357,,_xll.ohTrigger(Trigger,Quote!$AE$2))</f>
        <v>1.5972483013974276E-2</v>
      </c>
    </row>
    <row r="1358" spans="48:53" ht="11.25" customHeight="1" x14ac:dyDescent="0.25">
      <c r="AV1358" s="189" t="s">
        <v>91</v>
      </c>
      <c r="AW1358" s="188">
        <f>_xll.qlInterestRateIndexFixingDate(Currency&amp;"ibor"&amp;$G$1,AX1358,Trigger)</f>
        <v>48803</v>
      </c>
      <c r="AX1358" s="188">
        <f>_xll.qlCalendarAdvance(Calendar,AX1357,AV1358,"f",,Trigger)</f>
        <v>48807</v>
      </c>
      <c r="AY1358" s="188">
        <f>_xll.qlInterestRateIndexMaturity(Currency&amp;"ibor"&amp;$G$1,AX1358,Trigger)</f>
        <v>48991</v>
      </c>
      <c r="AZ1358" s="361">
        <f>_xll.qlIndexFixing($Z$5,AW1358,,_xll.ohTrigger(Trigger,Quote!$AE$2))</f>
        <v>1.5960941673829381E-2</v>
      </c>
      <c r="BA1358" s="361">
        <f>_xll.qlIndexFixing($BB$1,AX1358,,_xll.ohTrigger(Trigger,Quote!$AE$2))</f>
        <v>1.5964512639327112E-2</v>
      </c>
    </row>
    <row r="1359" spans="48:53" ht="11.25" customHeight="1" x14ac:dyDescent="0.25">
      <c r="AV1359" s="189" t="s">
        <v>91</v>
      </c>
      <c r="AW1359" s="188">
        <f>_xll.qlInterestRateIndexFixingDate(Currency&amp;"ibor"&amp;$G$1,AX1359,Trigger)</f>
        <v>48810</v>
      </c>
      <c r="AX1359" s="188">
        <f>_xll.qlCalendarAdvance(Calendar,AX1358,AV1359,"f",,Trigger)</f>
        <v>48814</v>
      </c>
      <c r="AY1359" s="188">
        <f>_xll.qlInterestRateIndexMaturity(Currency&amp;"ibor"&amp;$G$1,AX1359,Trigger)</f>
        <v>48998</v>
      </c>
      <c r="AZ1359" s="361">
        <f>_xll.qlIndexFixing($Z$5,AW1359,,_xll.ohTrigger(Trigger,Quote!$AE$2))</f>
        <v>1.5967300154744218E-2</v>
      </c>
      <c r="BA1359" s="361">
        <f>_xll.qlIndexFixing($BB$1,AX1359,,_xll.ohTrigger(Trigger,Quote!$AE$2))</f>
        <v>1.5956539087416764E-2</v>
      </c>
    </row>
    <row r="1360" spans="48:53" ht="11.25" customHeight="1" x14ac:dyDescent="0.25">
      <c r="AV1360" s="189" t="s">
        <v>91</v>
      </c>
      <c r="AW1360" s="188">
        <f>_xll.qlInterestRateIndexFixingDate(Currency&amp;"ibor"&amp;$G$1,AX1360,Trigger)</f>
        <v>48817</v>
      </c>
      <c r="AX1360" s="188">
        <f>_xll.qlCalendarAdvance(Calendar,AX1359,AV1360,"f",,Trigger)</f>
        <v>48821</v>
      </c>
      <c r="AY1360" s="188">
        <f>_xll.qlInterestRateIndexMaturity(Currency&amp;"ibor"&amp;$G$1,AX1360,Trigger)</f>
        <v>49003</v>
      </c>
      <c r="AZ1360" s="361">
        <f>_xll.qlIndexFixing($Z$5,AW1360,,_xll.ohTrigger(Trigger,Quote!$AE$2))</f>
        <v>1.5972043548128565E-2</v>
      </c>
      <c r="BA1360" s="361">
        <f>_xll.qlIndexFixing($BB$1,AX1360,,_xll.ohTrigger(Trigger,Quote!$AE$2))</f>
        <v>1.5949654170063755E-2</v>
      </c>
    </row>
    <row r="1361" spans="48:53" ht="11.25" customHeight="1" x14ac:dyDescent="0.25">
      <c r="AV1361" s="189" t="s">
        <v>91</v>
      </c>
      <c r="AW1361" s="188">
        <f>_xll.qlInterestRateIndexFixingDate(Currency&amp;"ibor"&amp;$G$1,AX1361,Trigger)</f>
        <v>48824</v>
      </c>
      <c r="AX1361" s="188">
        <f>_xll.qlCalendarAdvance(Calendar,AX1360,AV1361,"f",,Trigger)</f>
        <v>48828</v>
      </c>
      <c r="AY1361" s="188">
        <f>_xll.qlInterestRateIndexMaturity(Currency&amp;"ibor"&amp;$G$1,AX1361,Trigger)</f>
        <v>49009</v>
      </c>
      <c r="AZ1361" s="361">
        <f>_xll.qlIndexFixing($Z$5,AW1361,,_xll.ohTrigger(Trigger,Quote!$AE$2))</f>
        <v>1.5977593744607645E-2</v>
      </c>
      <c r="BA1361" s="361">
        <f>_xll.qlIndexFixing($BB$1,AX1361,,_xll.ohTrigger(Trigger,Quote!$AE$2))</f>
        <v>1.5941677262831761E-2</v>
      </c>
    </row>
    <row r="1362" spans="48:53" ht="11.25" customHeight="1" x14ac:dyDescent="0.25">
      <c r="AV1362" s="189" t="s">
        <v>91</v>
      </c>
      <c r="AW1362" s="188">
        <f>_xll.qlInterestRateIndexFixingDate(Currency&amp;"ibor"&amp;$G$1,AX1362,Trigger)</f>
        <v>48831</v>
      </c>
      <c r="AX1362" s="188">
        <f>_xll.qlCalendarAdvance(Calendar,AX1361,AV1362,"f",,Trigger)</f>
        <v>48835</v>
      </c>
      <c r="AY1362" s="188">
        <f>_xll.qlInterestRateIndexMaturity(Currency&amp;"ibor"&amp;$G$1,AX1362,Trigger)</f>
        <v>49016</v>
      </c>
      <c r="AZ1362" s="361">
        <f>_xll.qlIndexFixing($Z$5,AW1362,,_xll.ohTrigger(Trigger,Quote!$AE$2))</f>
        <v>1.5983951439275827E-2</v>
      </c>
      <c r="BA1362" s="361">
        <f>_xll.qlIndexFixing($BB$1,AX1362,,_xll.ohTrigger(Trigger,Quote!$AE$2))</f>
        <v>1.5933697631048578E-2</v>
      </c>
    </row>
    <row r="1363" spans="48:53" ht="11.25" customHeight="1" x14ac:dyDescent="0.25">
      <c r="AV1363" s="189" t="s">
        <v>91</v>
      </c>
      <c r="AW1363" s="188">
        <f>_xll.qlInterestRateIndexFixingDate(Currency&amp;"ibor"&amp;$G$1,AX1363,Trigger)</f>
        <v>48838</v>
      </c>
      <c r="AX1363" s="188">
        <f>_xll.qlCalendarAdvance(Calendar,AX1362,AV1363,"f",,Trigger)</f>
        <v>48842</v>
      </c>
      <c r="AY1363" s="188">
        <f>_xll.qlInterestRateIndexMaturity(Currency&amp;"ibor"&amp;$G$1,AX1363,Trigger)</f>
        <v>49023</v>
      </c>
      <c r="AZ1363" s="361">
        <f>_xll.qlIndexFixing($Z$5,AW1363,,_xll.ohTrigger(Trigger,Quote!$AE$2))</f>
        <v>1.5990309154103797E-2</v>
      </c>
      <c r="BA1363" s="361">
        <f>_xll.qlIndexFixing($BB$1,AX1363,,_xll.ohTrigger(Trigger,Quote!$AE$2))</f>
        <v>1.5925715446071052E-2</v>
      </c>
    </row>
    <row r="1364" spans="48:53" ht="11.25" customHeight="1" x14ac:dyDescent="0.25">
      <c r="AV1364" s="189" t="s">
        <v>91</v>
      </c>
      <c r="AW1364" s="188">
        <f>_xll.qlInterestRateIndexFixingDate(Currency&amp;"ibor"&amp;$G$1,AX1364,Trigger)</f>
        <v>48845</v>
      </c>
      <c r="AX1364" s="188">
        <f>_xll.qlCalendarAdvance(Calendar,AX1363,AV1364,"f",,Trigger)</f>
        <v>48849</v>
      </c>
      <c r="AY1364" s="188">
        <f>_xll.qlInterestRateIndexMaturity(Currency&amp;"ibor"&amp;$G$1,AX1364,Trigger)</f>
        <v>49030</v>
      </c>
      <c r="AZ1364" s="361">
        <f>_xll.qlIndexFixing($Z$5,AW1364,,_xll.ohTrigger(Trigger,Quote!$AE$2))</f>
        <v>1.5996666889092875E-2</v>
      </c>
      <c r="BA1364" s="361">
        <f>_xll.qlIndexFixing($BB$1,AX1364,,_xll.ohTrigger(Trigger,Quote!$AE$2))</f>
        <v>1.591773087925118E-2</v>
      </c>
    </row>
    <row r="1365" spans="48:53" ht="11.25" customHeight="1" x14ac:dyDescent="0.25">
      <c r="AV1365" s="189" t="s">
        <v>91</v>
      </c>
      <c r="AW1365" s="188">
        <f>_xll.qlInterestRateIndexFixingDate(Currency&amp;"ibor"&amp;$G$1,AX1365,Trigger)</f>
        <v>48852</v>
      </c>
      <c r="AX1365" s="188">
        <f>_xll.qlCalendarAdvance(Calendar,AX1364,AV1365,"f",,Trigger)</f>
        <v>48856</v>
      </c>
      <c r="AY1365" s="188">
        <f>_xll.qlInterestRateIndexMaturity(Currency&amp;"ibor"&amp;$G$1,AX1365,Trigger)</f>
        <v>49038</v>
      </c>
      <c r="AZ1365" s="361">
        <f>_xll.qlIndexFixing($Z$5,AW1365,,_xll.ohTrigger(Trigger,Quote!$AE$2))</f>
        <v>1.6003833535587722E-2</v>
      </c>
      <c r="BA1365" s="361">
        <f>_xll.qlIndexFixing($BB$1,AX1365,,_xll.ohTrigger(Trigger,Quote!$AE$2))</f>
        <v>1.5909523504174791E-2</v>
      </c>
    </row>
    <row r="1366" spans="48:53" ht="11.25" customHeight="1" x14ac:dyDescent="0.25">
      <c r="AV1366" s="189" t="s">
        <v>91</v>
      </c>
      <c r="AW1366" s="188">
        <f>_xll.qlInterestRateIndexFixingDate(Currency&amp;"ibor"&amp;$G$1,AX1366,Trigger)</f>
        <v>48859</v>
      </c>
      <c r="AX1366" s="188">
        <f>_xll.qlCalendarAdvance(Calendar,AX1365,AV1366,"f",,Trigger)</f>
        <v>48863</v>
      </c>
      <c r="AY1366" s="188">
        <f>_xll.qlInterestRateIndexMaturity(Currency&amp;"ibor"&amp;$G$1,AX1366,Trigger)</f>
        <v>49045</v>
      </c>
      <c r="AZ1366" s="361">
        <f>_xll.qlIndexFixing($Z$5,AW1366,,_xll.ohTrigger(Trigger,Quote!$AE$2))</f>
        <v>1.6010191593897893E-2</v>
      </c>
      <c r="BA1366" s="361">
        <f>_xll.qlIndexFixing($BB$1,AX1366,,_xll.ohTrigger(Trigger,Quote!$AE$2))</f>
        <v>1.5901534249947381E-2</v>
      </c>
    </row>
    <row r="1367" spans="48:53" ht="11.25" customHeight="1" x14ac:dyDescent="0.25">
      <c r="AV1367" s="189" t="s">
        <v>91</v>
      </c>
      <c r="AW1367" s="188">
        <f>_xll.qlInterestRateIndexFixingDate(Currency&amp;"ibor"&amp;$G$1,AX1367,Trigger)</f>
        <v>48866</v>
      </c>
      <c r="AX1367" s="188">
        <f>_xll.qlCalendarAdvance(Calendar,AX1366,AV1367,"f",,Trigger)</f>
        <v>48870</v>
      </c>
      <c r="AY1367" s="188">
        <f>_xll.qlInterestRateIndexMaturity(Currency&amp;"ibor"&amp;$G$1,AX1367,Trigger)</f>
        <v>49052</v>
      </c>
      <c r="AZ1367" s="361">
        <f>_xll.qlIndexFixing($Z$5,AW1367,,_xll.ohTrigger(Trigger,Quote!$AE$2))</f>
        <v>1.6016549672481076E-2</v>
      </c>
      <c r="BA1367" s="361">
        <f>_xll.qlIndexFixing($BB$1,AX1367,,_xll.ohTrigger(Trigger,Quote!$AE$2))</f>
        <v>1.5893543140256053E-2</v>
      </c>
    </row>
    <row r="1368" spans="48:53" ht="11.25" customHeight="1" x14ac:dyDescent="0.25">
      <c r="AV1368" s="189" t="s">
        <v>91</v>
      </c>
      <c r="AW1368" s="188">
        <f>_xll.qlInterestRateIndexFixingDate(Currency&amp;"ibor"&amp;$G$1,AX1368,Trigger)</f>
        <v>48873</v>
      </c>
      <c r="AX1368" s="188">
        <f>_xll.qlCalendarAdvance(Calendar,AX1367,AV1368,"f",,Trigger)</f>
        <v>48877</v>
      </c>
      <c r="AY1368" s="188">
        <f>_xll.qlInterestRateIndexMaturity(Currency&amp;"ibor"&amp;$G$1,AX1368,Trigger)</f>
        <v>49059</v>
      </c>
      <c r="AZ1368" s="361">
        <f>_xll.qlIndexFixing($Z$5,AW1368,,_xll.ohTrigger(Trigger,Quote!$AE$2))</f>
        <v>1.6022907771337715E-2</v>
      </c>
      <c r="BA1368" s="361">
        <f>_xll.qlIndexFixing($BB$1,AX1368,,_xll.ohTrigger(Trigger,Quote!$AE$2))</f>
        <v>1.5885550346449024E-2</v>
      </c>
    </row>
    <row r="1369" spans="48:53" ht="11.25" customHeight="1" x14ac:dyDescent="0.25">
      <c r="AV1369" s="189" t="s">
        <v>91</v>
      </c>
      <c r="AW1369" s="188">
        <f>_xll.qlInterestRateIndexFixingDate(Currency&amp;"ibor"&amp;$G$1,AX1369,Trigger)</f>
        <v>48880</v>
      </c>
      <c r="AX1369" s="188">
        <f>_xll.qlCalendarAdvance(Calendar,AX1368,AV1369,"f",,Trigger)</f>
        <v>48884</v>
      </c>
      <c r="AY1369" s="188">
        <f>_xll.qlInterestRateIndexMaturity(Currency&amp;"ibor"&amp;$G$1,AX1369,Trigger)</f>
        <v>49066</v>
      </c>
      <c r="AZ1369" s="361">
        <f>_xll.qlIndexFixing($Z$5,AW1369,,_xll.ohTrigger(Trigger,Quote!$AE$2))</f>
        <v>1.6029265890466927E-2</v>
      </c>
      <c r="BA1369" s="361">
        <f>_xll.qlIndexFixing($BB$1,AX1369,,_xll.ohTrigger(Trigger,Quote!$AE$2))</f>
        <v>1.5877778314709618E-2</v>
      </c>
    </row>
    <row r="1370" spans="48:53" ht="11.25" customHeight="1" x14ac:dyDescent="0.25">
      <c r="AV1370" s="189" t="s">
        <v>91</v>
      </c>
      <c r="AW1370" s="188">
        <f>_xll.qlInterestRateIndexFixingDate(Currency&amp;"ibor"&amp;$G$1,AX1370,Trigger)</f>
        <v>48887</v>
      </c>
      <c r="AX1370" s="188">
        <f>_xll.qlCalendarAdvance(Calendar,AX1369,AV1370,"f",,Trigger)</f>
        <v>48891</v>
      </c>
      <c r="AY1370" s="188">
        <f>_xll.qlInterestRateIndexMaturity(Currency&amp;"ibor"&amp;$G$1,AX1370,Trigger)</f>
        <v>49072</v>
      </c>
      <c r="AZ1370" s="361">
        <f>_xll.qlIndexFixing($Z$5,AW1370,,_xll.ohTrigger(Trigger,Quote!$AE$2))</f>
        <v>1.6034813722400506E-2</v>
      </c>
      <c r="BA1370" s="361">
        <f>_xll.qlIndexFixing($BB$1,AX1370,,_xll.ohTrigger(Trigger,Quote!$AE$2))</f>
        <v>1.5869783055110484E-2</v>
      </c>
    </row>
    <row r="1371" spans="48:53" ht="11.25" customHeight="1" x14ac:dyDescent="0.25">
      <c r="AV1371" s="189" t="s">
        <v>91</v>
      </c>
      <c r="AW1371" s="188">
        <f>_xll.qlInterestRateIndexFixingDate(Currency&amp;"ibor"&amp;$G$1,AX1371,Trigger)</f>
        <v>48894</v>
      </c>
      <c r="AX1371" s="188">
        <f>_xll.qlCalendarAdvance(Calendar,AX1370,AV1371,"f",,Trigger)</f>
        <v>48898</v>
      </c>
      <c r="AY1371" s="188">
        <f>_xll.qlInterestRateIndexMaturity(Currency&amp;"ibor"&amp;$G$1,AX1371,Trigger)</f>
        <v>49079</v>
      </c>
      <c r="AZ1371" s="361">
        <f>_xll.qlIndexFixing($Z$5,AW1371,,_xll.ohTrigger(Trigger,Quote!$AE$2))</f>
        <v>1.6041171598514706E-2</v>
      </c>
      <c r="BA1371" s="361">
        <f>_xll.qlIndexFixing($BB$1,AX1371,,_xll.ohTrigger(Trigger,Quote!$AE$2))</f>
        <v>1.5861786613068037E-2</v>
      </c>
    </row>
    <row r="1372" spans="48:53" ht="11.25" customHeight="1" x14ac:dyDescent="0.25">
      <c r="AV1372" s="189" t="s">
        <v>91</v>
      </c>
      <c r="AW1372" s="188">
        <f>_xll.qlInterestRateIndexFixingDate(Currency&amp;"ibor"&amp;$G$1,AX1372,Trigger)</f>
        <v>48901</v>
      </c>
      <c r="AX1372" s="188">
        <f>_xll.qlCalendarAdvance(Calendar,AX1371,AV1372,"f",,Trigger)</f>
        <v>48905</v>
      </c>
      <c r="AY1372" s="188">
        <f>_xll.qlInterestRateIndexMaturity(Currency&amp;"ibor"&amp;$G$1,AX1372,Trigger)</f>
        <v>49086</v>
      </c>
      <c r="AZ1372" s="361">
        <f>_xll.qlIndexFixing($Z$5,AW1372,,_xll.ohTrigger(Trigger,Quote!$AE$2))</f>
        <v>1.6019927733476776E-2</v>
      </c>
      <c r="BA1372" s="361">
        <f>_xll.qlIndexFixing($BB$1,AX1372,,_xll.ohTrigger(Trigger,Quote!$AE$2))</f>
        <v>1.5853789159912628E-2</v>
      </c>
    </row>
    <row r="1373" spans="48:53" ht="11.25" customHeight="1" x14ac:dyDescent="0.25">
      <c r="AV1373" s="189" t="s">
        <v>91</v>
      </c>
      <c r="AW1373" s="188">
        <f>_xll.qlInterestRateIndexFixingDate(Currency&amp;"ibor"&amp;$G$1,AX1373,Trigger)</f>
        <v>48908</v>
      </c>
      <c r="AX1373" s="188">
        <f>_xll.qlCalendarAdvance(Calendar,AX1372,AV1373,"f",,Trigger)</f>
        <v>48912</v>
      </c>
      <c r="AY1373" s="188">
        <f>_xll.qlInterestRateIndexMaturity(Currency&amp;"ibor"&amp;$G$1,AX1373,Trigger)</f>
        <v>49093</v>
      </c>
      <c r="AZ1373" s="361">
        <f>_xll.qlIndexFixing($Z$5,AW1373,,_xll.ohTrigger(Trigger,Quote!$AE$2))</f>
        <v>1.5998628493830082E-2</v>
      </c>
      <c r="BA1373" s="361">
        <f>_xll.qlIndexFixing($BB$1,AX1373,,_xll.ohTrigger(Trigger,Quote!$AE$2))</f>
        <v>1.5845567112752361E-2</v>
      </c>
    </row>
    <row r="1374" spans="48:53" ht="11.25" customHeight="1" x14ac:dyDescent="0.25">
      <c r="AV1374" s="189" t="s">
        <v>91</v>
      </c>
      <c r="AW1374" s="188">
        <f>_xll.qlInterestRateIndexFixingDate(Currency&amp;"ibor"&amp;$G$1,AX1374,Trigger)</f>
        <v>48915</v>
      </c>
      <c r="AX1374" s="188">
        <f>_xll.qlCalendarAdvance(Calendar,AX1373,AV1374,"f",,Trigger)</f>
        <v>48919</v>
      </c>
      <c r="AY1374" s="188">
        <f>_xll.qlInterestRateIndexMaturity(Currency&amp;"ibor"&amp;$G$1,AX1374,Trigger)</f>
        <v>49101</v>
      </c>
      <c r="AZ1374" s="361">
        <f>_xll.qlIndexFixing($Z$5,AW1374,,_xll.ohTrigger(Trigger,Quote!$AE$2))</f>
        <v>1.597459570865983E-2</v>
      </c>
      <c r="BA1374" s="361">
        <f>_xll.qlIndexFixing($BB$1,AX1374,,_xll.ohTrigger(Trigger,Quote!$AE$2))</f>
        <v>1.5837567812453723E-2</v>
      </c>
    </row>
    <row r="1375" spans="48:53" ht="11.25" customHeight="1" x14ac:dyDescent="0.25">
      <c r="AV1375" s="189" t="s">
        <v>91</v>
      </c>
      <c r="AW1375" s="188">
        <f>_xll.qlInterestRateIndexFixingDate(Currency&amp;"ibor"&amp;$G$1,AX1375,Trigger)</f>
        <v>48922</v>
      </c>
      <c r="AX1375" s="188">
        <f>_xll.qlCalendarAdvance(Calendar,AX1374,AV1375,"f",,Trigger)</f>
        <v>48926</v>
      </c>
      <c r="AY1375" s="188">
        <f>_xll.qlInterestRateIndexMaturity(Currency&amp;"ibor"&amp;$G$1,AX1375,Trigger)</f>
        <v>49108</v>
      </c>
      <c r="AZ1375" s="361">
        <f>_xll.qlIndexFixing($Z$5,AW1375,,_xll.ohTrigger(Trigger,Quote!$AE$2))</f>
        <v>1.5953329487633908E-2</v>
      </c>
      <c r="BA1375" s="361">
        <f>_xll.qlIndexFixing($BB$1,AX1375,,_xll.ohTrigger(Trigger,Quote!$AE$2))</f>
        <v>1.5829568027414045E-2</v>
      </c>
    </row>
    <row r="1376" spans="48:53" ht="11.25" customHeight="1" x14ac:dyDescent="0.25">
      <c r="AV1376" s="189" t="s">
        <v>91</v>
      </c>
      <c r="AW1376" s="188">
        <f>_xll.qlInterestRateIndexFixingDate(Currency&amp;"ibor"&amp;$G$1,AX1376,Trigger)</f>
        <v>48929</v>
      </c>
      <c r="AX1376" s="188">
        <f>_xll.qlCalendarAdvance(Calendar,AX1375,AV1376,"f",,Trigger)</f>
        <v>48933</v>
      </c>
      <c r="AY1376" s="188">
        <f>_xll.qlInterestRateIndexMaturity(Currency&amp;"ibor"&amp;$G$1,AX1376,Trigger)</f>
        <v>49115</v>
      </c>
      <c r="AZ1376" s="361">
        <f>_xll.qlIndexFixing($Z$5,AW1376,,_xll.ohTrigger(Trigger,Quote!$AE$2))</f>
        <v>1.5932008198620017E-2</v>
      </c>
      <c r="BA1376" s="361">
        <f>_xll.qlIndexFixing($BB$1,AX1376,,_xll.ohTrigger(Trigger,Quote!$AE$2))</f>
        <v>1.5821567928960455E-2</v>
      </c>
    </row>
    <row r="1377" spans="48:53" ht="11.25" customHeight="1" x14ac:dyDescent="0.25">
      <c r="AV1377" s="189" t="s">
        <v>91</v>
      </c>
      <c r="AW1377" s="188">
        <f>_xll.qlInterestRateIndexFixingDate(Currency&amp;"ibor"&amp;$G$1,AX1377,Trigger)</f>
        <v>48935</v>
      </c>
      <c r="AX1377" s="188">
        <f>_xll.qlCalendarAdvance(Calendar,AX1376,AV1377,"f",,Trigger)</f>
        <v>48940</v>
      </c>
      <c r="AY1377" s="188">
        <f>_xll.qlInterestRateIndexMaturity(Currency&amp;"ibor"&amp;$G$1,AX1377,Trigger)</f>
        <v>49122</v>
      </c>
      <c r="AZ1377" s="361">
        <f>_xll.qlIndexFixing($Z$5,AW1377,,_xll.ohTrigger(Trigger,Quote!$AE$2))</f>
        <v>1.5910631843389044E-2</v>
      </c>
      <c r="BA1377" s="361">
        <f>_xll.qlIndexFixing($BB$1,AX1377,,_xll.ohTrigger(Trigger,Quote!$AE$2))</f>
        <v>1.5813567688419208E-2</v>
      </c>
    </row>
    <row r="1378" spans="48:53" ht="11.25" customHeight="1" x14ac:dyDescent="0.25">
      <c r="AV1378" s="189" t="s">
        <v>91</v>
      </c>
      <c r="AW1378" s="188">
        <f>_xll.qlInterestRateIndexFixingDate(Currency&amp;"ibor"&amp;$G$1,AX1378,Trigger)</f>
        <v>48943</v>
      </c>
      <c r="AX1378" s="188">
        <f>_xll.qlCalendarAdvance(Calendar,AX1377,AV1378,"f",,Trigger)</f>
        <v>48947</v>
      </c>
      <c r="AY1378" s="188">
        <f>_xll.qlInterestRateIndexMaturity(Currency&amp;"ibor"&amp;$G$1,AX1378,Trigger)</f>
        <v>49128</v>
      </c>
      <c r="AZ1378" s="361">
        <f>_xll.qlIndexFixing($Z$5,AW1378,,_xll.ohTrigger(Trigger,Quote!$AE$2))</f>
        <v>1.5891301738564394E-2</v>
      </c>
      <c r="BA1378" s="361">
        <f>_xll.qlIndexFixing($BB$1,AX1378,,_xll.ohTrigger(Trigger,Quote!$AE$2))</f>
        <v>1.5805792801861344E-2</v>
      </c>
    </row>
    <row r="1379" spans="48:53" ht="11.25" customHeight="1" x14ac:dyDescent="0.25">
      <c r="AV1379" s="189" t="s">
        <v>91</v>
      </c>
      <c r="AW1379" s="188">
        <f>_xll.qlInterestRateIndexFixingDate(Currency&amp;"ibor"&amp;$G$1,AX1379,Trigger)</f>
        <v>48950</v>
      </c>
      <c r="AX1379" s="188">
        <f>_xll.qlCalendarAdvance(Calendar,AX1378,AV1379,"f",,Trigger)</f>
        <v>48954</v>
      </c>
      <c r="AY1379" s="188">
        <f>_xll.qlInterestRateIndexMaturity(Currency&amp;"ibor"&amp;$G$1,AX1379,Trigger)</f>
        <v>49135</v>
      </c>
      <c r="AZ1379" s="361">
        <f>_xll.qlIndexFixing($Z$5,AW1379,,_xll.ohTrigger(Trigger,Quote!$AE$2))</f>
        <v>1.5869670288587736E-2</v>
      </c>
      <c r="BA1379" s="361">
        <f>_xll.qlIndexFixing($BB$1,AX1379,,_xll.ohTrigger(Trigger,Quote!$AE$2))</f>
        <v>1.5797793067979168E-2</v>
      </c>
    </row>
    <row r="1380" spans="48:53" ht="11.25" customHeight="1" x14ac:dyDescent="0.25">
      <c r="AV1380" s="189" t="s">
        <v>91</v>
      </c>
      <c r="AW1380" s="188">
        <f>_xll.qlInterestRateIndexFixingDate(Currency&amp;"ibor"&amp;$G$1,AX1380,Trigger)</f>
        <v>48957</v>
      </c>
      <c r="AX1380" s="188">
        <f>_xll.qlCalendarAdvance(Calendar,AX1379,AV1380,"f",,Trigger)</f>
        <v>48961</v>
      </c>
      <c r="AY1380" s="188">
        <f>_xll.qlInterestRateIndexMaturity(Currency&amp;"ibor"&amp;$G$1,AX1380,Trigger)</f>
        <v>49142</v>
      </c>
      <c r="AZ1380" s="361">
        <f>_xll.qlIndexFixing($Z$5,AW1380,,_xll.ohTrigger(Trigger,Quote!$AE$2))</f>
        <v>1.5847983476486027E-2</v>
      </c>
      <c r="BA1380" s="361">
        <f>_xll.qlIndexFixing($BB$1,AX1380,,_xll.ohTrigger(Trigger,Quote!$AE$2))</f>
        <v>1.5789793693539854E-2</v>
      </c>
    </row>
    <row r="1381" spans="48:53" ht="11.25" customHeight="1" x14ac:dyDescent="0.25">
      <c r="AV1381" s="189" t="s">
        <v>91</v>
      </c>
      <c r="AW1381" s="188">
        <f>_xll.qlInterestRateIndexFixingDate(Currency&amp;"ibor"&amp;$G$1,AX1381,Trigger)</f>
        <v>48964</v>
      </c>
      <c r="AX1381" s="188">
        <f>_xll.qlCalendarAdvance(Calendar,AX1380,AV1381,"f",,Trigger)</f>
        <v>48968</v>
      </c>
      <c r="AY1381" s="188">
        <f>_xll.qlInterestRateIndexMaturity(Currency&amp;"ibor"&amp;$G$1,AX1381,Trigger)</f>
        <v>49149</v>
      </c>
      <c r="AZ1381" s="361">
        <f>_xll.qlIndexFixing($Z$5,AW1381,,_xll.ohTrigger(Trigger,Quote!$AE$2))</f>
        <v>1.5826241304060698E-2</v>
      </c>
      <c r="BA1381" s="361">
        <f>_xll.qlIndexFixing($BB$1,AX1381,,_xll.ohTrigger(Trigger,Quote!$AE$2))</f>
        <v>1.5781794849850792E-2</v>
      </c>
    </row>
    <row r="1382" spans="48:53" ht="11.25" customHeight="1" x14ac:dyDescent="0.25">
      <c r="AV1382" s="189" t="s">
        <v>91</v>
      </c>
      <c r="AW1382" s="188">
        <f>_xll.qlInterestRateIndexFixingDate(Currency&amp;"ibor"&amp;$G$1,AX1382,Trigger)</f>
        <v>48971</v>
      </c>
      <c r="AX1382" s="188">
        <f>_xll.qlCalendarAdvance(Calendar,AX1381,AV1382,"f",,Trigger)</f>
        <v>48975</v>
      </c>
      <c r="AY1382" s="188">
        <f>_xll.qlInterestRateIndexMaturity(Currency&amp;"ibor"&amp;$G$1,AX1382,Trigger)</f>
        <v>49156</v>
      </c>
      <c r="AZ1382" s="361">
        <f>_xll.qlIndexFixing($Z$5,AW1382,,_xll.ohTrigger(Trigger,Quote!$AE$2))</f>
        <v>1.5804443773118043E-2</v>
      </c>
      <c r="BA1382" s="361">
        <f>_xll.qlIndexFixing($BB$1,AX1382,,_xll.ohTrigger(Trigger,Quote!$AE$2))</f>
        <v>1.5773796708215392E-2</v>
      </c>
    </row>
    <row r="1383" spans="48:53" ht="11.25" customHeight="1" x14ac:dyDescent="0.25">
      <c r="AV1383" s="189" t="s">
        <v>91</v>
      </c>
      <c r="AW1383" s="188">
        <f>_xll.qlInterestRateIndexFixingDate(Currency&amp;"ibor"&amp;$G$1,AX1383,Trigger)</f>
        <v>48978</v>
      </c>
      <c r="AX1383" s="188">
        <f>_xll.qlCalendarAdvance(Calendar,AX1382,AV1383,"f",,Trigger)</f>
        <v>48982</v>
      </c>
      <c r="AY1383" s="188">
        <f>_xll.qlInterestRateIndexMaturity(Currency&amp;"ibor"&amp;$G$1,AX1383,Trigger)</f>
        <v>49163</v>
      </c>
      <c r="AZ1383" s="361">
        <f>_xll.qlIndexFixing($Z$5,AW1383,,_xll.ohTrigger(Trigger,Quote!$AE$2))</f>
        <v>1.5782590885468767E-2</v>
      </c>
      <c r="BA1383" s="361">
        <f>_xll.qlIndexFixing($BB$1,AX1383,,_xll.ohTrigger(Trigger,Quote!$AE$2))</f>
        <v>1.5765799439936189E-2</v>
      </c>
    </row>
    <row r="1384" spans="48:53" ht="11.25" customHeight="1" x14ac:dyDescent="0.25">
      <c r="AV1384" s="189" t="s">
        <v>91</v>
      </c>
      <c r="AW1384" s="188">
        <f>_xll.qlInterestRateIndexFixingDate(Currency&amp;"ibor"&amp;$G$1,AX1384,Trigger)</f>
        <v>48985</v>
      </c>
      <c r="AX1384" s="188">
        <f>_xll.qlCalendarAdvance(Calendar,AX1383,AV1384,"f",,Trigger)</f>
        <v>48989</v>
      </c>
      <c r="AY1384" s="188">
        <f>_xll.qlInterestRateIndexMaturity(Currency&amp;"ibor"&amp;$G$1,AX1384,Trigger)</f>
        <v>49170</v>
      </c>
      <c r="AZ1384" s="361">
        <f>_xll.qlIndexFixing($Z$5,AW1384,,_xll.ohTrigger(Trigger,Quote!$AE$2))</f>
        <v>1.576068264292799E-2</v>
      </c>
      <c r="BA1384" s="361">
        <f>_xll.qlIndexFixing($BB$1,AX1384,,_xll.ohTrigger(Trigger,Quote!$AE$2))</f>
        <v>1.5757803216311733E-2</v>
      </c>
    </row>
    <row r="1385" spans="48:53" ht="11.25" customHeight="1" x14ac:dyDescent="0.25">
      <c r="AV1385" s="189" t="s">
        <v>91</v>
      </c>
      <c r="AW1385" s="188">
        <f>_xll.qlInterestRateIndexFixingDate(Currency&amp;"ibor"&amp;$G$1,AX1385,Trigger)</f>
        <v>48992</v>
      </c>
      <c r="AX1385" s="188">
        <f>_xll.qlCalendarAdvance(Calendar,AX1384,AV1385,"f",,Trigger)</f>
        <v>48996</v>
      </c>
      <c r="AY1385" s="188">
        <f>_xll.qlInterestRateIndexMaturity(Currency&amp;"ibor"&amp;$G$1,AX1385,Trigger)</f>
        <v>49177</v>
      </c>
      <c r="AZ1385" s="361">
        <f>_xll.qlIndexFixing($Z$5,AW1385,,_xll.ohTrigger(Trigger,Quote!$AE$2))</f>
        <v>1.573871904731702E-2</v>
      </c>
      <c r="BA1385" s="361">
        <f>_xll.qlIndexFixing($BB$1,AX1385,,_xll.ohTrigger(Trigger,Quote!$AE$2))</f>
        <v>1.574980820863793E-2</v>
      </c>
    </row>
    <row r="1386" spans="48:53" ht="11.25" customHeight="1" x14ac:dyDescent="0.25">
      <c r="AV1386" s="189" t="s">
        <v>91</v>
      </c>
      <c r="AW1386" s="188">
        <f>_xll.qlInterestRateIndexFixingDate(Currency&amp;"ibor"&amp;$G$1,AX1386,Trigger)</f>
        <v>48999</v>
      </c>
      <c r="AX1386" s="188">
        <f>_xll.qlCalendarAdvance(Calendar,AX1385,AV1386,"f",,Trigger)</f>
        <v>49003</v>
      </c>
      <c r="AY1386" s="188">
        <f>_xll.qlInterestRateIndexMaturity(Currency&amp;"ibor"&amp;$G$1,AX1386,Trigger)</f>
        <v>49187</v>
      </c>
      <c r="AZ1386" s="361">
        <f>_xll.qlIndexFixing($Z$5,AW1386,,_xll.ohTrigger(Trigger,Quote!$AE$2))</f>
        <v>1.5713953431652182E-2</v>
      </c>
      <c r="BA1386" s="361">
        <f>_xll.qlIndexFixing($BB$1,AX1386,,_xll.ohTrigger(Trigger,Quote!$AE$2))</f>
        <v>1.5740678417811533E-2</v>
      </c>
    </row>
    <row r="1387" spans="48:53" ht="11.25" customHeight="1" x14ac:dyDescent="0.25">
      <c r="AV1387" s="189" t="s">
        <v>91</v>
      </c>
      <c r="AW1387" s="188">
        <f>_xll.qlInterestRateIndexFixingDate(Currency&amp;"ibor"&amp;$G$1,AX1387,Trigger)</f>
        <v>49006</v>
      </c>
      <c r="AX1387" s="188">
        <f>_xll.qlCalendarAdvance(Calendar,AX1386,AV1387,"f",,Trigger)</f>
        <v>49010</v>
      </c>
      <c r="AY1387" s="188">
        <f>_xll.qlInterestRateIndexMaturity(Currency&amp;"ibor"&amp;$G$1,AX1387,Trigger)</f>
        <v>49194</v>
      </c>
      <c r="AZ1387" s="361">
        <f>_xll.qlIndexFixing($Z$5,AW1387,,_xll.ohTrigger(Trigger,Quote!$AE$2))</f>
        <v>1.5692316468138703E-2</v>
      </c>
      <c r="BA1387" s="361">
        <f>_xll.qlIndexFixing($BB$1,AX1387,,_xll.ohTrigger(Trigger,Quote!$AE$2))</f>
        <v>1.5732685481616902E-2</v>
      </c>
    </row>
    <row r="1388" spans="48:53" ht="11.25" customHeight="1" x14ac:dyDescent="0.25">
      <c r="AV1388" s="189" t="s">
        <v>91</v>
      </c>
      <c r="AW1388" s="188">
        <f>_xll.qlInterestRateIndexFixingDate(Currency&amp;"ibor"&amp;$G$1,AX1388,Trigger)</f>
        <v>49013</v>
      </c>
      <c r="AX1388" s="188">
        <f>_xll.qlCalendarAdvance(Calendar,AX1387,AV1388,"f",,Trigger)</f>
        <v>49017</v>
      </c>
      <c r="AY1388" s="188">
        <f>_xll.qlInterestRateIndexMaturity(Currency&amp;"ibor"&amp;$G$1,AX1388,Trigger)</f>
        <v>49201</v>
      </c>
      <c r="AZ1388" s="361">
        <f>_xll.qlIndexFixing($Z$5,AW1388,,_xll.ohTrigger(Trigger,Quote!$AE$2))</f>
        <v>1.5670625050680825E-2</v>
      </c>
      <c r="BA1388" s="361">
        <f>_xll.qlIndexFixing($BB$1,AX1388,,_xll.ohTrigger(Trigger,Quote!$AE$2))</f>
        <v>1.5724694337686241E-2</v>
      </c>
    </row>
    <row r="1389" spans="48:53" ht="11.25" customHeight="1" x14ac:dyDescent="0.25">
      <c r="AV1389" s="189" t="s">
        <v>91</v>
      </c>
      <c r="AW1389" s="188">
        <f>_xll.qlInterestRateIndexFixingDate(Currency&amp;"ibor"&amp;$G$1,AX1389,Trigger)</f>
        <v>49020</v>
      </c>
      <c r="AX1389" s="188">
        <f>_xll.qlCalendarAdvance(Calendar,AX1388,AV1389,"f",,Trigger)</f>
        <v>49024</v>
      </c>
      <c r="AY1389" s="188">
        <f>_xll.qlInterestRateIndexMaturity(Currency&amp;"ibor"&amp;$G$1,AX1389,Trigger)</f>
        <v>49208</v>
      </c>
      <c r="AZ1389" s="361">
        <f>_xll.qlIndexFixing($Z$5,AW1389,,_xll.ohTrigger(Trigger,Quote!$AE$2))</f>
        <v>1.5648879181080586E-2</v>
      </c>
      <c r="BA1389" s="361">
        <f>_xll.qlIndexFixing($BB$1,AX1389,,_xll.ohTrigger(Trigger,Quote!$AE$2))</f>
        <v>1.5716705157340572E-2</v>
      </c>
    </row>
    <row r="1390" spans="48:53" ht="11.25" customHeight="1" x14ac:dyDescent="0.25">
      <c r="AV1390" s="189" t="s">
        <v>91</v>
      </c>
      <c r="AW1390" s="188">
        <f>_xll.qlInterestRateIndexFixingDate(Currency&amp;"ibor"&amp;$G$1,AX1390,Trigger)</f>
        <v>49027</v>
      </c>
      <c r="AX1390" s="188">
        <f>_xll.qlCalendarAdvance(Calendar,AX1389,AV1390,"f",,Trigger)</f>
        <v>49031</v>
      </c>
      <c r="AY1390" s="188">
        <f>_xll.qlInterestRateIndexMaturity(Currency&amp;"ibor"&amp;$G$1,AX1390,Trigger)</f>
        <v>49215</v>
      </c>
      <c r="AZ1390" s="361">
        <f>_xll.qlIndexFixing($Z$5,AW1390,,_xll.ohTrigger(Trigger,Quote!$AE$2))</f>
        <v>1.5627078861144804E-2</v>
      </c>
      <c r="BA1390" s="361">
        <f>_xll.qlIndexFixing($BB$1,AX1390,,_xll.ohTrigger(Trigger,Quote!$AE$2))</f>
        <v>1.570940173729949E-2</v>
      </c>
    </row>
    <row r="1391" spans="48:53" ht="11.25" customHeight="1" x14ac:dyDescent="0.25">
      <c r="AV1391" s="189" t="s">
        <v>91</v>
      </c>
      <c r="AW1391" s="188">
        <f>_xll.qlInterestRateIndexFixingDate(Currency&amp;"ibor"&amp;$G$1,AX1391,Trigger)</f>
        <v>49034</v>
      </c>
      <c r="AX1391" s="188">
        <f>_xll.qlCalendarAdvance(Calendar,AX1390,AV1391,"f",,Trigger)</f>
        <v>49038</v>
      </c>
      <c r="AY1391" s="188">
        <f>_xll.qlInterestRateIndexMaturity(Currency&amp;"ibor"&amp;$G$1,AX1391,Trigger)</f>
        <v>49221</v>
      </c>
      <c r="AZ1391" s="361">
        <f>_xll.qlIndexFixing($Z$5,AW1391,,_xll.ohTrigger(Trigger,Quote!$AE$2))</f>
        <v>1.560539828253223E-2</v>
      </c>
      <c r="BA1391" s="361">
        <f>_xll.qlIndexFixing($BB$1,AX1391,,_xll.ohTrigger(Trigger,Quote!$AE$2))</f>
        <v>1.5701417369083728E-2</v>
      </c>
    </row>
    <row r="1392" spans="48:53" ht="11.25" customHeight="1" x14ac:dyDescent="0.25">
      <c r="AV1392" s="189" t="s">
        <v>91</v>
      </c>
      <c r="AW1392" s="188">
        <f>_xll.qlInterestRateIndexFixingDate(Currency&amp;"ibor"&amp;$G$1,AX1392,Trigger)</f>
        <v>49039</v>
      </c>
      <c r="AX1392" s="188">
        <f>_xll.qlCalendarAdvance(Calendar,AX1391,AV1392,"f",,Trigger)</f>
        <v>49045</v>
      </c>
      <c r="AY1392" s="188">
        <f>_xll.qlInterestRateIndexMaturity(Currency&amp;"ibor"&amp;$G$1,AX1392,Trigger)</f>
        <v>49228</v>
      </c>
      <c r="AZ1392" s="361">
        <f>_xll.qlIndexFixing($Z$5,AW1392,,_xll.ohTrigger(Trigger,Quote!$AE$2))</f>
        <v>1.5583343407747629E-2</v>
      </c>
      <c r="BA1392" s="361">
        <f>_xll.qlIndexFixing($BB$1,AX1392,,_xll.ohTrigger(Trigger,Quote!$AE$2))</f>
        <v>1.5693435440845796E-2</v>
      </c>
    </row>
    <row r="1393" spans="48:53" ht="11.25" customHeight="1" x14ac:dyDescent="0.25">
      <c r="AV1393" s="189" t="s">
        <v>91</v>
      </c>
      <c r="AW1393" s="188">
        <f>_xll.qlInterestRateIndexFixingDate(Currency&amp;"ibor"&amp;$G$1,AX1393,Trigger)</f>
        <v>49048</v>
      </c>
      <c r="AX1393" s="188">
        <f>_xll.qlCalendarAdvance(Calendar,AX1392,AV1393,"f",,Trigger)</f>
        <v>49052</v>
      </c>
      <c r="AY1393" s="188">
        <f>_xll.qlInterestRateIndexMaturity(Currency&amp;"ibor"&amp;$G$1,AX1393,Trigger)</f>
        <v>49235</v>
      </c>
      <c r="AZ1393" s="361">
        <f>_xll.qlIndexFixing($Z$5,AW1393,,_xll.ohTrigger(Trigger,Quote!$AE$2))</f>
        <v>1.5561233793508962E-2</v>
      </c>
      <c r="BA1393" s="361">
        <f>_xll.qlIndexFixing($BB$1,AX1393,,_xll.ohTrigger(Trigger,Quote!$AE$2))</f>
        <v>1.5685456123873391E-2</v>
      </c>
    </row>
    <row r="1394" spans="48:53" ht="11.25" customHeight="1" x14ac:dyDescent="0.25">
      <c r="AV1394" s="189" t="s">
        <v>91</v>
      </c>
      <c r="AW1394" s="188">
        <f>_xll.qlInterestRateIndexFixingDate(Currency&amp;"ibor"&amp;$G$1,AX1394,Trigger)</f>
        <v>49055</v>
      </c>
      <c r="AX1394" s="188">
        <f>_xll.qlCalendarAdvance(Calendar,AX1393,AV1394,"f",,Trigger)</f>
        <v>49059</v>
      </c>
      <c r="AY1394" s="188">
        <f>_xll.qlInterestRateIndexMaturity(Currency&amp;"ibor"&amp;$G$1,AX1394,Trigger)</f>
        <v>49242</v>
      </c>
      <c r="AZ1394" s="361">
        <f>_xll.qlIndexFixing($Z$5,AW1394,,_xll.ohTrigger(Trigger,Quote!$AE$2))</f>
        <v>1.5539069441653017E-2</v>
      </c>
      <c r="BA1394" s="361">
        <f>_xll.qlIndexFixing($BB$1,AX1394,,_xll.ohTrigger(Trigger,Quote!$AE$2))</f>
        <v>1.5677479589452877E-2</v>
      </c>
    </row>
    <row r="1395" spans="48:53" ht="11.25" customHeight="1" x14ac:dyDescent="0.25">
      <c r="AV1395" s="189" t="s">
        <v>91</v>
      </c>
      <c r="AW1395" s="188">
        <f>_xll.qlInterestRateIndexFixingDate(Currency&amp;"ibor"&amp;$G$1,AX1395,Trigger)</f>
        <v>49061</v>
      </c>
      <c r="AX1395" s="188">
        <f>_xll.qlCalendarAdvance(Calendar,AX1394,AV1395,"f",,Trigger)</f>
        <v>49066</v>
      </c>
      <c r="AY1395" s="188">
        <f>_xll.qlInterestRateIndexMaturity(Currency&amp;"ibor"&amp;$G$1,AX1395,Trigger)</f>
        <v>49250</v>
      </c>
      <c r="AZ1395" s="361">
        <f>_xll.qlIndexFixing($Z$5,AW1395,,_xll.ohTrigger(Trigger,Quote!$AE$2))</f>
        <v>1.5517260569972763E-2</v>
      </c>
      <c r="BA1395" s="361">
        <f>_xll.qlIndexFixing($BB$1,AX1395,,_xll.ohTrigger(Trigger,Quote!$AE$2))</f>
        <v>1.5668820904164223E-2</v>
      </c>
    </row>
    <row r="1396" spans="48:53" ht="11.25" customHeight="1" x14ac:dyDescent="0.25">
      <c r="AV1396" s="189" t="s">
        <v>91</v>
      </c>
      <c r="AW1396" s="188">
        <f>_xll.qlInterestRateIndexFixingDate(Currency&amp;"ibor"&amp;$G$1,AX1396,Trigger)</f>
        <v>49069</v>
      </c>
      <c r="AX1396" s="188">
        <f>_xll.qlCalendarAdvance(Calendar,AX1395,AV1396,"f",,Trigger)</f>
        <v>49073</v>
      </c>
      <c r="AY1396" s="188">
        <f>_xll.qlInterestRateIndexMaturity(Currency&amp;"ibor"&amp;$G$1,AX1396,Trigger)</f>
        <v>49257</v>
      </c>
      <c r="AZ1396" s="361">
        <f>_xll.qlIndexFixing($Z$5,AW1396,,_xll.ohTrigger(Trigger,Quote!$AE$2))</f>
        <v>1.5495133586210991E-2</v>
      </c>
      <c r="BA1396" s="361">
        <f>_xll.qlIndexFixing($BB$1,AX1396,,_xll.ohTrigger(Trigger,Quote!$AE$2))</f>
        <v>1.5660850265662312E-2</v>
      </c>
    </row>
    <row r="1397" spans="48:53" ht="11.25" customHeight="1" x14ac:dyDescent="0.25">
      <c r="AV1397" s="189" t="s">
        <v>91</v>
      </c>
      <c r="AW1397" s="188">
        <f>_xll.qlInterestRateIndexFixingDate(Currency&amp;"ibor"&amp;$G$1,AX1397,Trigger)</f>
        <v>49076</v>
      </c>
      <c r="AX1397" s="188">
        <f>_xll.qlCalendarAdvance(Calendar,AX1396,AV1397,"f",,Trigger)</f>
        <v>49080</v>
      </c>
      <c r="AY1397" s="188">
        <f>_xll.qlInterestRateIndexMaturity(Currency&amp;"ibor"&amp;$G$1,AX1397,Trigger)</f>
        <v>49264</v>
      </c>
      <c r="AZ1397" s="361">
        <f>_xll.qlIndexFixing($Z$5,AW1397,,_xll.ohTrigger(Trigger,Quote!$AE$2))</f>
        <v>1.5476827050790816E-2</v>
      </c>
      <c r="BA1397" s="361">
        <f>_xll.qlIndexFixing($BB$1,AX1397,,_xll.ohTrigger(Trigger,Quote!$AE$2))</f>
        <v>1.5652882961211721E-2</v>
      </c>
    </row>
    <row r="1398" spans="48:53" ht="11.25" customHeight="1" x14ac:dyDescent="0.25">
      <c r="AV1398" s="189" t="s">
        <v>91</v>
      </c>
      <c r="AW1398" s="188">
        <f>_xll.qlInterestRateIndexFixingDate(Currency&amp;"ibor"&amp;$G$1,AX1398,Trigger)</f>
        <v>49083</v>
      </c>
      <c r="AX1398" s="188">
        <f>_xll.qlCalendarAdvance(Calendar,AX1397,AV1398,"f",,Trigger)</f>
        <v>49087</v>
      </c>
      <c r="AY1398" s="188">
        <f>_xll.qlInterestRateIndexMaturity(Currency&amp;"ibor"&amp;$G$1,AX1398,Trigger)</f>
        <v>49271</v>
      </c>
      <c r="AZ1398" s="361">
        <f>_xll.qlIndexFixing($Z$5,AW1398,,_xll.ohTrigger(Trigger,Quote!$AE$2))</f>
        <v>1.5481746507920738E-2</v>
      </c>
      <c r="BA1398" s="361">
        <f>_xll.qlIndexFixing($BB$1,AX1398,,_xll.ohTrigger(Trigger,Quote!$AE$2))</f>
        <v>1.5644919162107678E-2</v>
      </c>
    </row>
    <row r="1399" spans="48:53" ht="11.25" customHeight="1" x14ac:dyDescent="0.25">
      <c r="AV1399" s="189" t="s">
        <v>91</v>
      </c>
      <c r="AW1399" s="188">
        <f>_xll.qlInterestRateIndexFixingDate(Currency&amp;"ibor"&amp;$G$1,AX1399,Trigger)</f>
        <v>49090</v>
      </c>
      <c r="AX1399" s="188">
        <f>_xll.qlCalendarAdvance(Calendar,AX1398,AV1399,"f",,Trigger)</f>
        <v>49094</v>
      </c>
      <c r="AY1399" s="188">
        <f>_xll.qlInterestRateIndexMaturity(Currency&amp;"ibor"&amp;$G$1,AX1399,Trigger)</f>
        <v>49278</v>
      </c>
      <c r="AZ1399" s="361">
        <f>_xll.qlIndexFixing($Z$5,AW1399,,_xll.ohTrigger(Trigger,Quote!$AE$2))</f>
        <v>1.5486665977323014E-2</v>
      </c>
      <c r="BA1399" s="361">
        <f>_xll.qlIndexFixing($BB$1,AX1399,,_xll.ohTrigger(Trigger,Quote!$AE$2))</f>
        <v>1.5637644650433803E-2</v>
      </c>
    </row>
    <row r="1400" spans="48:53" ht="11.25" customHeight="1" x14ac:dyDescent="0.25">
      <c r="AV1400" s="189" t="s">
        <v>91</v>
      </c>
      <c r="AW1400" s="188">
        <f>_xll.qlInterestRateIndexFixingDate(Currency&amp;"ibor"&amp;$G$1,AX1400,Trigger)</f>
        <v>49097</v>
      </c>
      <c r="AX1400" s="188">
        <f>_xll.qlCalendarAdvance(Calendar,AX1399,AV1400,"f",,Trigger)</f>
        <v>49101</v>
      </c>
      <c r="AY1400" s="188">
        <f>_xll.qlInterestRateIndexMaturity(Currency&amp;"ibor"&amp;$G$1,AX1400,Trigger)</f>
        <v>49284</v>
      </c>
      <c r="AZ1400" s="361">
        <f>_xll.qlIndexFixing($Z$5,AW1400,,_xll.ohTrigger(Trigger,Quote!$AE$2))</f>
        <v>1.549090164475788E-2</v>
      </c>
      <c r="BA1400" s="361">
        <f>_xll.qlIndexFixing($BB$1,AX1400,,_xll.ohTrigger(Trigger,Quote!$AE$2))</f>
        <v>1.5629688408169879E-2</v>
      </c>
    </row>
    <row r="1401" spans="48:53" ht="11.25" customHeight="1" x14ac:dyDescent="0.25">
      <c r="AV1401" s="189" t="s">
        <v>91</v>
      </c>
      <c r="AW1401" s="188">
        <f>_xll.qlInterestRateIndexFixingDate(Currency&amp;"ibor"&amp;$G$1,AX1401,Trigger)</f>
        <v>49104</v>
      </c>
      <c r="AX1401" s="188">
        <f>_xll.qlCalendarAdvance(Calendar,AX1400,AV1401,"f",,Trigger)</f>
        <v>49108</v>
      </c>
      <c r="AY1401" s="188">
        <f>_xll.qlInterestRateIndexMaturity(Currency&amp;"ibor"&amp;$G$1,AX1401,Trigger)</f>
        <v>49291</v>
      </c>
      <c r="AZ1401" s="361">
        <f>_xll.qlIndexFixing($Z$5,AW1401,,_xll.ohTrigger(Trigger,Quote!$AE$2))</f>
        <v>1.5495820926941668E-2</v>
      </c>
      <c r="BA1401" s="361">
        <f>_xll.qlIndexFixing($BB$1,AX1401,,_xll.ohTrigger(Trigger,Quote!$AE$2))</f>
        <v>1.5621736147380775E-2</v>
      </c>
    </row>
    <row r="1402" spans="48:53" ht="11.25" customHeight="1" x14ac:dyDescent="0.25">
      <c r="AV1402" s="189" t="s">
        <v>91</v>
      </c>
      <c r="AW1402" s="188">
        <f>_xll.qlInterestRateIndexFixingDate(Currency&amp;"ibor"&amp;$G$1,AX1402,Trigger)</f>
        <v>49111</v>
      </c>
      <c r="AX1402" s="188">
        <f>_xll.qlCalendarAdvance(Calendar,AX1401,AV1402,"f",,Trigger)</f>
        <v>49115</v>
      </c>
      <c r="AY1402" s="188">
        <f>_xll.qlInterestRateIndexMaturity(Currency&amp;"ibor"&amp;$G$1,AX1402,Trigger)</f>
        <v>49298</v>
      </c>
      <c r="AZ1402" s="361">
        <f>_xll.qlIndexFixing($Z$5,AW1402,,_xll.ohTrigger(Trigger,Quote!$AE$2))</f>
        <v>1.5500740221330338E-2</v>
      </c>
      <c r="BA1402" s="361">
        <f>_xll.qlIndexFixing($BB$1,AX1402,,_xll.ohTrigger(Trigger,Quote!$AE$2))</f>
        <v>1.5613788039331026E-2</v>
      </c>
    </row>
    <row r="1403" spans="48:53" ht="11.25" customHeight="1" x14ac:dyDescent="0.25">
      <c r="AV1403" s="189" t="s">
        <v>91</v>
      </c>
      <c r="AW1403" s="188">
        <f>_xll.qlInterestRateIndexFixingDate(Currency&amp;"ibor"&amp;$G$1,AX1403,Trigger)</f>
        <v>49118</v>
      </c>
      <c r="AX1403" s="188">
        <f>_xll.qlCalendarAdvance(Calendar,AX1402,AV1403,"f",,Trigger)</f>
        <v>49122</v>
      </c>
      <c r="AY1403" s="188">
        <f>_xll.qlInterestRateIndexMaturity(Currency&amp;"ibor"&amp;$G$1,AX1403,Trigger)</f>
        <v>49305</v>
      </c>
      <c r="AZ1403" s="361">
        <f>_xll.qlIndexFixing($Z$5,AW1403,,_xll.ohTrigger(Trigger,Quote!$AE$2))</f>
        <v>1.5505659527924763E-2</v>
      </c>
      <c r="BA1403" s="361">
        <f>_xll.qlIndexFixing($BB$1,AX1403,,_xll.ohTrigger(Trigger,Quote!$AE$2))</f>
        <v>1.560584425528036E-2</v>
      </c>
    </row>
    <row r="1404" spans="48:53" ht="11.25" customHeight="1" x14ac:dyDescent="0.25">
      <c r="AV1404" s="189" t="s">
        <v>91</v>
      </c>
      <c r="AW1404" s="188">
        <f>_xll.qlInterestRateIndexFixingDate(Currency&amp;"ibor"&amp;$G$1,AX1404,Trigger)</f>
        <v>49125</v>
      </c>
      <c r="AX1404" s="188">
        <f>_xll.qlCalendarAdvance(Calendar,AX1403,AV1404,"f",,Trigger)</f>
        <v>49129</v>
      </c>
      <c r="AY1404" s="188">
        <f>_xll.qlInterestRateIndexMaturity(Currency&amp;"ibor"&amp;$G$1,AX1404,Trigger)</f>
        <v>49313</v>
      </c>
      <c r="AZ1404" s="361">
        <f>_xll.qlIndexFixing($Z$5,AW1404,,_xll.ohTrigger(Trigger,Quote!$AE$2))</f>
        <v>1.551126350842019E-2</v>
      </c>
      <c r="BA1404" s="361">
        <f>_xll.qlIndexFixing($BB$1,AX1404,,_xll.ohTrigger(Trigger,Quote!$AE$2))</f>
        <v>1.5597219571985206E-2</v>
      </c>
    </row>
    <row r="1405" spans="48:53" ht="11.25" customHeight="1" x14ac:dyDescent="0.25">
      <c r="AV1405" s="189" t="s">
        <v>91</v>
      </c>
      <c r="AW1405" s="188">
        <f>_xll.qlInterestRateIndexFixingDate(Currency&amp;"ibor"&amp;$G$1,AX1405,Trigger)</f>
        <v>49132</v>
      </c>
      <c r="AX1405" s="188">
        <f>_xll.qlCalendarAdvance(Calendar,AX1404,AV1405,"f",,Trigger)</f>
        <v>49136</v>
      </c>
      <c r="AY1405" s="188">
        <f>_xll.qlInterestRateIndexMaturity(Currency&amp;"ibor"&amp;$G$1,AX1405,Trigger)</f>
        <v>49320</v>
      </c>
      <c r="AZ1405" s="361">
        <f>_xll.qlIndexFixing($Z$5,AW1405,,_xll.ohTrigger(Trigger,Quote!$AE$2))</f>
        <v>1.5516183051457045E-2</v>
      </c>
      <c r="BA1405" s="361">
        <f>_xll.qlIndexFixing($BB$1,AX1405,,_xll.ohTrigger(Trigger,Quote!$AE$2))</f>
        <v>1.5589285106359176E-2</v>
      </c>
    </row>
    <row r="1406" spans="48:53" ht="11.25" customHeight="1" x14ac:dyDescent="0.25">
      <c r="AV1406" s="189" t="s">
        <v>91</v>
      </c>
      <c r="AW1406" s="188">
        <f>_xll.qlInterestRateIndexFixingDate(Currency&amp;"ibor"&amp;$G$1,AX1406,Trigger)</f>
        <v>49139</v>
      </c>
      <c r="AX1406" s="188">
        <f>_xll.qlCalendarAdvance(Calendar,AX1405,AV1406,"f",,Trigger)</f>
        <v>49143</v>
      </c>
      <c r="AY1406" s="188">
        <f>_xll.qlInterestRateIndexMaturity(Currency&amp;"ibor"&amp;$G$1,AX1406,Trigger)</f>
        <v>49327</v>
      </c>
      <c r="AZ1406" s="361">
        <f>_xll.qlIndexFixing($Z$5,AW1406,,_xll.ohTrigger(Trigger,Quote!$AE$2))</f>
        <v>1.5521102606766255E-2</v>
      </c>
      <c r="BA1406" s="361">
        <f>_xll.qlIndexFixing($BB$1,AX1406,,_xll.ohTrigger(Trigger,Quote!$AE$2))</f>
        <v>1.5581355516346177E-2</v>
      </c>
    </row>
    <row r="1407" spans="48:53" ht="11.25" customHeight="1" x14ac:dyDescent="0.25">
      <c r="AV1407" s="189" t="s">
        <v>91</v>
      </c>
      <c r="AW1407" s="188">
        <f>_xll.qlInterestRateIndexFixingDate(Currency&amp;"ibor"&amp;$G$1,AX1407,Trigger)</f>
        <v>49146</v>
      </c>
      <c r="AX1407" s="188">
        <f>_xll.qlCalendarAdvance(Calendar,AX1406,AV1407,"f",,Trigger)</f>
        <v>49150</v>
      </c>
      <c r="AY1407" s="188">
        <f>_xll.qlInterestRateIndexMaturity(Currency&amp;"ibor"&amp;$G$1,AX1407,Trigger)</f>
        <v>49334</v>
      </c>
      <c r="AZ1407" s="361">
        <f>_xll.qlIndexFixing($Z$5,AW1407,,_xll.ohTrigger(Trigger,Quote!$AE$2))</f>
        <v>1.5526022174348692E-2</v>
      </c>
      <c r="BA1407" s="361">
        <f>_xll.qlIndexFixing($BB$1,AX1407,,_xll.ohTrigger(Trigger,Quote!$AE$2))</f>
        <v>1.5573430973216949E-2</v>
      </c>
    </row>
    <row r="1408" spans="48:53" ht="11.25" customHeight="1" x14ac:dyDescent="0.25">
      <c r="AV1408" s="189" t="s">
        <v>91</v>
      </c>
      <c r="AW1408" s="188">
        <f>_xll.qlInterestRateIndexFixingDate(Currency&amp;"ibor"&amp;$G$1,AX1408,Trigger)</f>
        <v>49153</v>
      </c>
      <c r="AX1408" s="188">
        <f>_xll.qlCalendarAdvance(Calendar,AX1407,AV1408,"f",,Trigger)</f>
        <v>49157</v>
      </c>
      <c r="AY1408" s="188">
        <f>_xll.qlInterestRateIndexMaturity(Currency&amp;"ibor"&amp;$G$1,AX1408,Trigger)</f>
        <v>49341</v>
      </c>
      <c r="AZ1408" s="361">
        <f>_xll.qlIndexFixing($Z$5,AW1408,,_xll.ohTrigger(Trigger,Quote!$AE$2))</f>
        <v>1.5530941754203487E-2</v>
      </c>
      <c r="BA1408" s="361">
        <f>_xll.qlIndexFixing($BB$1,AX1408,,_xll.ohTrigger(Trigger,Quote!$AE$2))</f>
        <v>1.5565511648240512E-2</v>
      </c>
    </row>
    <row r="1409" spans="48:53" ht="11.25" customHeight="1" x14ac:dyDescent="0.25">
      <c r="AV1409" s="189" t="s">
        <v>91</v>
      </c>
      <c r="AW1409" s="188">
        <f>_xll.qlInterestRateIndexFixingDate(Currency&amp;"ibor"&amp;$G$1,AX1409,Trigger)</f>
        <v>49160</v>
      </c>
      <c r="AX1409" s="188">
        <f>_xll.qlCalendarAdvance(Calendar,AX1408,AV1409,"f",,Trigger)</f>
        <v>49164</v>
      </c>
      <c r="AY1409" s="188">
        <f>_xll.qlInterestRateIndexMaturity(Currency&amp;"ibor"&amp;$G$1,AX1409,Trigger)</f>
        <v>49348</v>
      </c>
      <c r="AZ1409" s="361">
        <f>_xll.qlIndexFixing($Z$5,AW1409,,_xll.ohTrigger(Trigger,Quote!$AE$2))</f>
        <v>1.5535861346330204E-2</v>
      </c>
      <c r="BA1409" s="361">
        <f>_xll.qlIndexFixing($BB$1,AX1409,,_xll.ohTrigger(Trigger,Quote!$AE$2))</f>
        <v>1.5557597712681592E-2</v>
      </c>
    </row>
    <row r="1410" spans="48:53" ht="11.25" customHeight="1" x14ac:dyDescent="0.25">
      <c r="AV1410" s="189" t="s">
        <v>91</v>
      </c>
      <c r="AW1410" s="188">
        <f>_xll.qlInterestRateIndexFixingDate(Currency&amp;"ibor"&amp;$G$1,AX1410,Trigger)</f>
        <v>49167</v>
      </c>
      <c r="AX1410" s="188">
        <f>_xll.qlCalendarAdvance(Calendar,AX1409,AV1410,"f",,Trigger)</f>
        <v>49171</v>
      </c>
      <c r="AY1410" s="188">
        <f>_xll.qlInterestRateIndexMaturity(Currency&amp;"ibor"&amp;$G$1,AX1410,Trigger)</f>
        <v>49355</v>
      </c>
      <c r="AZ1410" s="361">
        <f>_xll.qlIndexFixing($Z$5,AW1410,,_xll.ohTrigger(Trigger,Quote!$AE$2))</f>
        <v>1.554078095073058E-2</v>
      </c>
      <c r="BA1410" s="361">
        <f>_xll.qlIndexFixing($BB$1,AX1410,,_xll.ohTrigger(Trigger,Quote!$AE$2))</f>
        <v>1.5549689337803188E-2</v>
      </c>
    </row>
    <row r="1411" spans="48:53" ht="11.25" customHeight="1" x14ac:dyDescent="0.25">
      <c r="AV1411" s="189" t="s">
        <v>91</v>
      </c>
      <c r="AW1411" s="188">
        <f>_xll.qlInterestRateIndexFixingDate(Currency&amp;"ibor"&amp;$G$1,AX1411,Trigger)</f>
        <v>49174</v>
      </c>
      <c r="AX1411" s="188">
        <f>_xll.qlCalendarAdvance(Calendar,AX1410,AV1411,"f",,Trigger)</f>
        <v>49178</v>
      </c>
      <c r="AY1411" s="188">
        <f>_xll.qlInterestRateIndexMaturity(Currency&amp;"ibor"&amp;$G$1,AX1411,Trigger)</f>
        <v>49362</v>
      </c>
      <c r="AZ1411" s="361">
        <f>_xll.qlIndexFixing($Z$5,AW1411,,_xll.ohTrigger(Trigger,Quote!$AE$2))</f>
        <v>1.5545700567403314E-2</v>
      </c>
      <c r="BA1411" s="361">
        <f>_xll.qlIndexFixing($BB$1,AX1411,,_xll.ohTrigger(Trigger,Quote!$AE$2))</f>
        <v>1.5541786694864869E-2</v>
      </c>
    </row>
    <row r="1412" spans="48:53" ht="11.25" customHeight="1" x14ac:dyDescent="0.25">
      <c r="AV1412" s="189" t="s">
        <v>91</v>
      </c>
      <c r="AW1412" s="188">
        <f>_xll.qlInterestRateIndexFixingDate(Currency&amp;"ibor"&amp;$G$1,AX1412,Trigger)</f>
        <v>49181</v>
      </c>
      <c r="AX1412" s="188">
        <f>_xll.qlCalendarAdvance(Calendar,AX1411,AV1412,"f",,Trigger)</f>
        <v>49185</v>
      </c>
      <c r="AY1412" s="188">
        <f>_xll.qlInterestRateIndexMaturity(Currency&amp;"ibor"&amp;$G$1,AX1412,Trigger)</f>
        <v>49368</v>
      </c>
      <c r="AZ1412" s="361">
        <f>_xll.qlIndexFixing($Z$5,AW1412,,_xll.ohTrigger(Trigger,Quote!$AE$2))</f>
        <v>1.554993383651131E-2</v>
      </c>
      <c r="BA1412" s="361">
        <f>_xll.qlIndexFixing($BB$1,AX1412,,_xll.ohTrigger(Trigger,Quote!$AE$2))</f>
        <v>1.5535028472249827E-2</v>
      </c>
    </row>
    <row r="1413" spans="48:53" ht="11.25" customHeight="1" x14ac:dyDescent="0.25">
      <c r="AV1413" s="189" t="s">
        <v>91</v>
      </c>
      <c r="AW1413" s="188">
        <f>_xll.qlInterestRateIndexFixingDate(Currency&amp;"ibor"&amp;$G$1,AX1413,Trigger)</f>
        <v>49188</v>
      </c>
      <c r="AX1413" s="188">
        <f>_xll.qlCalendarAdvance(Calendar,AX1412,AV1413,"f",,Trigger)</f>
        <v>49192</v>
      </c>
      <c r="AY1413" s="188">
        <f>_xll.qlInterestRateIndexMaturity(Currency&amp;"ibor"&amp;$G$1,AX1413,Trigger)</f>
        <v>49373</v>
      </c>
      <c r="AZ1413" s="361">
        <f>_xll.qlIndexFixing($Z$5,AW1413,,_xll.ohTrigger(Trigger,Quote!$AE$2))</f>
        <v>1.5553480240134055E-2</v>
      </c>
      <c r="BA1413" s="361">
        <f>_xll.qlIndexFixing($BB$1,AX1413,,_xll.ohTrigger(Trigger,Quote!$AE$2))</f>
        <v>1.5527137046385234E-2</v>
      </c>
    </row>
    <row r="1414" spans="48:53" ht="11.25" customHeight="1" x14ac:dyDescent="0.25">
      <c r="AV1414" s="189" t="s">
        <v>91</v>
      </c>
      <c r="AW1414" s="188">
        <f>_xll.qlInterestRateIndexFixingDate(Currency&amp;"ibor"&amp;$G$1,AX1414,Trigger)</f>
        <v>49195</v>
      </c>
      <c r="AX1414" s="188">
        <f>_xll.qlCalendarAdvance(Calendar,AX1413,AV1414,"f",,Trigger)</f>
        <v>49199</v>
      </c>
      <c r="AY1414" s="188">
        <f>_xll.qlInterestRateIndexMaturity(Currency&amp;"ibor"&amp;$G$1,AX1414,Trigger)</f>
        <v>49380</v>
      </c>
      <c r="AZ1414" s="361">
        <f>_xll.qlIndexFixing($Z$5,AW1414,,_xll.ohTrigger(Trigger,Quote!$AE$2))</f>
        <v>1.5558399255768653E-2</v>
      </c>
      <c r="BA1414" s="361">
        <f>_xll.qlIndexFixing($BB$1,AX1414,,_xll.ohTrigger(Trigger,Quote!$AE$2))</f>
        <v>1.5519251802879575E-2</v>
      </c>
    </row>
    <row r="1415" spans="48:53" ht="11.25" customHeight="1" x14ac:dyDescent="0.25">
      <c r="AV1415" s="189" t="s">
        <v>91</v>
      </c>
      <c r="AW1415" s="188">
        <f>_xll.qlInterestRateIndexFixingDate(Currency&amp;"ibor"&amp;$G$1,AX1415,Trigger)</f>
        <v>49202</v>
      </c>
      <c r="AX1415" s="188">
        <f>_xll.qlCalendarAdvance(Calendar,AX1414,AV1415,"f",,Trigger)</f>
        <v>49206</v>
      </c>
      <c r="AY1415" s="188">
        <f>_xll.qlInterestRateIndexMaturity(Currency&amp;"ibor"&amp;$G$1,AX1415,Trigger)</f>
        <v>49387</v>
      </c>
      <c r="AZ1415" s="361">
        <f>_xll.qlIndexFixing($Z$5,AW1415,,_xll.ohTrigger(Trigger,Quote!$AE$2))</f>
        <v>1.5563318283474478E-2</v>
      </c>
      <c r="BA1415" s="361">
        <f>_xll.qlIndexFixing($BB$1,AX1415,,_xll.ohTrigger(Trigger,Quote!$AE$2))</f>
        <v>1.5511372912947935E-2</v>
      </c>
    </row>
    <row r="1416" spans="48:53" ht="11.25" customHeight="1" x14ac:dyDescent="0.25">
      <c r="AV1416" s="189" t="s">
        <v>91</v>
      </c>
      <c r="AW1416" s="188">
        <f>_xll.qlInterestRateIndexFixingDate(Currency&amp;"ibor"&amp;$G$1,AX1416,Trigger)</f>
        <v>49209</v>
      </c>
      <c r="AX1416" s="188">
        <f>_xll.qlCalendarAdvance(Calendar,AX1415,AV1416,"f",,Trigger)</f>
        <v>49213</v>
      </c>
      <c r="AY1416" s="188">
        <f>_xll.qlInterestRateIndexMaturity(Currency&amp;"ibor"&amp;$G$1,AX1416,Trigger)</f>
        <v>49395</v>
      </c>
      <c r="AZ1416" s="361">
        <f>_xll.qlIndexFixing($Z$5,AW1416,,_xll.ohTrigger(Trigger,Quote!$AE$2))</f>
        <v>1.5568924453802903E-2</v>
      </c>
      <c r="BA1416" s="361">
        <f>_xll.qlIndexFixing($BB$1,AX1416,,_xll.ohTrigger(Trigger,Quote!$AE$2))</f>
        <v>1.5503500547803195E-2</v>
      </c>
    </row>
    <row r="1417" spans="48:53" ht="11.25" customHeight="1" x14ac:dyDescent="0.25">
      <c r="AV1417" s="189" t="s">
        <v>91</v>
      </c>
      <c r="AW1417" s="188">
        <f>_xll.qlInterestRateIndexFixingDate(Currency&amp;"ibor"&amp;$G$1,AX1417,Trigger)</f>
        <v>49216</v>
      </c>
      <c r="AX1417" s="188">
        <f>_xll.qlCalendarAdvance(Calendar,AX1416,AV1417,"f",,Trigger)</f>
        <v>49220</v>
      </c>
      <c r="AY1417" s="188">
        <f>_xll.qlInterestRateIndexMaturity(Currency&amp;"ibor"&amp;$G$1,AX1417,Trigger)</f>
        <v>49402</v>
      </c>
      <c r="AZ1417" s="361">
        <f>_xll.qlIndexFixing($Z$5,AW1417,,_xll.ohTrigger(Trigger,Quote!$AE$2))</f>
        <v>1.5573843718453035E-2</v>
      </c>
      <c r="BA1417" s="361">
        <f>_xll.qlIndexFixing($BB$1,AX1417,,_xll.ohTrigger(Trigger,Quote!$AE$2))</f>
        <v>1.5495408030574722E-2</v>
      </c>
    </row>
    <row r="1418" spans="48:53" ht="11.25" customHeight="1" x14ac:dyDescent="0.25">
      <c r="AV1418" s="189" t="s">
        <v>91</v>
      </c>
      <c r="AW1418" s="188">
        <f>_xll.qlInterestRateIndexFixingDate(Currency&amp;"ibor"&amp;$G$1,AX1418,Trigger)</f>
        <v>49223</v>
      </c>
      <c r="AX1418" s="188">
        <f>_xll.qlCalendarAdvance(Calendar,AX1417,AV1418,"f",,Trigger)</f>
        <v>49227</v>
      </c>
      <c r="AY1418" s="188">
        <f>_xll.qlInterestRateIndexMaturity(Currency&amp;"ibor"&amp;$G$1,AX1418,Trigger)</f>
        <v>49409</v>
      </c>
      <c r="AZ1418" s="361">
        <f>_xll.qlIndexFixing($Z$5,AW1418,,_xll.ohTrigger(Trigger,Quote!$AE$2))</f>
        <v>1.557876299524159E-2</v>
      </c>
      <c r="BA1418" s="361">
        <f>_xll.qlIndexFixing($BB$1,AX1418,,_xll.ohTrigger(Trigger,Quote!$AE$2))</f>
        <v>1.5487549441714189E-2</v>
      </c>
    </row>
    <row r="1419" spans="48:53" ht="11.25" customHeight="1" x14ac:dyDescent="0.25">
      <c r="AV1419" s="189" t="s">
        <v>91</v>
      </c>
      <c r="AW1419" s="188">
        <f>_xll.qlInterestRateIndexFixingDate(Currency&amp;"ibor"&amp;$G$1,AX1419,Trigger)</f>
        <v>49230</v>
      </c>
      <c r="AX1419" s="188">
        <f>_xll.qlCalendarAdvance(Calendar,AX1418,AV1419,"f",,Trigger)</f>
        <v>49234</v>
      </c>
      <c r="AY1419" s="188">
        <f>_xll.qlInterestRateIndexMaturity(Currency&amp;"ibor"&amp;$G$1,AX1419,Trigger)</f>
        <v>49416</v>
      </c>
      <c r="AZ1419" s="361">
        <f>_xll.qlIndexFixing($Z$5,AW1419,,_xll.ohTrigger(Trigger,Quote!$AE$2))</f>
        <v>1.5583682284169008E-2</v>
      </c>
      <c r="BA1419" s="361">
        <f>_xll.qlIndexFixing($BB$1,AX1419,,_xll.ohTrigger(Trigger,Quote!$AE$2))</f>
        <v>1.5479697903963682E-2</v>
      </c>
    </row>
    <row r="1420" spans="48:53" ht="11.25" customHeight="1" x14ac:dyDescent="0.25">
      <c r="AV1420" s="189" t="s">
        <v>91</v>
      </c>
      <c r="AW1420" s="188">
        <f>_xll.qlInterestRateIndexFixingDate(Currency&amp;"ibor"&amp;$G$1,AX1420,Trigger)</f>
        <v>49237</v>
      </c>
      <c r="AX1420" s="188">
        <f>_xll.qlCalendarAdvance(Calendar,AX1419,AV1420,"f",,Trigger)</f>
        <v>49241</v>
      </c>
      <c r="AY1420" s="188">
        <f>_xll.qlInterestRateIndexMaturity(Currency&amp;"ibor"&amp;$G$1,AX1420,Trigger)</f>
        <v>49423</v>
      </c>
      <c r="AZ1420" s="361">
        <f>_xll.qlIndexFixing($Z$5,AW1420,,_xll.ohTrigger(Trigger,Quote!$AE$2))</f>
        <v>1.5588601585234846E-2</v>
      </c>
      <c r="BA1420" s="361">
        <f>_xll.qlIndexFixing($BB$1,AX1420,,_xll.ohTrigger(Trigger,Quote!$AE$2))</f>
        <v>1.5471853588531303E-2</v>
      </c>
    </row>
    <row r="1421" spans="48:53" ht="11.25" customHeight="1" x14ac:dyDescent="0.25">
      <c r="AV1421" s="189" t="s">
        <v>91</v>
      </c>
      <c r="AW1421" s="188">
        <f>_xll.qlInterestRateIndexFixingDate(Currency&amp;"ibor"&amp;$G$1,AX1421,Trigger)</f>
        <v>49244</v>
      </c>
      <c r="AX1421" s="188">
        <f>_xll.qlCalendarAdvance(Calendar,AX1420,AV1421,"f",,Trigger)</f>
        <v>49248</v>
      </c>
      <c r="AY1421" s="188">
        <f>_xll.qlInterestRateIndexMaturity(Currency&amp;"ibor"&amp;$G$1,AX1421,Trigger)</f>
        <v>49429</v>
      </c>
      <c r="AZ1421" s="361">
        <f>_xll.qlIndexFixing($Z$5,AW1421,,_xll.ohTrigger(Trigger,Quote!$AE$2))</f>
        <v>1.5592832703208314E-2</v>
      </c>
      <c r="BA1421" s="361">
        <f>_xll.qlIndexFixing($BB$1,AX1421,,_xll.ohTrigger(Trigger,Quote!$AE$2))</f>
        <v>1.5464242586138948E-2</v>
      </c>
    </row>
    <row r="1422" spans="48:53" ht="11.25" customHeight="1" x14ac:dyDescent="0.25">
      <c r="AV1422" s="189" t="s">
        <v>91</v>
      </c>
      <c r="AW1422" s="188">
        <f>_xll.qlInterestRateIndexFixingDate(Currency&amp;"ibor"&amp;$G$1,AX1422,Trigger)</f>
        <v>49251</v>
      </c>
      <c r="AX1422" s="188">
        <f>_xll.qlCalendarAdvance(Calendar,AX1421,AV1422,"f",,Trigger)</f>
        <v>49255</v>
      </c>
      <c r="AY1422" s="188">
        <f>_xll.qlInterestRateIndexMaturity(Currency&amp;"ibor"&amp;$G$1,AX1422,Trigger)</f>
        <v>49436</v>
      </c>
      <c r="AZ1422" s="361">
        <f>_xll.qlIndexFixing($Z$5,AW1422,,_xll.ohTrigger(Trigger,Quote!$AE$2))</f>
        <v>1.5597751815413178E-2</v>
      </c>
      <c r="BA1422" s="361">
        <f>_xll.qlIndexFixing($BB$1,AX1422,,_xll.ohTrigger(Trigger,Quote!$AE$2))</f>
        <v>1.5456412965032792E-2</v>
      </c>
    </row>
    <row r="1423" spans="48:53" ht="11.25" customHeight="1" x14ac:dyDescent="0.25">
      <c r="AV1423" s="189" t="s">
        <v>91</v>
      </c>
      <c r="AW1423" s="188">
        <f>_xll.qlInterestRateIndexFixingDate(Currency&amp;"ibor"&amp;$G$1,AX1423,Trigger)</f>
        <v>49258</v>
      </c>
      <c r="AX1423" s="188">
        <f>_xll.qlCalendarAdvance(Calendar,AX1422,AV1423,"f",,Trigger)</f>
        <v>49262</v>
      </c>
      <c r="AY1423" s="188">
        <f>_xll.qlInterestRateIndexMaturity(Currency&amp;"ibor"&amp;$G$1,AX1423,Trigger)</f>
        <v>49443</v>
      </c>
      <c r="AZ1423" s="361">
        <f>_xll.qlIndexFixing($Z$5,AW1423,,_xll.ohTrigger(Trigger,Quote!$AE$2))</f>
        <v>1.5602670939690153E-2</v>
      </c>
      <c r="BA1423" s="361">
        <f>_xll.qlIndexFixing($BB$1,AX1423,,_xll.ohTrigger(Trigger,Quote!$AE$2))</f>
        <v>1.5448591067818439E-2</v>
      </c>
    </row>
    <row r="1424" spans="48:53" ht="11.25" customHeight="1" x14ac:dyDescent="0.25">
      <c r="AV1424" s="189" t="s">
        <v>91</v>
      </c>
      <c r="AW1424" s="188">
        <f>_xll.qlInterestRateIndexFixingDate(Currency&amp;"ibor"&amp;$G$1,AX1424,Trigger)</f>
        <v>49265</v>
      </c>
      <c r="AX1424" s="188">
        <f>_xll.qlCalendarAdvance(Calendar,AX1423,AV1424,"f",,Trigger)</f>
        <v>49269</v>
      </c>
      <c r="AY1424" s="188">
        <f>_xll.qlInterestRateIndexMaturity(Currency&amp;"ibor"&amp;$G$1,AX1424,Trigger)</f>
        <v>49450</v>
      </c>
      <c r="AZ1424" s="361" t="e">
        <f>_xll.qlIndexFixing($Z$5,AW1424,,_xll.ohTrigger(Trigger,Quote!$AE$2))</f>
        <v>#NUM!</v>
      </c>
      <c r="BA1424" s="361">
        <f>_xll.qlIndexFixing($BB$1,AX1424,,_xll.ohTrigger(Trigger,Quote!$AE$2))</f>
        <v>1.5440777126469445E-2</v>
      </c>
    </row>
    <row r="1425" spans="48:53" ht="11.25" customHeight="1" x14ac:dyDescent="0.25">
      <c r="AV1425" s="189" t="s">
        <v>91</v>
      </c>
      <c r="AW1425" s="188">
        <f>_xll.qlInterestRateIndexFixingDate(Currency&amp;"ibor"&amp;$G$1,AX1425,Trigger)</f>
        <v>49272</v>
      </c>
      <c r="AX1425" s="188">
        <f>_xll.qlCalendarAdvance(Calendar,AX1424,AV1425,"f",,Trigger)</f>
        <v>49276</v>
      </c>
      <c r="AY1425" s="188">
        <f>_xll.qlInterestRateIndexMaturity(Currency&amp;"ibor"&amp;$G$1,AX1425,Trigger)</f>
        <v>49457</v>
      </c>
      <c r="AZ1425" s="361" t="e">
        <f>_xll.qlIndexFixing($Z$5,AW1425,,_xll.ohTrigger(Trigger,Quote!$AE$2))</f>
        <v>#NUM!</v>
      </c>
      <c r="BA1425" s="361">
        <f>_xll.qlIndexFixing($BB$1,AX1425,,_xll.ohTrigger(Trigger,Quote!$AE$2))</f>
        <v>1.5432746759990557E-2</v>
      </c>
    </row>
    <row r="1426" spans="48:53" ht="11.25" customHeight="1" x14ac:dyDescent="0.25">
      <c r="AV1426" s="189" t="s">
        <v>91</v>
      </c>
      <c r="AW1426" s="188">
        <f>_xll.qlInterestRateIndexFixingDate(Currency&amp;"ibor"&amp;$G$1,AX1426,Trigger)</f>
        <v>49279</v>
      </c>
      <c r="AX1426" s="188">
        <f>_xll.qlCalendarAdvance(Calendar,AX1425,AV1426,"f",,Trigger)</f>
        <v>49283</v>
      </c>
      <c r="AY1426" s="188">
        <f>_xll.qlInterestRateIndexMaturity(Currency&amp;"ibor"&amp;$G$1,AX1426,Trigger)</f>
        <v>49465</v>
      </c>
      <c r="AZ1426" s="361" t="e">
        <f>_xll.qlIndexFixing($Z$5,AW1426,,_xll.ohTrigger(Trigger,Quote!$AE$2))</f>
        <v>#NUM!</v>
      </c>
      <c r="BA1426" s="361">
        <f>_xll.qlIndexFixing($BB$1,AX1426,,_xll.ohTrigger(Trigger,Quote!$AE$2))</f>
        <v>1.5424950139735216E-2</v>
      </c>
    </row>
    <row r="1427" spans="48:53" ht="11.25" customHeight="1" x14ac:dyDescent="0.25">
      <c r="AV1427" s="189" t="s">
        <v>91</v>
      </c>
      <c r="AW1427" s="188">
        <f>_xll.qlInterestRateIndexFixingDate(Currency&amp;"ibor"&amp;$G$1,AX1427,Trigger)</f>
        <v>49286</v>
      </c>
      <c r="AX1427" s="188">
        <f>_xll.qlCalendarAdvance(Calendar,AX1426,AV1427,"f",,Trigger)</f>
        <v>49290</v>
      </c>
      <c r="AY1427" s="188">
        <f>_xll.qlInterestRateIndexMaturity(Currency&amp;"ibor"&amp;$G$1,AX1427,Trigger)</f>
        <v>49472</v>
      </c>
      <c r="AZ1427" s="361" t="e">
        <f>_xll.qlIndexFixing($Z$5,AW1427,,_xll.ohTrigger(Trigger,Quote!$AE$2))</f>
        <v>#NUM!</v>
      </c>
      <c r="BA1427" s="361">
        <f>_xll.qlIndexFixing($BB$1,AX1427,,_xll.ohTrigger(Trigger,Quote!$AE$2))</f>
        <v>1.5417162548466225E-2</v>
      </c>
    </row>
    <row r="1428" spans="48:53" ht="11.25" customHeight="1" x14ac:dyDescent="0.25">
      <c r="AV1428" s="189" t="s">
        <v>91</v>
      </c>
      <c r="AW1428" s="188">
        <f>_xll.qlInterestRateIndexFixingDate(Currency&amp;"ibor"&amp;$G$1,AX1428,Trigger)</f>
        <v>49293</v>
      </c>
      <c r="AX1428" s="188">
        <f>_xll.qlCalendarAdvance(Calendar,AX1427,AV1428,"f",,Trigger)</f>
        <v>49297</v>
      </c>
      <c r="AY1428" s="188">
        <f>_xll.qlInterestRateIndexMaturity(Currency&amp;"ibor"&amp;$G$1,AX1428,Trigger)</f>
        <v>49479</v>
      </c>
      <c r="AZ1428" s="361" t="e">
        <f>_xll.qlIndexFixing($Z$5,AW1428,,_xll.ohTrigger(Trigger,Quote!$AE$2))</f>
        <v>#NUM!</v>
      </c>
      <c r="BA1428" s="361">
        <f>_xll.qlIndexFixing($BB$1,AX1428,,_xll.ohTrigger(Trigger,Quote!$AE$2))</f>
        <v>1.5409384336258717E-2</v>
      </c>
    </row>
    <row r="1429" spans="48:53" ht="11.25" customHeight="1" x14ac:dyDescent="0.25">
      <c r="AV1429" s="189" t="s">
        <v>91</v>
      </c>
      <c r="AW1429" s="188">
        <f>_xll.qlInterestRateIndexFixingDate(Currency&amp;"ibor"&amp;$G$1,AX1429,Trigger)</f>
        <v>49299</v>
      </c>
      <c r="AX1429" s="188">
        <f>_xll.qlCalendarAdvance(Calendar,AX1428,AV1429,"f",,Trigger)</f>
        <v>49305</v>
      </c>
      <c r="AY1429" s="188">
        <f>_xll.qlInterestRateIndexMaturity(Currency&amp;"ibor"&amp;$G$1,AX1429,Trigger)</f>
        <v>49487</v>
      </c>
      <c r="AZ1429" s="361" t="e">
        <f>_xll.qlIndexFixing($Z$5,AW1429,,_xll.ohTrigger(Trigger,Quote!$AE$2))</f>
        <v>#NUM!</v>
      </c>
      <c r="BA1429" s="361">
        <f>_xll.qlIndexFixing($BB$1,AX1429,,_xll.ohTrigger(Trigger,Quote!$AE$2))</f>
        <v>1.5400506885413074E-2</v>
      </c>
    </row>
    <row r="1430" spans="48:53" ht="11.25" customHeight="1" x14ac:dyDescent="0.25">
      <c r="AV1430" s="189" t="s">
        <v>91</v>
      </c>
      <c r="AW1430" s="188">
        <f>_xll.qlInterestRateIndexFixingDate(Currency&amp;"ibor"&amp;$G$1,AX1430,Trigger)</f>
        <v>49307</v>
      </c>
      <c r="AX1430" s="188">
        <f>_xll.qlCalendarAdvance(Calendar,AX1429,AV1430,"f",,Trigger)</f>
        <v>49312</v>
      </c>
      <c r="AY1430" s="188">
        <f>_xll.qlInterestRateIndexMaturity(Currency&amp;"ibor"&amp;$G$1,AX1430,Trigger)</f>
        <v>49493</v>
      </c>
      <c r="AZ1430" s="361" t="e">
        <f>_xll.qlIndexFixing($Z$5,AW1430,,_xll.ohTrigger(Trigger,Quote!$AE$2))</f>
        <v>#NUM!</v>
      </c>
      <c r="BA1430" s="361">
        <f>_xll.qlIndexFixing($BB$1,AX1430,,_xll.ohTrigger(Trigger,Quote!$AE$2))</f>
        <v>1.5392972336834097E-2</v>
      </c>
    </row>
    <row r="1431" spans="48:53" ht="11.25" customHeight="1" x14ac:dyDescent="0.25">
      <c r="AV1431" s="189" t="s">
        <v>91</v>
      </c>
      <c r="AW1431" s="188">
        <f>_xll.qlInterestRateIndexFixingDate(Currency&amp;"ibor"&amp;$G$1,AX1431,Trigger)</f>
        <v>49317</v>
      </c>
      <c r="AX1431" s="188">
        <f>_xll.qlCalendarAdvance(Calendar,AX1430,AV1431,"f",,Trigger)</f>
        <v>49319</v>
      </c>
      <c r="AY1431" s="188">
        <f>_xll.qlInterestRateIndexMaturity(Currency&amp;"ibor"&amp;$G$1,AX1431,Trigger)</f>
        <v>49500</v>
      </c>
      <c r="AZ1431" s="361" t="e">
        <f>_xll.qlIndexFixing($Z$5,AW1431,,_xll.ohTrigger(Trigger,Quote!$AE$2))</f>
        <v>#NUM!</v>
      </c>
      <c r="BA1431" s="361">
        <f>_xll.qlIndexFixing($BB$1,AX1431,,_xll.ohTrigger(Trigger,Quote!$AE$2))</f>
        <v>1.5385225333902342E-2</v>
      </c>
    </row>
    <row r="1432" spans="48:53" ht="11.25" customHeight="1" x14ac:dyDescent="0.25">
      <c r="AV1432" s="189" t="s">
        <v>91</v>
      </c>
      <c r="AW1432" s="188">
        <f>_xll.qlInterestRateIndexFixingDate(Currency&amp;"ibor"&amp;$G$1,AX1432,Trigger)</f>
        <v>49324</v>
      </c>
      <c r="AX1432" s="188">
        <f>_xll.qlCalendarAdvance(Calendar,AX1431,AV1432,"f",,Trigger)</f>
        <v>49326</v>
      </c>
      <c r="AY1432" s="188">
        <f>_xll.qlInterestRateIndexMaturity(Currency&amp;"ibor"&amp;$G$1,AX1432,Trigger)</f>
        <v>49507</v>
      </c>
      <c r="AZ1432" s="361" t="e">
        <f>_xll.qlIndexFixing($Z$5,AW1432,,_xll.ohTrigger(Trigger,Quote!$AE$2))</f>
        <v>#NUM!</v>
      </c>
      <c r="BA1432" s="361">
        <f>_xll.qlIndexFixing($BB$1,AX1432,,_xll.ohTrigger(Trigger,Quote!$AE$2))</f>
        <v>1.5377489136980376E-2</v>
      </c>
    </row>
    <row r="1433" spans="48:53" ht="11.25" customHeight="1" x14ac:dyDescent="0.25">
      <c r="AV1433" s="189" t="s">
        <v>91</v>
      </c>
      <c r="AW1433" s="188">
        <f>_xll.qlInterestRateIndexFixingDate(Currency&amp;"ibor"&amp;$G$1,AX1433,Trigger)</f>
        <v>49331</v>
      </c>
      <c r="AX1433" s="188">
        <f>_xll.qlCalendarAdvance(Calendar,AX1432,AV1433,"f",,Trigger)</f>
        <v>49333</v>
      </c>
      <c r="AY1433" s="188">
        <f>_xll.qlInterestRateIndexMaturity(Currency&amp;"ibor"&amp;$G$1,AX1433,Trigger)</f>
        <v>49514</v>
      </c>
      <c r="AZ1433" s="361" t="e">
        <f>_xll.qlIndexFixing($Z$5,AW1433,,_xll.ohTrigger(Trigger,Quote!$AE$2))</f>
        <v>#NUM!</v>
      </c>
      <c r="BA1433" s="361">
        <f>_xll.qlIndexFixing($BB$1,AX1433,,_xll.ohTrigger(Trigger,Quote!$AE$2))</f>
        <v>1.5369764100487456E-2</v>
      </c>
    </row>
    <row r="1434" spans="48:53" ht="11.25" customHeight="1" x14ac:dyDescent="0.25">
      <c r="AV1434" s="189" t="s">
        <v>91</v>
      </c>
      <c r="AW1434" s="188">
        <f>_xll.qlInterestRateIndexFixingDate(Currency&amp;"ibor"&amp;$G$1,AX1434,Trigger)</f>
        <v>49338</v>
      </c>
      <c r="AX1434" s="188">
        <f>_xll.qlCalendarAdvance(Calendar,AX1433,AV1434,"f",,Trigger)</f>
        <v>49340</v>
      </c>
      <c r="AY1434" s="188">
        <f>_xll.qlInterestRateIndexMaturity(Currency&amp;"ibor"&amp;$G$1,AX1434,Trigger)</f>
        <v>49521</v>
      </c>
      <c r="AZ1434" s="361" t="e">
        <f>_xll.qlIndexFixing($Z$5,AW1434,,_xll.ohTrigger(Trigger,Quote!$AE$2))</f>
        <v>#NUM!</v>
      </c>
      <c r="BA1434" s="361">
        <f>_xll.qlIndexFixing($BB$1,AX1434,,_xll.ohTrigger(Trigger,Quote!$AE$2))</f>
        <v>1.5362050579516333E-2</v>
      </c>
    </row>
    <row r="1435" spans="48:53" ht="11.25" customHeight="1" x14ac:dyDescent="0.25">
      <c r="AV1435" s="189" t="s">
        <v>91</v>
      </c>
      <c r="AW1435" s="188">
        <f>_xll.qlInterestRateIndexFixingDate(Currency&amp;"ibor"&amp;$G$1,AX1435,Trigger)</f>
        <v>49345</v>
      </c>
      <c r="AX1435" s="188">
        <f>_xll.qlCalendarAdvance(Calendar,AX1434,AV1435,"f",,Trigger)</f>
        <v>49347</v>
      </c>
      <c r="AY1435" s="188">
        <f>_xll.qlInterestRateIndexMaturity(Currency&amp;"ibor"&amp;$G$1,AX1435,Trigger)</f>
        <v>49528</v>
      </c>
      <c r="AZ1435" s="361" t="e">
        <f>_xll.qlIndexFixing($Z$5,AW1435,,_xll.ohTrigger(Trigger,Quote!$AE$2))</f>
        <v>#NUM!</v>
      </c>
      <c r="BA1435" s="361">
        <f>_xll.qlIndexFixing($BB$1,AX1435,,_xll.ohTrigger(Trigger,Quote!$AE$2))</f>
        <v>1.5354348929835457E-2</v>
      </c>
    </row>
    <row r="1436" spans="48:53" ht="11.25" customHeight="1" x14ac:dyDescent="0.25">
      <c r="AV1436" s="189" t="s">
        <v>91</v>
      </c>
      <c r="AW1436" s="188">
        <f>_xll.qlInterestRateIndexFixingDate(Currency&amp;"ibor"&amp;$G$1,AX1436,Trigger)</f>
        <v>49352</v>
      </c>
      <c r="AX1436" s="188">
        <f>_xll.qlCalendarAdvance(Calendar,AX1435,AV1436,"f",,Trigger)</f>
        <v>49354</v>
      </c>
      <c r="AY1436" s="188">
        <f>_xll.qlInterestRateIndexMaturity(Currency&amp;"ibor"&amp;$G$1,AX1436,Trigger)</f>
        <v>49535</v>
      </c>
      <c r="AZ1436" s="361" t="e">
        <f>_xll.qlIndexFixing($Z$5,AW1436,,_xll.ohTrigger(Trigger,Quote!$AE$2))</f>
        <v>#NUM!</v>
      </c>
      <c r="BA1436" s="361">
        <f>_xll.qlIndexFixing($BB$1,AX1436,,_xll.ohTrigger(Trigger,Quote!$AE$2))</f>
        <v>1.534665950788457E-2</v>
      </c>
    </row>
    <row r="1437" spans="48:53" ht="11.25" customHeight="1" x14ac:dyDescent="0.25">
      <c r="AV1437" s="189" t="s">
        <v>91</v>
      </c>
      <c r="AW1437" s="188">
        <f>_xll.qlInterestRateIndexFixingDate(Currency&amp;"ibor"&amp;$G$1,AX1437,Trigger)</f>
        <v>49359</v>
      </c>
      <c r="AX1437" s="188">
        <f>_xll.qlCalendarAdvance(Calendar,AX1436,AV1437,"f",,Trigger)</f>
        <v>49361</v>
      </c>
      <c r="AY1437" s="188">
        <f>_xll.qlInterestRateIndexMaturity(Currency&amp;"ibor"&amp;$G$1,AX1437,Trigger)</f>
        <v>49542</v>
      </c>
      <c r="AZ1437" s="361" t="e">
        <f>_xll.qlIndexFixing($Z$5,AW1437,,_xll.ohTrigger(Trigger,Quote!$AE$2))</f>
        <v>#NUM!</v>
      </c>
      <c r="BA1437" s="361">
        <f>_xll.qlIndexFixing($BB$1,AX1437,,_xll.ohTrigger(Trigger,Quote!$AE$2))</f>
        <v>1.5338982670779999E-2</v>
      </c>
    </row>
    <row r="1438" spans="48:53" ht="11.25" customHeight="1" x14ac:dyDescent="0.25">
      <c r="AV1438" s="189" t="s">
        <v>91</v>
      </c>
      <c r="AW1438" s="188">
        <f>_xll.qlInterestRateIndexFixingDate(Currency&amp;"ibor"&amp;$G$1,AX1438,Trigger)</f>
        <v>49366</v>
      </c>
      <c r="AX1438" s="188">
        <f>_xll.qlCalendarAdvance(Calendar,AX1437,AV1438,"f",,Trigger)</f>
        <v>49368</v>
      </c>
      <c r="AY1438" s="188">
        <f>_xll.qlInterestRateIndexMaturity(Currency&amp;"ibor"&amp;$G$1,AX1438,Trigger)</f>
        <v>49552</v>
      </c>
      <c r="AZ1438" s="361" t="e">
        <f>_xll.qlIndexFixing($Z$5,AW1438,,_xll.ohTrigger(Trigger,Quote!$AE$2))</f>
        <v>#NUM!</v>
      </c>
      <c r="BA1438" s="361">
        <f>_xll.qlIndexFixing($BB$1,AX1438,,_xll.ohTrigger(Trigger,Quote!$AE$2))</f>
        <v>1.5330450629823697E-2</v>
      </c>
    </row>
    <row r="1439" spans="48:53" ht="11.25" customHeight="1" x14ac:dyDescent="0.25">
      <c r="AV1439" s="189" t="s">
        <v>91</v>
      </c>
      <c r="AW1439" s="188">
        <f>_xll.qlInterestRateIndexFixingDate(Currency&amp;"ibor"&amp;$G$1,AX1439,Trigger)</f>
        <v>49373</v>
      </c>
      <c r="AX1439" s="188">
        <f>_xll.qlCalendarAdvance(Calendar,AX1438,AV1439,"f",,Trigger)</f>
        <v>49375</v>
      </c>
      <c r="AY1439" s="188">
        <f>_xll.qlInterestRateIndexMaturity(Currency&amp;"ibor"&amp;$G$1,AX1439,Trigger)</f>
        <v>49559</v>
      </c>
      <c r="AZ1439" s="361" t="e">
        <f>_xll.qlIndexFixing($Z$5,AW1439,,_xll.ohTrigger(Trigger,Quote!$AE$2))</f>
        <v>#NUM!</v>
      </c>
      <c r="BA1439" s="361">
        <f>_xll.qlIndexFixing($BB$1,AX1439,,_xll.ohTrigger(Trigger,Quote!$AE$2))</f>
        <v>1.5322803140128355E-2</v>
      </c>
    </row>
    <row r="1440" spans="48:53" ht="11.25" customHeight="1" x14ac:dyDescent="0.25">
      <c r="AV1440" s="189" t="s">
        <v>91</v>
      </c>
      <c r="AW1440" s="188">
        <f>_xll.qlInterestRateIndexFixingDate(Currency&amp;"ibor"&amp;$G$1,AX1440,Trigger)</f>
        <v>49380</v>
      </c>
      <c r="AX1440" s="188">
        <f>_xll.qlCalendarAdvance(Calendar,AX1439,AV1440,"f",,Trigger)</f>
        <v>49382</v>
      </c>
      <c r="AY1440" s="188">
        <f>_xll.qlInterestRateIndexMaturity(Currency&amp;"ibor"&amp;$G$1,AX1440,Trigger)</f>
        <v>49566</v>
      </c>
      <c r="AZ1440" s="361" t="e">
        <f>_xll.qlIndexFixing($Z$5,AW1440,,_xll.ohTrigger(Trigger,Quote!$AE$2))</f>
        <v>#NUM!</v>
      </c>
      <c r="BA1440" s="361">
        <f>_xll.qlIndexFixing($BB$1,AX1440,,_xll.ohTrigger(Trigger,Quote!$AE$2))</f>
        <v>1.5315169403016946E-2</v>
      </c>
    </row>
    <row r="1441" spans="48:53" ht="11.25" customHeight="1" x14ac:dyDescent="0.25">
      <c r="AV1441" s="189" t="s">
        <v>91</v>
      </c>
      <c r="AW1441" s="188">
        <f>_xll.qlInterestRateIndexFixingDate(Currency&amp;"ibor"&amp;$G$1,AX1441,Trigger)</f>
        <v>49387</v>
      </c>
      <c r="AX1441" s="188">
        <f>_xll.qlCalendarAdvance(Calendar,AX1440,AV1441,"f",,Trigger)</f>
        <v>49389</v>
      </c>
      <c r="AY1441" s="188">
        <f>_xll.qlInterestRateIndexMaturity(Currency&amp;"ibor"&amp;$G$1,AX1441,Trigger)</f>
        <v>49573</v>
      </c>
      <c r="AZ1441" s="361" t="e">
        <f>_xll.qlIndexFixing($Z$5,AW1441,,_xll.ohTrigger(Trigger,Quote!$AE$2))</f>
        <v>#NUM!</v>
      </c>
      <c r="BA1441" s="361">
        <f>_xll.qlIndexFixing($BB$1,AX1441,,_xll.ohTrigger(Trigger,Quote!$AE$2))</f>
        <v>1.5303416216348816E-2</v>
      </c>
    </row>
    <row r="1442" spans="48:53" ht="11.25" customHeight="1" x14ac:dyDescent="0.25">
      <c r="AV1442" s="189" t="s">
        <v>91</v>
      </c>
      <c r="AW1442" s="188">
        <f>_xll.qlInterestRateIndexFixingDate(Currency&amp;"ibor"&amp;$G$1,AX1442,Trigger)</f>
        <v>49390</v>
      </c>
      <c r="AX1442" s="188">
        <f>_xll.qlCalendarAdvance(Calendar,AX1441,AV1442,"f",,Trigger)</f>
        <v>49396</v>
      </c>
      <c r="AY1442" s="188">
        <f>_xll.qlInterestRateIndexMaturity(Currency&amp;"ibor"&amp;$G$1,AX1442,Trigger)</f>
        <v>49580</v>
      </c>
      <c r="AZ1442" s="361" t="e">
        <f>_xll.qlIndexFixing($Z$5,AW1442,,_xll.ohTrigger(Trigger,Quote!$AE$2))</f>
        <v>#NUM!</v>
      </c>
      <c r="BA1442" s="361">
        <f>_xll.qlIndexFixing($BB$1,AX1442,,_xll.ohTrigger(Trigger,Quote!$AE$2))</f>
        <v>1.5300585886744928E-2</v>
      </c>
    </row>
    <row r="1443" spans="48:53" ht="11.25" customHeight="1" x14ac:dyDescent="0.25">
      <c r="AV1443" s="189" t="s">
        <v>91</v>
      </c>
      <c r="AW1443" s="188">
        <f>_xll.qlInterestRateIndexFixingDate(Currency&amp;"ibor"&amp;$G$1,AX1443,Trigger)</f>
        <v>49401</v>
      </c>
      <c r="AX1443" s="188">
        <f>_xll.qlCalendarAdvance(Calendar,AX1442,AV1443,"f",,Trigger)</f>
        <v>49403</v>
      </c>
      <c r="AY1443" s="188">
        <f>_xll.qlInterestRateIndexMaturity(Currency&amp;"ibor"&amp;$G$1,AX1443,Trigger)</f>
        <v>49586</v>
      </c>
      <c r="AZ1443" s="361" t="e">
        <f>_xll.qlIndexFixing($Z$5,AW1443,,_xll.ohTrigger(Trigger,Quote!$AE$2))</f>
        <v>#NUM!</v>
      </c>
      <c r="BA1443" s="361">
        <f>_xll.qlIndexFixing($BB$1,AX1443,,_xll.ohTrigger(Trigger,Quote!$AE$2))</f>
        <v>1.5292354272153908E-2</v>
      </c>
    </row>
    <row r="1444" spans="48:53" ht="11.25" customHeight="1" x14ac:dyDescent="0.25">
      <c r="AV1444" s="189" t="s">
        <v>91</v>
      </c>
      <c r="AW1444" s="188">
        <f>_xll.qlInterestRateIndexFixingDate(Currency&amp;"ibor"&amp;$G$1,AX1444,Trigger)</f>
        <v>49408</v>
      </c>
      <c r="AX1444" s="188">
        <f>_xll.qlCalendarAdvance(Calendar,AX1443,AV1444,"f",,Trigger)</f>
        <v>49410</v>
      </c>
      <c r="AY1444" s="188">
        <f>_xll.qlInterestRateIndexMaturity(Currency&amp;"ibor"&amp;$G$1,AX1444,Trigger)</f>
        <v>49593</v>
      </c>
      <c r="AZ1444" s="361" t="e">
        <f>_xll.qlIndexFixing($Z$5,AW1444,,_xll.ohTrigger(Trigger,Quote!$AE$2))</f>
        <v>#NUM!</v>
      </c>
      <c r="BA1444" s="361">
        <f>_xll.qlIndexFixing($BB$1,AX1444,,_xll.ohTrigger(Trigger,Quote!$AE$2))</f>
        <v>1.5284779113640472E-2</v>
      </c>
    </row>
    <row r="1445" spans="48:53" ht="11.25" customHeight="1" x14ac:dyDescent="0.25">
      <c r="AV1445" s="189" t="s">
        <v>91</v>
      </c>
      <c r="AW1445" s="188">
        <f>_xll.qlInterestRateIndexFixingDate(Currency&amp;"ibor"&amp;$G$1,AX1445,Trigger)</f>
        <v>49415</v>
      </c>
      <c r="AX1445" s="188">
        <f>_xll.qlCalendarAdvance(Calendar,AX1444,AV1445,"f",,Trigger)</f>
        <v>49417</v>
      </c>
      <c r="AY1445" s="188">
        <f>_xll.qlInterestRateIndexMaturity(Currency&amp;"ibor"&amp;$G$1,AX1445,Trigger)</f>
        <v>49600</v>
      </c>
      <c r="AZ1445" s="361" t="e">
        <f>_xll.qlIndexFixing($Z$5,AW1445,,_xll.ohTrigger(Trigger,Quote!$AE$2))</f>
        <v>#NUM!</v>
      </c>
      <c r="BA1445" s="361">
        <f>_xll.qlIndexFixing($BB$1,AX1445,,_xll.ohTrigger(Trigger,Quote!$AE$2))</f>
        <v>1.527721949513783E-2</v>
      </c>
    </row>
    <row r="1446" spans="48:53" ht="11.25" customHeight="1" x14ac:dyDescent="0.25">
      <c r="AV1446" s="189" t="s">
        <v>91</v>
      </c>
      <c r="AW1446" s="188">
        <f>_xll.qlInterestRateIndexFixingDate(Currency&amp;"ibor"&amp;$G$1,AX1446,Trigger)</f>
        <v>49422</v>
      </c>
      <c r="AX1446" s="188">
        <f>_xll.qlCalendarAdvance(Calendar,AX1445,AV1446,"f",,Trigger)</f>
        <v>49424</v>
      </c>
      <c r="AY1446" s="188">
        <f>_xll.qlInterestRateIndexMaturity(Currency&amp;"ibor"&amp;$G$1,AX1446,Trigger)</f>
        <v>49607</v>
      </c>
      <c r="AZ1446" s="361" t="e">
        <f>_xll.qlIndexFixing($Z$5,AW1446,,_xll.ohTrigger(Trigger,Quote!$AE$2))</f>
        <v>#NUM!</v>
      </c>
      <c r="BA1446" s="361">
        <f>_xll.qlIndexFixing($BB$1,AX1446,,_xll.ohTrigger(Trigger,Quote!$AE$2))</f>
        <v>1.5269675776109356E-2</v>
      </c>
    </row>
    <row r="1447" spans="48:53" ht="11.25" customHeight="1" x14ac:dyDescent="0.25">
      <c r="AV1447" s="189" t="s">
        <v>91</v>
      </c>
      <c r="AW1447" s="188">
        <f>_xll.qlInterestRateIndexFixingDate(Currency&amp;"ibor"&amp;$G$1,AX1447,Trigger)</f>
        <v>49426</v>
      </c>
      <c r="AX1447" s="188">
        <f>_xll.qlCalendarAdvance(Calendar,AX1446,AV1447,"f",,Trigger)</f>
        <v>49431</v>
      </c>
      <c r="AY1447" s="188">
        <f>_xll.qlInterestRateIndexMaturity(Currency&amp;"ibor"&amp;$G$1,AX1447,Trigger)</f>
        <v>49615</v>
      </c>
      <c r="AZ1447" s="361" t="e">
        <f>_xll.qlIndexFixing($Z$5,AW1447,,_xll.ohTrigger(Trigger,Quote!$AE$2))</f>
        <v>#NUM!</v>
      </c>
      <c r="BA1447" s="361">
        <f>_xll.qlIndexFixing($BB$1,AX1447,,_xll.ohTrigger(Trigger,Quote!$AE$2))</f>
        <v>1.5262148316679091E-2</v>
      </c>
    </row>
    <row r="1448" spans="48:53" ht="11.25" customHeight="1" x14ac:dyDescent="0.25">
      <c r="AV1448" s="189" t="s">
        <v>91</v>
      </c>
      <c r="AW1448" s="188">
        <f>_xll.qlInterestRateIndexFixingDate(Currency&amp;"ibor"&amp;$G$1,AX1448,Trigger)</f>
        <v>49436</v>
      </c>
      <c r="AX1448" s="188">
        <f>_xll.qlCalendarAdvance(Calendar,AX1447,AV1448,"f",,Trigger)</f>
        <v>49438</v>
      </c>
      <c r="AY1448" s="188">
        <f>_xll.qlInterestRateIndexMaturity(Currency&amp;"ibor"&amp;$G$1,AX1448,Trigger)</f>
        <v>49622</v>
      </c>
      <c r="AZ1448" s="361" t="e">
        <f>_xll.qlIndexFixing($Z$5,AW1448,,_xll.ohTrigger(Trigger,Quote!$AE$2))</f>
        <v>#NUM!</v>
      </c>
      <c r="BA1448" s="361">
        <f>_xll.qlIndexFixing($BB$1,AX1448,,_xll.ohTrigger(Trigger,Quote!$AE$2))</f>
        <v>1.5254637477628277E-2</v>
      </c>
    </row>
    <row r="1449" spans="48:53" ht="11.25" customHeight="1" x14ac:dyDescent="0.25">
      <c r="AV1449" s="189" t="s">
        <v>91</v>
      </c>
      <c r="AW1449" s="188">
        <f>_xll.qlInterestRateIndexFixingDate(Currency&amp;"ibor"&amp;$G$1,AX1449,Trigger)</f>
        <v>49443</v>
      </c>
      <c r="AX1449" s="188">
        <f>_xll.qlCalendarAdvance(Calendar,AX1448,AV1449,"f",,Trigger)</f>
        <v>49445</v>
      </c>
      <c r="AY1449" s="188">
        <f>_xll.qlInterestRateIndexMaturity(Currency&amp;"ibor"&amp;$G$1,AX1449,Trigger)</f>
        <v>49629</v>
      </c>
      <c r="AZ1449" s="361" t="e">
        <f>_xll.qlIndexFixing($Z$5,AW1449,,_xll.ohTrigger(Trigger,Quote!$AE$2))</f>
        <v>#NUM!</v>
      </c>
      <c r="BA1449" s="361">
        <f>_xll.qlIndexFixing($BB$1,AX1449,,_xll.ohTrigger(Trigger,Quote!$AE$2))</f>
        <v>1.5247143615003782E-2</v>
      </c>
    </row>
    <row r="1450" spans="48:53" ht="11.25" customHeight="1" x14ac:dyDescent="0.25">
      <c r="AV1450" s="189" t="s">
        <v>91</v>
      </c>
      <c r="AW1450" s="188">
        <f>_xll.qlInterestRateIndexFixingDate(Currency&amp;"ibor"&amp;$G$1,AX1450,Trigger)</f>
        <v>49450</v>
      </c>
      <c r="AX1450" s="188">
        <f>_xll.qlCalendarAdvance(Calendar,AX1449,AV1450,"f",,Trigger)</f>
        <v>49452</v>
      </c>
      <c r="AY1450" s="188">
        <f>_xll.qlInterestRateIndexMaturity(Currency&amp;"ibor"&amp;$G$1,AX1450,Trigger)</f>
        <v>49636</v>
      </c>
      <c r="AZ1450" s="361" t="e">
        <f>_xll.qlIndexFixing($Z$5,AW1450,,_xll.ohTrigger(Trigger,Quote!$AE$2))</f>
        <v>#NUM!</v>
      </c>
      <c r="BA1450" s="361">
        <f>_xll.qlIndexFixing($BB$1,AX1450,,_xll.ohTrigger(Trigger,Quote!$AE$2))</f>
        <v>1.5239666994785276E-2</v>
      </c>
    </row>
    <row r="1451" spans="48:53" ht="11.25" customHeight="1" x14ac:dyDescent="0.25">
      <c r="AV1451" s="189" t="s">
        <v>91</v>
      </c>
      <c r="AW1451" s="188">
        <f>_xll.qlInterestRateIndexFixingDate(Currency&amp;"ibor"&amp;$G$1,AX1451,Trigger)</f>
        <v>49457</v>
      </c>
      <c r="AX1451" s="188">
        <f>_xll.qlCalendarAdvance(Calendar,AX1450,AV1451,"f",,Trigger)</f>
        <v>49459</v>
      </c>
      <c r="AY1451" s="188">
        <f>_xll.qlInterestRateIndexMaturity(Currency&amp;"ibor"&amp;$G$1,AX1451,Trigger)</f>
        <v>49643</v>
      </c>
      <c r="AZ1451" s="361" t="e">
        <f>_xll.qlIndexFixing($Z$5,AW1451,,_xll.ohTrigger(Trigger,Quote!$AE$2))</f>
        <v>#NUM!</v>
      </c>
      <c r="BA1451" s="361">
        <f>_xll.qlIndexFixing($BB$1,AX1451,,_xll.ohTrigger(Trigger,Quote!$AE$2))</f>
        <v>1.5232207807906298E-2</v>
      </c>
    </row>
    <row r="1452" spans="48:53" ht="11.25" customHeight="1" x14ac:dyDescent="0.25">
      <c r="AV1452" s="189" t="s">
        <v>91</v>
      </c>
      <c r="AW1452" s="188">
        <f>_xll.qlInterestRateIndexFixingDate(Currency&amp;"ibor"&amp;$G$1,AX1452,Trigger)</f>
        <v>49464</v>
      </c>
      <c r="AX1452" s="188">
        <f>_xll.qlCalendarAdvance(Calendar,AX1451,AV1452,"f",,Trigger)</f>
        <v>49466</v>
      </c>
      <c r="AY1452" s="188">
        <f>_xll.qlInterestRateIndexMaturity(Currency&amp;"ibor"&amp;$G$1,AX1452,Trigger)</f>
        <v>49649</v>
      </c>
      <c r="AZ1452" s="361" t="e">
        <f>_xll.qlIndexFixing($Z$5,AW1452,,_xll.ohTrigger(Trigger,Quote!$AE$2))</f>
        <v>#NUM!</v>
      </c>
      <c r="BA1452" s="361">
        <f>_xll.qlIndexFixing($BB$1,AX1452,,_xll.ohTrigger(Trigger,Quote!$AE$2))</f>
        <v>1.5224766243024587E-2</v>
      </c>
    </row>
    <row r="1453" spans="48:53" ht="11.25" customHeight="1" x14ac:dyDescent="0.25">
      <c r="AV1453" s="189" t="s">
        <v>91</v>
      </c>
      <c r="AW1453" s="188">
        <f>_xll.qlInterestRateIndexFixingDate(Currency&amp;"ibor"&amp;$G$1,AX1453,Trigger)</f>
        <v>49471</v>
      </c>
      <c r="AX1453" s="188">
        <f>_xll.qlCalendarAdvance(Calendar,AX1452,AV1453,"f",,Trigger)</f>
        <v>49473</v>
      </c>
      <c r="AY1453" s="188">
        <f>_xll.qlInterestRateIndexMaturity(Currency&amp;"ibor"&amp;$G$1,AX1453,Trigger)</f>
        <v>49656</v>
      </c>
      <c r="AZ1453" s="361" t="e">
        <f>_xll.qlIndexFixing($Z$5,AW1453,,_xll.ohTrigger(Trigger,Quote!$AE$2))</f>
        <v>#NUM!</v>
      </c>
      <c r="BA1453" s="361">
        <f>_xll.qlIndexFixing($BB$1,AX1453,,_xll.ohTrigger(Trigger,Quote!$AE$2))</f>
        <v>1.5217342488796153E-2</v>
      </c>
    </row>
    <row r="1454" spans="48:53" ht="11.25" customHeight="1" x14ac:dyDescent="0.25">
      <c r="AV1454" s="189" t="s">
        <v>91</v>
      </c>
      <c r="AW1454" s="188">
        <f>_xll.qlInterestRateIndexFixingDate(Currency&amp;"ibor"&amp;$G$1,AX1454,Trigger)</f>
        <v>49478</v>
      </c>
      <c r="AX1454" s="188">
        <f>_xll.qlCalendarAdvance(Calendar,AX1453,AV1454,"f",,Trigger)</f>
        <v>49480</v>
      </c>
      <c r="AY1454" s="188">
        <f>_xll.qlInterestRateIndexMaturity(Currency&amp;"ibor"&amp;$G$1,AX1454,Trigger)</f>
        <v>49663</v>
      </c>
      <c r="AZ1454" s="361" t="e">
        <f>_xll.qlIndexFixing($Z$5,AW1454,,_xll.ohTrigger(Trigger,Quote!$AE$2))</f>
        <v>#NUM!</v>
      </c>
      <c r="BA1454" s="361">
        <f>_xll.qlIndexFixing($BB$1,AX1454,,_xll.ohTrigger(Trigger,Quote!$AE$2))</f>
        <v>1.5209936733874413E-2</v>
      </c>
    </row>
    <row r="1455" spans="48:53" ht="11.25" customHeight="1" x14ac:dyDescent="0.25">
      <c r="AV1455" s="189" t="s">
        <v>91</v>
      </c>
      <c r="AW1455" s="188">
        <f>_xll.qlInterestRateIndexFixingDate(Currency&amp;"ibor"&amp;$G$1,AX1455,Trigger)</f>
        <v>49485</v>
      </c>
      <c r="AX1455" s="188">
        <f>_xll.qlCalendarAdvance(Calendar,AX1454,AV1455,"f",,Trigger)</f>
        <v>49487</v>
      </c>
      <c r="AY1455" s="188">
        <f>_xll.qlInterestRateIndexMaturity(Currency&amp;"ibor"&amp;$G$1,AX1455,Trigger)</f>
        <v>49670</v>
      </c>
      <c r="AZ1455" s="361" t="e">
        <f>_xll.qlIndexFixing($Z$5,AW1455,,_xll.ohTrigger(Trigger,Quote!$AE$2))</f>
        <v>#NUM!</v>
      </c>
      <c r="BA1455" s="361">
        <f>_xll.qlIndexFixing($BB$1,AX1455,,_xll.ohTrigger(Trigger,Quote!$AE$2))</f>
        <v>1.5202549166909328E-2</v>
      </c>
    </row>
    <row r="1456" spans="48:53" ht="11.25" customHeight="1" x14ac:dyDescent="0.25">
      <c r="AV1456" s="189" t="s">
        <v>91</v>
      </c>
      <c r="AW1456" s="188">
        <f>_xll.qlInterestRateIndexFixingDate(Currency&amp;"ibor"&amp;$G$1,AX1456,Trigger)</f>
        <v>49492</v>
      </c>
      <c r="AX1456" s="188">
        <f>_xll.qlCalendarAdvance(Calendar,AX1455,AV1456,"f",,Trigger)</f>
        <v>49494</v>
      </c>
      <c r="AY1456" s="188">
        <f>_xll.qlInterestRateIndexMaturity(Currency&amp;"ibor"&amp;$G$1,AX1456,Trigger)</f>
        <v>49678</v>
      </c>
      <c r="AZ1456" s="361" t="e">
        <f>_xll.qlIndexFixing($Z$5,AW1456,,_xll.ohTrigger(Trigger,Quote!$AE$2))</f>
        <v>#NUM!</v>
      </c>
      <c r="BA1456" s="361">
        <f>_xll.qlIndexFixing($BB$1,AX1456,,_xll.ohTrigger(Trigger,Quote!$AE$2))</f>
        <v>1.5195179976549128E-2</v>
      </c>
    </row>
    <row r="1457" spans="48:53" ht="11.25" customHeight="1" x14ac:dyDescent="0.25">
      <c r="AV1457" s="189" t="s">
        <v>91</v>
      </c>
      <c r="AW1457" s="188">
        <f>_xll.qlInterestRateIndexFixingDate(Currency&amp;"ibor"&amp;$G$1,AX1457,Trigger)</f>
        <v>49499</v>
      </c>
      <c r="AX1457" s="188">
        <f>_xll.qlCalendarAdvance(Calendar,AX1456,AV1457,"f",,Trigger)</f>
        <v>49501</v>
      </c>
      <c r="AY1457" s="188">
        <f>_xll.qlInterestRateIndexMaturity(Currency&amp;"ibor"&amp;$G$1,AX1457,Trigger)</f>
        <v>49685</v>
      </c>
      <c r="AZ1457" s="361" t="e">
        <f>_xll.qlIndexFixing($Z$5,AW1457,,_xll.ohTrigger(Trigger,Quote!$AE$2))</f>
        <v>#NUM!</v>
      </c>
      <c r="BA1457" s="361">
        <f>_xll.qlIndexFixing($BB$1,AX1457,,_xll.ohTrigger(Trigger,Quote!$AE$2))</f>
        <v>1.5187829351441615E-2</v>
      </c>
    </row>
    <row r="1458" spans="48:53" ht="11.25" customHeight="1" x14ac:dyDescent="0.25">
      <c r="AV1458" s="189" t="s">
        <v>91</v>
      </c>
      <c r="AW1458" s="188">
        <f>_xll.qlInterestRateIndexFixingDate(Currency&amp;"ibor"&amp;$G$1,AX1458,Trigger)</f>
        <v>49506</v>
      </c>
      <c r="AX1458" s="188">
        <f>_xll.qlCalendarAdvance(Calendar,AX1457,AV1458,"f",,Trigger)</f>
        <v>49508</v>
      </c>
      <c r="AY1458" s="188">
        <f>_xll.qlInterestRateIndexMaturity(Currency&amp;"ibor"&amp;$G$1,AX1458,Trigger)</f>
        <v>49692</v>
      </c>
      <c r="AZ1458" s="361" t="e">
        <f>_xll.qlIndexFixing($Z$5,AW1458,,_xll.ohTrigger(Trigger,Quote!$AE$2))</f>
        <v>#NUM!</v>
      </c>
      <c r="BA1458" s="361">
        <f>_xll.qlIndexFixing($BB$1,AX1458,,_xll.ohTrigger(Trigger,Quote!$AE$2))</f>
        <v>1.5180497480229404E-2</v>
      </c>
    </row>
    <row r="1459" spans="48:53" ht="11.25" customHeight="1" x14ac:dyDescent="0.25">
      <c r="AV1459" s="189" t="s">
        <v>91</v>
      </c>
      <c r="AW1459" s="188">
        <f>_xll.qlInterestRateIndexFixingDate(Currency&amp;"ibor"&amp;$G$1,AX1459,Trigger)</f>
        <v>49513</v>
      </c>
      <c r="AX1459" s="188">
        <f>_xll.qlCalendarAdvance(Calendar,AX1458,AV1459,"f",,Trigger)</f>
        <v>49515</v>
      </c>
      <c r="AY1459" s="188">
        <f>_xll.qlInterestRateIndexMaturity(Currency&amp;"ibor"&amp;$G$1,AX1459,Trigger)</f>
        <v>49699</v>
      </c>
      <c r="AZ1459" s="361" t="e">
        <f>_xll.qlIndexFixing($Z$5,AW1459,,_xll.ohTrigger(Trigger,Quote!$AE$2))</f>
        <v>#NUM!</v>
      </c>
      <c r="BA1459" s="361">
        <f>_xll.qlIndexFixing($BB$1,AX1459,,_xll.ohTrigger(Trigger,Quote!$AE$2))</f>
        <v>1.5173184551554246E-2</v>
      </c>
    </row>
    <row r="1460" spans="48:53" ht="11.25" customHeight="1" x14ac:dyDescent="0.25">
      <c r="AV1460" s="189" t="s">
        <v>91</v>
      </c>
      <c r="AW1460" s="188">
        <f>_xll.qlInterestRateIndexFixingDate(Currency&amp;"ibor"&amp;$G$1,AX1460,Trigger)</f>
        <v>49520</v>
      </c>
      <c r="AX1460" s="188">
        <f>_xll.qlCalendarAdvance(Calendar,AX1459,AV1460,"f",,Trigger)</f>
        <v>49522</v>
      </c>
      <c r="AY1460" s="188">
        <f>_xll.qlInterestRateIndexMaturity(Currency&amp;"ibor"&amp;$G$1,AX1460,Trigger)</f>
        <v>49706</v>
      </c>
      <c r="AZ1460" s="361" t="e">
        <f>_xll.qlIndexFixing($Z$5,AW1460,,_xll.ohTrigger(Trigger,Quote!$AE$2))</f>
        <v>#NUM!</v>
      </c>
      <c r="BA1460" s="361">
        <f>_xll.qlIndexFixing($BB$1,AX1460,,_xll.ohTrigger(Trigger,Quote!$AE$2))</f>
        <v>1.5165890754054865E-2</v>
      </c>
    </row>
    <row r="1461" spans="48:53" ht="11.25" customHeight="1" x14ac:dyDescent="0.25">
      <c r="AV1461" s="189" t="s">
        <v>91</v>
      </c>
      <c r="AW1461" s="188">
        <f>_xll.qlInterestRateIndexFixingDate(Currency&amp;"ibor"&amp;$G$1,AX1461,Trigger)</f>
        <v>49527</v>
      </c>
      <c r="AX1461" s="188">
        <f>_xll.qlCalendarAdvance(Calendar,AX1460,AV1461,"f",,Trigger)</f>
        <v>49529</v>
      </c>
      <c r="AY1461" s="188">
        <f>_xll.qlInterestRateIndexMaturity(Currency&amp;"ibor"&amp;$G$1,AX1461,Trigger)</f>
        <v>49713</v>
      </c>
      <c r="AZ1461" s="361" t="e">
        <f>_xll.qlIndexFixing($Z$5,AW1461,,_xll.ohTrigger(Trigger,Quote!$AE$2))</f>
        <v>#NUM!</v>
      </c>
      <c r="BA1461" s="361">
        <f>_xll.qlIndexFixing($BB$1,AX1461,,_xll.ohTrigger(Trigger,Quote!$AE$2))</f>
        <v>1.5158616276369125E-2</v>
      </c>
    </row>
    <row r="1462" spans="48:53" ht="11.25" customHeight="1" x14ac:dyDescent="0.25">
      <c r="AV1462" s="189" t="s">
        <v>91</v>
      </c>
      <c r="AW1462" s="188">
        <f>_xll.qlInterestRateIndexFixingDate(Currency&amp;"ibor"&amp;$G$1,AX1462,Trigger)</f>
        <v>49534</v>
      </c>
      <c r="AX1462" s="188">
        <f>_xll.qlCalendarAdvance(Calendar,AX1461,AV1462,"f",,Trigger)</f>
        <v>49536</v>
      </c>
      <c r="AY1462" s="188">
        <f>_xll.qlInterestRateIndexMaturity(Currency&amp;"ibor"&amp;$G$1,AX1462,Trigger)</f>
        <v>49720</v>
      </c>
      <c r="AZ1462" s="361" t="e">
        <f>_xll.qlIndexFixing($Z$5,AW1462,,_xll.ohTrigger(Trigger,Quote!$AE$2))</f>
        <v>#NUM!</v>
      </c>
      <c r="BA1462" s="361">
        <f>_xll.qlIndexFixing($BB$1,AX1462,,_xll.ohTrigger(Trigger,Quote!$AE$2))</f>
        <v>1.5151361307131433E-2</v>
      </c>
    </row>
    <row r="1463" spans="48:53" ht="11.25" customHeight="1" x14ac:dyDescent="0.25">
      <c r="AV1463" s="189" t="s">
        <v>91</v>
      </c>
      <c r="AW1463" s="188">
        <f>_xll.qlInterestRateIndexFixingDate(Currency&amp;"ibor"&amp;$G$1,AX1463,Trigger)</f>
        <v>49541</v>
      </c>
      <c r="AX1463" s="188">
        <f>_xll.qlCalendarAdvance(Calendar,AX1462,AV1463,"f",,Trigger)</f>
        <v>49543</v>
      </c>
      <c r="AY1463" s="188">
        <f>_xll.qlInterestRateIndexMaturity(Currency&amp;"ibor"&amp;$G$1,AX1463,Trigger)</f>
        <v>49727</v>
      </c>
      <c r="AZ1463" s="361" t="e">
        <f>_xll.qlIndexFixing($Z$5,AW1463,,_xll.ohTrigger(Trigger,Quote!$AE$2))</f>
        <v>#NUM!</v>
      </c>
      <c r="BA1463" s="361">
        <f>_xll.qlIndexFixing($BB$1,AX1463,,_xll.ohTrigger(Trigger,Quote!$AE$2))</f>
        <v>1.5144126034974895E-2</v>
      </c>
    </row>
    <row r="1464" spans="48:53" ht="11.25" customHeight="1" x14ac:dyDescent="0.25">
      <c r="AV1464" s="189" t="s">
        <v>91</v>
      </c>
      <c r="AW1464" s="188">
        <f>_xll.qlInterestRateIndexFixingDate(Currency&amp;"ibor"&amp;$G$1,AX1464,Trigger)</f>
        <v>49548</v>
      </c>
      <c r="AX1464" s="188">
        <f>_xll.qlCalendarAdvance(Calendar,AX1463,AV1464,"f",,Trigger)</f>
        <v>49550</v>
      </c>
      <c r="AY1464" s="188">
        <f>_xll.qlInterestRateIndexMaturity(Currency&amp;"ibor"&amp;$G$1,AX1464,Trigger)</f>
        <v>49734</v>
      </c>
      <c r="AZ1464" s="361" t="e">
        <f>_xll.qlIndexFixing($Z$5,AW1464,,_xll.ohTrigger(Trigger,Quote!$AE$2))</f>
        <v>#NUM!</v>
      </c>
      <c r="BA1464" s="361">
        <f>_xll.qlIndexFixing($BB$1,AX1464,,_xll.ohTrigger(Trigger,Quote!$AE$2))</f>
        <v>1.5137484009930365E-2</v>
      </c>
    </row>
    <row r="1465" spans="48:53" ht="11.25" customHeight="1" x14ac:dyDescent="0.25">
      <c r="AV1465" s="189" t="s">
        <v>91</v>
      </c>
      <c r="AW1465" s="188">
        <f>_xll.qlInterestRateIndexFixingDate(Currency&amp;"ibor"&amp;$G$1,AX1465,Trigger)</f>
        <v>49555</v>
      </c>
      <c r="AX1465" s="188">
        <f>_xll.qlCalendarAdvance(Calendar,AX1464,AV1465,"f",,Trigger)</f>
        <v>49557</v>
      </c>
      <c r="AY1465" s="188">
        <f>_xll.qlInterestRateIndexMaturity(Currency&amp;"ibor"&amp;$G$1,AX1465,Trigger)</f>
        <v>49739</v>
      </c>
      <c r="AZ1465" s="361" t="e">
        <f>_xll.qlIndexFixing($Z$5,AW1465,,_xll.ohTrigger(Trigger,Quote!$AE$2))</f>
        <v>#NUM!</v>
      </c>
      <c r="BA1465" s="361">
        <f>_xll.qlIndexFixing($BB$1,AX1465,,_xll.ohTrigger(Trigger,Quote!$AE$2))</f>
        <v>1.5130285108061458E-2</v>
      </c>
    </row>
    <row r="1466" spans="48:53" ht="11.25" customHeight="1" x14ac:dyDescent="0.25">
      <c r="AV1466" s="189" t="s">
        <v>91</v>
      </c>
      <c r="AW1466" s="188">
        <f>_xll.qlInterestRateIndexFixingDate(Currency&amp;"ibor"&amp;$G$1,AX1466,Trigger)</f>
        <v>49562</v>
      </c>
      <c r="AX1466" s="188">
        <f>_xll.qlCalendarAdvance(Calendar,AX1465,AV1466,"f",,Trigger)</f>
        <v>49564</v>
      </c>
      <c r="AY1466" s="188">
        <f>_xll.qlInterestRateIndexMaturity(Currency&amp;"ibor"&amp;$G$1,AX1466,Trigger)</f>
        <v>49746</v>
      </c>
      <c r="AZ1466" s="361" t="e">
        <f>_xll.qlIndexFixing($Z$5,AW1466,,_xll.ohTrigger(Trigger,Quote!$AE$2))</f>
        <v>#NUM!</v>
      </c>
      <c r="BA1466" s="361">
        <f>_xll.qlIndexFixing($BB$1,AX1466,,_xll.ohTrigger(Trigger,Quote!$AE$2))</f>
        <v>1.5123106425771091E-2</v>
      </c>
    </row>
    <row r="1467" spans="48:53" ht="11.25" customHeight="1" x14ac:dyDescent="0.25">
      <c r="AV1467" s="189" t="s">
        <v>91</v>
      </c>
      <c r="AW1467" s="188">
        <f>_xll.qlInterestRateIndexFixingDate(Currency&amp;"ibor"&amp;$G$1,AX1467,Trigger)</f>
        <v>49569</v>
      </c>
      <c r="AX1467" s="188">
        <f>_xll.qlCalendarAdvance(Calendar,AX1466,AV1467,"f",,Trigger)</f>
        <v>49571</v>
      </c>
      <c r="AY1467" s="188">
        <f>_xll.qlInterestRateIndexMaturity(Currency&amp;"ibor"&amp;$G$1,AX1467,Trigger)</f>
        <v>49753</v>
      </c>
      <c r="AZ1467" s="361" t="e">
        <f>_xll.qlIndexFixing($Z$5,AW1467,,_xll.ohTrigger(Trigger,Quote!$AE$2))</f>
        <v>#NUM!</v>
      </c>
      <c r="BA1467" s="361">
        <f>_xll.qlIndexFixing($BB$1,AX1467,,_xll.ohTrigger(Trigger,Quote!$AE$2))</f>
        <v>1.5115948151664876E-2</v>
      </c>
    </row>
    <row r="1468" spans="48:53" ht="11.25" customHeight="1" x14ac:dyDescent="0.25">
      <c r="AV1468" s="189" t="s">
        <v>91</v>
      </c>
      <c r="AW1468" s="188">
        <f>_xll.qlInterestRateIndexFixingDate(Currency&amp;"ibor"&amp;$G$1,AX1468,Trigger)</f>
        <v>49576</v>
      </c>
      <c r="AX1468" s="188">
        <f>_xll.qlCalendarAdvance(Calendar,AX1467,AV1468,"f",,Trigger)</f>
        <v>49578</v>
      </c>
      <c r="AY1468" s="188">
        <f>_xll.qlInterestRateIndexMaturity(Currency&amp;"ibor"&amp;$G$1,AX1468,Trigger)</f>
        <v>49760</v>
      </c>
      <c r="AZ1468" s="361" t="e">
        <f>_xll.qlIndexFixing($Z$5,AW1468,,_xll.ohTrigger(Trigger,Quote!$AE$2))</f>
        <v>#NUM!</v>
      </c>
      <c r="BA1468" s="361">
        <f>_xll.qlIndexFixing($BB$1,AX1468,,_xll.ohTrigger(Trigger,Quote!$AE$2))</f>
        <v>1.510825173238731E-2</v>
      </c>
    </row>
    <row r="1469" spans="48:53" ht="11.25" customHeight="1" x14ac:dyDescent="0.25">
      <c r="AV1469" s="189" t="s">
        <v>91</v>
      </c>
      <c r="AW1469" s="188">
        <f>_xll.qlInterestRateIndexFixingDate(Currency&amp;"ibor"&amp;$G$1,AX1469,Trigger)</f>
        <v>49583</v>
      </c>
      <c r="AX1469" s="188">
        <f>_xll.qlCalendarAdvance(Calendar,AX1468,AV1469,"f",,Trigger)</f>
        <v>49585</v>
      </c>
      <c r="AY1469" s="188">
        <f>_xll.qlInterestRateIndexMaturity(Currency&amp;"ibor"&amp;$G$1,AX1469,Trigger)</f>
        <v>49768</v>
      </c>
      <c r="AZ1469" s="361" t="e">
        <f>_xll.qlIndexFixing($Z$5,AW1469,,_xll.ohTrigger(Trigger,Quote!$AE$2))</f>
        <v>#NUM!</v>
      </c>
      <c r="BA1469" s="361">
        <f>_xll.qlIndexFixing($BB$1,AX1469,,_xll.ohTrigger(Trigger,Quote!$AE$2))</f>
        <v>1.510113860387689E-2</v>
      </c>
    </row>
    <row r="1470" spans="48:53" ht="11.25" customHeight="1" x14ac:dyDescent="0.25">
      <c r="AV1470" s="189" t="s">
        <v>91</v>
      </c>
      <c r="AW1470" s="188">
        <f>_xll.qlInterestRateIndexFixingDate(Currency&amp;"ibor"&amp;$G$1,AX1470,Trigger)</f>
        <v>49590</v>
      </c>
      <c r="AX1470" s="188">
        <f>_xll.qlCalendarAdvance(Calendar,AX1469,AV1470,"f",,Trigger)</f>
        <v>49592</v>
      </c>
      <c r="AY1470" s="188">
        <f>_xll.qlInterestRateIndexMaturity(Currency&amp;"ibor"&amp;$G$1,AX1470,Trigger)</f>
        <v>49775</v>
      </c>
      <c r="AZ1470" s="361" t="e">
        <f>_xll.qlIndexFixing($Z$5,AW1470,,_xll.ohTrigger(Trigger,Quote!$AE$2))</f>
        <v>#NUM!</v>
      </c>
      <c r="BA1470" s="361">
        <f>_xll.qlIndexFixing($BB$1,AX1470,,_xll.ohTrigger(Trigger,Quote!$AE$2))</f>
        <v>1.5093863008319216E-2</v>
      </c>
    </row>
    <row r="1471" spans="48:53" ht="11.25" customHeight="1" x14ac:dyDescent="0.25">
      <c r="AV1471" s="189" t="s">
        <v>91</v>
      </c>
      <c r="AW1471" s="188">
        <f>_xll.qlInterestRateIndexFixingDate(Currency&amp;"ibor"&amp;$G$1,AX1471,Trigger)</f>
        <v>49597</v>
      </c>
      <c r="AX1471" s="188">
        <f>_xll.qlCalendarAdvance(Calendar,AX1470,AV1471,"f",,Trigger)</f>
        <v>49599</v>
      </c>
      <c r="AY1471" s="188">
        <f>_xll.qlInterestRateIndexMaturity(Currency&amp;"ibor"&amp;$G$1,AX1471,Trigger)</f>
        <v>49782</v>
      </c>
      <c r="AZ1471" s="361" t="e">
        <f>_xll.qlIndexFixing($Z$5,AW1471,,_xll.ohTrigger(Trigger,Quote!$AE$2))</f>
        <v>#NUM!</v>
      </c>
      <c r="BA1471" s="361">
        <f>_xll.qlIndexFixing($BB$1,AX1471,,_xll.ohTrigger(Trigger,Quote!$AE$2))</f>
        <v>1.5086975587815327E-2</v>
      </c>
    </row>
    <row r="1472" spans="48:53" ht="11.25" customHeight="1" x14ac:dyDescent="0.25">
      <c r="AV1472" s="189" t="s">
        <v>91</v>
      </c>
      <c r="AW1472" s="188">
        <f>_xll.qlInterestRateIndexFixingDate(Currency&amp;"ibor"&amp;$G$1,AX1472,Trigger)</f>
        <v>49604</v>
      </c>
      <c r="AX1472" s="188">
        <f>_xll.qlCalendarAdvance(Calendar,AX1471,AV1472,"f",,Trigger)</f>
        <v>49606</v>
      </c>
      <c r="AY1472" s="188">
        <f>_xll.qlInterestRateIndexMaturity(Currency&amp;"ibor"&amp;$G$1,AX1472,Trigger)</f>
        <v>49789</v>
      </c>
      <c r="AZ1472" s="361" t="e">
        <f>_xll.qlIndexFixing($Z$5,AW1472,,_xll.ohTrigger(Trigger,Quote!$AE$2))</f>
        <v>#NUM!</v>
      </c>
      <c r="BA1472" s="361">
        <f>_xll.qlIndexFixing($BB$1,AX1472,,_xll.ohTrigger(Trigger,Quote!$AE$2))</f>
        <v>1.5079926077493675E-2</v>
      </c>
    </row>
    <row r="1473" spans="48:53" ht="11.25" customHeight="1" x14ac:dyDescent="0.25">
      <c r="AV1473" s="189" t="s">
        <v>91</v>
      </c>
      <c r="AW1473" s="188">
        <f>_xll.qlInterestRateIndexFixingDate(Currency&amp;"ibor"&amp;$G$1,AX1473,Trigger)</f>
        <v>49611</v>
      </c>
      <c r="AX1473" s="188">
        <f>_xll.qlCalendarAdvance(Calendar,AX1472,AV1473,"f",,Trigger)</f>
        <v>49613</v>
      </c>
      <c r="AY1473" s="188">
        <f>_xll.qlInterestRateIndexMaturity(Currency&amp;"ibor"&amp;$G$1,AX1473,Trigger)</f>
        <v>49795</v>
      </c>
      <c r="AZ1473" s="361" t="e">
        <f>_xll.qlIndexFixing($Z$5,AW1473,,_xll.ohTrigger(Trigger,Quote!$AE$2))</f>
        <v>#NUM!</v>
      </c>
      <c r="BA1473" s="361">
        <f>_xll.qlIndexFixing($BB$1,AX1473,,_xll.ohTrigger(Trigger,Quote!$AE$2))</f>
        <v>1.5073437640463139E-2</v>
      </c>
    </row>
    <row r="1474" spans="48:53" ht="11.25" customHeight="1" x14ac:dyDescent="0.25">
      <c r="AV1474" s="189" t="s">
        <v>91</v>
      </c>
      <c r="AW1474" s="188">
        <f>_xll.qlInterestRateIndexFixingDate(Currency&amp;"ibor"&amp;$G$1,AX1474,Trigger)</f>
        <v>49618</v>
      </c>
      <c r="AX1474" s="188">
        <f>_xll.qlCalendarAdvance(Calendar,AX1473,AV1474,"f",,Trigger)</f>
        <v>49620</v>
      </c>
      <c r="AY1474" s="188">
        <f>_xll.qlInterestRateIndexMaturity(Currency&amp;"ibor"&amp;$G$1,AX1474,Trigger)</f>
        <v>49802</v>
      </c>
      <c r="AZ1474" s="361" t="e">
        <f>_xll.qlIndexFixing($Z$5,AW1474,,_xll.ohTrigger(Trigger,Quote!$AE$2))</f>
        <v>#NUM!</v>
      </c>
      <c r="BA1474" s="361">
        <f>_xll.qlIndexFixing($BB$1,AX1474,,_xll.ohTrigger(Trigger,Quote!$AE$2))</f>
        <v>1.5066427504388876E-2</v>
      </c>
    </row>
    <row r="1475" spans="48:53" ht="11.25" customHeight="1" x14ac:dyDescent="0.25">
      <c r="AV1475" s="189" t="s">
        <v>91</v>
      </c>
      <c r="AW1475" s="188">
        <f>_xll.qlInterestRateIndexFixingDate(Currency&amp;"ibor"&amp;$G$1,AX1475,Trigger)</f>
        <v>49625</v>
      </c>
      <c r="AX1475" s="188">
        <f>_xll.qlCalendarAdvance(Calendar,AX1474,AV1475,"f",,Trigger)</f>
        <v>49627</v>
      </c>
      <c r="AY1475" s="188">
        <f>_xll.qlInterestRateIndexMaturity(Currency&amp;"ibor"&amp;$G$1,AX1475,Trigger)</f>
        <v>49809</v>
      </c>
      <c r="AZ1475" s="361" t="e">
        <f>_xll.qlIndexFixing($Z$5,AW1475,,_xll.ohTrigger(Trigger,Quote!$AE$2))</f>
        <v>#NUM!</v>
      </c>
      <c r="BA1475" s="361">
        <f>_xll.qlIndexFixing($BB$1,AX1475,,_xll.ohTrigger(Trigger,Quote!$AE$2))</f>
        <v>1.5059439285258916E-2</v>
      </c>
    </row>
    <row r="1476" spans="48:53" ht="11.25" customHeight="1" x14ac:dyDescent="0.25">
      <c r="AV1476" s="189" t="s">
        <v>91</v>
      </c>
      <c r="AW1476" s="188">
        <f>_xll.qlInterestRateIndexFixingDate(Currency&amp;"ibor"&amp;$G$1,AX1476,Trigger)</f>
        <v>49632</v>
      </c>
      <c r="AX1476" s="188">
        <f>_xll.qlCalendarAdvance(Calendar,AX1475,AV1476,"f",,Trigger)</f>
        <v>49634</v>
      </c>
      <c r="AY1476" s="188">
        <f>_xll.qlInterestRateIndexMaturity(Currency&amp;"ibor"&amp;$G$1,AX1476,Trigger)</f>
        <v>49816</v>
      </c>
      <c r="AZ1476" s="361" t="e">
        <f>_xll.qlIndexFixing($Z$5,AW1476,,_xll.ohTrigger(Trigger,Quote!$AE$2))</f>
        <v>#NUM!</v>
      </c>
      <c r="BA1476" s="361">
        <f>_xll.qlIndexFixing($BB$1,AX1476,,_xll.ohTrigger(Trigger,Quote!$AE$2))</f>
        <v>1.505247317165955E-2</v>
      </c>
    </row>
    <row r="1477" spans="48:53" ht="11.25" customHeight="1" x14ac:dyDescent="0.25">
      <c r="AV1477" s="189" t="s">
        <v>91</v>
      </c>
      <c r="AW1477" s="188">
        <f>_xll.qlInterestRateIndexFixingDate(Currency&amp;"ibor"&amp;$G$1,AX1477,Trigger)</f>
        <v>49639</v>
      </c>
      <c r="AX1477" s="188">
        <f>_xll.qlCalendarAdvance(Calendar,AX1476,AV1477,"f",,Trigger)</f>
        <v>49641</v>
      </c>
      <c r="AY1477" s="188">
        <f>_xll.qlInterestRateIndexMaturity(Currency&amp;"ibor"&amp;$G$1,AX1477,Trigger)</f>
        <v>49823</v>
      </c>
      <c r="AZ1477" s="361" t="e">
        <f>_xll.qlIndexFixing($Z$5,AW1477,,_xll.ohTrigger(Trigger,Quote!$AE$2))</f>
        <v>#NUM!</v>
      </c>
      <c r="BA1477" s="361">
        <f>_xll.qlIndexFixing($BB$1,AX1477,,_xll.ohTrigger(Trigger,Quote!$AE$2))</f>
        <v>1.5045529352175306E-2</v>
      </c>
    </row>
    <row r="1478" spans="48:53" ht="11.25" customHeight="1" x14ac:dyDescent="0.25">
      <c r="AV1478" s="189" t="s">
        <v>91</v>
      </c>
      <c r="AW1478" s="188">
        <f>_xll.qlInterestRateIndexFixingDate(Currency&amp;"ibor"&amp;$G$1,AX1478,Trigger)</f>
        <v>49646</v>
      </c>
      <c r="AX1478" s="188">
        <f>_xll.qlCalendarAdvance(Calendar,AX1477,AV1478,"f",,Trigger)</f>
        <v>49648</v>
      </c>
      <c r="AY1478" s="188">
        <f>_xll.qlInterestRateIndexMaturity(Currency&amp;"ibor"&amp;$G$1,AX1478,Trigger)</f>
        <v>49831</v>
      </c>
      <c r="AZ1478" s="361" t="e">
        <f>_xll.qlIndexFixing($Z$5,AW1478,,_xll.ohTrigger(Trigger,Quote!$AE$2))</f>
        <v>#NUM!</v>
      </c>
      <c r="BA1478" s="361">
        <f>_xll.qlIndexFixing($BB$1,AX1478,,_xll.ohTrigger(Trigger,Quote!$AE$2))</f>
        <v>1.5038088865889374E-2</v>
      </c>
    </row>
    <row r="1479" spans="48:53" ht="11.25" customHeight="1" x14ac:dyDescent="0.25">
      <c r="AV1479" s="189" t="s">
        <v>91</v>
      </c>
      <c r="AW1479" s="188">
        <f>_xll.qlInterestRateIndexFixingDate(Currency&amp;"ibor"&amp;$G$1,AX1479,Trigger)</f>
        <v>49653</v>
      </c>
      <c r="AX1479" s="188">
        <f>_xll.qlCalendarAdvance(Calendar,AX1478,AV1479,"f",,Trigger)</f>
        <v>49655</v>
      </c>
      <c r="AY1479" s="188">
        <f>_xll.qlInterestRateIndexMaturity(Currency&amp;"ibor"&amp;$G$1,AX1479,Trigger)</f>
        <v>49838</v>
      </c>
      <c r="AZ1479" s="361" t="e">
        <f>_xll.qlIndexFixing($Z$5,AW1479,,_xll.ohTrigger(Trigger,Quote!$AE$2))</f>
        <v>#NUM!</v>
      </c>
      <c r="BA1479" s="361">
        <f>_xll.qlIndexFixing($BB$1,AX1479,,_xll.ohTrigger(Trigger,Quote!$AE$2))</f>
        <v>1.5031194399318966E-2</v>
      </c>
    </row>
    <row r="1480" spans="48:53" ht="11.25" customHeight="1" x14ac:dyDescent="0.25">
      <c r="AV1480" s="189" t="s">
        <v>91</v>
      </c>
      <c r="AW1480" s="188">
        <f>_xll.qlInterestRateIndexFixingDate(Currency&amp;"ibor"&amp;$G$1,AX1480,Trigger)</f>
        <v>49660</v>
      </c>
      <c r="AX1480" s="188">
        <f>_xll.qlCalendarAdvance(Calendar,AX1479,AV1480,"f",,Trigger)</f>
        <v>49662</v>
      </c>
      <c r="AY1480" s="188">
        <f>_xll.qlInterestRateIndexMaturity(Currency&amp;"ibor"&amp;$G$1,AX1480,Trigger)</f>
        <v>49845</v>
      </c>
      <c r="AZ1480" s="361" t="e">
        <f>_xll.qlIndexFixing($Z$5,AW1480,,_xll.ohTrigger(Trigger,Quote!$AE$2))</f>
        <v>#NUM!</v>
      </c>
      <c r="BA1480" s="361">
        <f>_xll.qlIndexFixing($BB$1,AX1480,,_xll.ohTrigger(Trigger,Quote!$AE$2))</f>
        <v>1.5024322836262455E-2</v>
      </c>
    </row>
    <row r="1481" spans="48:53" ht="11.25" customHeight="1" x14ac:dyDescent="0.25">
      <c r="AV1481" s="189" t="s">
        <v>91</v>
      </c>
      <c r="AW1481" s="188">
        <f>_xll.qlInterestRateIndexFixingDate(Currency&amp;"ibor"&amp;$G$1,AX1481,Trigger)</f>
        <v>49664</v>
      </c>
      <c r="AX1481" s="188">
        <f>_xll.qlCalendarAdvance(Calendar,AX1480,AV1481,"f",,Trigger)</f>
        <v>49670</v>
      </c>
      <c r="AY1481" s="188">
        <f>_xll.qlInterestRateIndexMaturity(Currency&amp;"ibor"&amp;$G$1,AX1481,Trigger)</f>
        <v>49853</v>
      </c>
      <c r="AZ1481" s="361" t="e">
        <f>_xll.qlIndexFixing($Z$5,AW1481,,_xll.ohTrigger(Trigger,Quote!$AE$2))</f>
        <v>#NUM!</v>
      </c>
      <c r="BA1481" s="361">
        <f>_xll.qlIndexFixing($BB$1,AX1481,,_xll.ohTrigger(Trigger,Quote!$AE$2))</f>
        <v>1.5015050993425972E-2</v>
      </c>
    </row>
    <row r="1482" spans="48:53" ht="11.25" customHeight="1" x14ac:dyDescent="0.25">
      <c r="AV1482" s="189" t="s">
        <v>91</v>
      </c>
      <c r="AW1482" s="188">
        <f>_xll.qlInterestRateIndexFixingDate(Currency&amp;"ibor"&amp;$G$1,AX1482,Trigger)</f>
        <v>49674</v>
      </c>
      <c r="AX1482" s="188">
        <f>_xll.qlCalendarAdvance(Calendar,AX1481,AV1482,"f",,Trigger)</f>
        <v>49677</v>
      </c>
      <c r="AY1482" s="188">
        <f>_xll.qlInterestRateIndexMaturity(Currency&amp;"ibor"&amp;$G$1,AX1482,Trigger)</f>
        <v>49859</v>
      </c>
      <c r="AZ1482" s="361" t="e">
        <f>_xll.qlIndexFixing($Z$5,AW1482,,_xll.ohTrigger(Trigger,Quote!$AE$2))</f>
        <v>#NUM!</v>
      </c>
      <c r="BA1482" s="361">
        <f>_xll.qlIndexFixing($BB$1,AX1482,,_xll.ohTrigger(Trigger,Quote!$AE$2))</f>
        <v>1.5008231489658132E-2</v>
      </c>
    </row>
    <row r="1483" spans="48:53" ht="11.25" customHeight="1" x14ac:dyDescent="0.25">
      <c r="AV1483" s="189" t="s">
        <v>91</v>
      </c>
      <c r="AW1483" s="188">
        <f>_xll.qlInterestRateIndexFixingDate(Currency&amp;"ibor"&amp;$G$1,AX1483,Trigger)</f>
        <v>49682</v>
      </c>
      <c r="AX1483" s="188">
        <f>_xll.qlCalendarAdvance(Calendar,AX1482,AV1483,"f",,Trigger)</f>
        <v>49684</v>
      </c>
      <c r="AY1483" s="188">
        <f>_xll.qlInterestRateIndexMaturity(Currency&amp;"ibor"&amp;$G$1,AX1483,Trigger)</f>
        <v>49866</v>
      </c>
      <c r="AZ1483" s="361" t="e">
        <f>_xll.qlIndexFixing($Z$5,AW1483,,_xll.ohTrigger(Trigger,Quote!$AE$2))</f>
        <v>#NUM!</v>
      </c>
      <c r="BA1483" s="361">
        <f>_xll.qlIndexFixing($BB$1,AX1483,,_xll.ohTrigger(Trigger,Quote!$AE$2))</f>
        <v>1.5001435492288001E-2</v>
      </c>
    </row>
    <row r="1484" spans="48:53" ht="11.25" customHeight="1" x14ac:dyDescent="0.25">
      <c r="AV1484" s="189" t="s">
        <v>91</v>
      </c>
      <c r="AW1484" s="188">
        <f>_xll.qlInterestRateIndexFixingDate(Currency&amp;"ibor"&amp;$G$1,AX1484,Trigger)</f>
        <v>49689</v>
      </c>
      <c r="AX1484" s="188">
        <f>_xll.qlCalendarAdvance(Calendar,AX1483,AV1484,"f",,Trigger)</f>
        <v>49691</v>
      </c>
      <c r="AY1484" s="188">
        <f>_xll.qlInterestRateIndexMaturity(Currency&amp;"ibor"&amp;$G$1,AX1484,Trigger)</f>
        <v>49873</v>
      </c>
      <c r="AZ1484" s="361" t="e">
        <f>_xll.qlIndexFixing($Z$5,AW1484,,_xll.ohTrigger(Trigger,Quote!$AE$2))</f>
        <v>#NUM!</v>
      </c>
      <c r="BA1484" s="361">
        <f>_xll.qlIndexFixing($BB$1,AX1484,,_xll.ohTrigger(Trigger,Quote!$AE$2))</f>
        <v>1.4994663189886494E-2</v>
      </c>
    </row>
    <row r="1485" spans="48:53" ht="11.25" customHeight="1" x14ac:dyDescent="0.25">
      <c r="AV1485" s="189" t="s">
        <v>91</v>
      </c>
      <c r="AW1485" s="188">
        <f>_xll.qlInterestRateIndexFixingDate(Currency&amp;"ibor"&amp;$G$1,AX1485,Trigger)</f>
        <v>49696</v>
      </c>
      <c r="AX1485" s="188">
        <f>_xll.qlCalendarAdvance(Calendar,AX1484,AV1485,"f",,Trigger)</f>
        <v>49698</v>
      </c>
      <c r="AY1485" s="188">
        <f>_xll.qlInterestRateIndexMaturity(Currency&amp;"ibor"&amp;$G$1,AX1485,Trigger)</f>
        <v>49880</v>
      </c>
      <c r="AZ1485" s="361" t="e">
        <f>_xll.qlIndexFixing($Z$5,AW1485,,_xll.ohTrigger(Trigger,Quote!$AE$2))</f>
        <v>#NUM!</v>
      </c>
      <c r="BA1485" s="361">
        <f>_xll.qlIndexFixing($BB$1,AX1485,,_xll.ohTrigger(Trigger,Quote!$AE$2))</f>
        <v>1.498791477102321E-2</v>
      </c>
    </row>
    <row r="1486" spans="48:53" ht="11.25" customHeight="1" x14ac:dyDescent="0.25">
      <c r="AV1486" s="189" t="s">
        <v>91</v>
      </c>
      <c r="AW1486" s="188">
        <f>_xll.qlInterestRateIndexFixingDate(Currency&amp;"ibor"&amp;$G$1,AX1486,Trigger)</f>
        <v>49703</v>
      </c>
      <c r="AX1486" s="188">
        <f>_xll.qlCalendarAdvance(Calendar,AX1485,AV1486,"f",,Trigger)</f>
        <v>49705</v>
      </c>
      <c r="AY1486" s="188">
        <f>_xll.qlInterestRateIndexMaturity(Currency&amp;"ibor"&amp;$G$1,AX1486,Trigger)</f>
        <v>49887</v>
      </c>
      <c r="AZ1486" s="361" t="e">
        <f>_xll.qlIndexFixing($Z$5,AW1486,,_xll.ohTrigger(Trigger,Quote!$AE$2))</f>
        <v>#NUM!</v>
      </c>
      <c r="BA1486" s="361">
        <f>_xll.qlIndexFixing($BB$1,AX1486,,_xll.ohTrigger(Trigger,Quote!$AE$2))</f>
        <v>1.4981190424265114E-2</v>
      </c>
    </row>
    <row r="1487" spans="48:53" ht="11.25" customHeight="1" x14ac:dyDescent="0.25">
      <c r="AV1487" s="189" t="s">
        <v>91</v>
      </c>
      <c r="AW1487" s="188">
        <f>_xll.qlInterestRateIndexFixingDate(Currency&amp;"ibor"&amp;$G$1,AX1487,Trigger)</f>
        <v>49710</v>
      </c>
      <c r="AX1487" s="188">
        <f>_xll.qlCalendarAdvance(Calendar,AX1486,AV1487,"f",,Trigger)</f>
        <v>49712</v>
      </c>
      <c r="AY1487" s="188">
        <f>_xll.qlInterestRateIndexMaturity(Currency&amp;"ibor"&amp;$G$1,AX1487,Trigger)</f>
        <v>49894</v>
      </c>
      <c r="AZ1487" s="361" t="e">
        <f>_xll.qlIndexFixing($Z$5,AW1487,,_xll.ohTrigger(Trigger,Quote!$AE$2))</f>
        <v>#NUM!</v>
      </c>
      <c r="BA1487" s="361">
        <f>_xll.qlIndexFixing($BB$1,AX1487,,_xll.ohTrigger(Trigger,Quote!$AE$2))</f>
        <v>1.4974490338177856E-2</v>
      </c>
    </row>
    <row r="1488" spans="48:53" ht="11.25" customHeight="1" x14ac:dyDescent="0.25">
      <c r="AV1488" s="189" t="s">
        <v>91</v>
      </c>
      <c r="AW1488" s="188">
        <f>_xll.qlInterestRateIndexFixingDate(Currency&amp;"ibor"&amp;$G$1,AX1488,Trigger)</f>
        <v>49717</v>
      </c>
      <c r="AX1488" s="188">
        <f>_xll.qlCalendarAdvance(Calendar,AX1487,AV1488,"f",,Trigger)</f>
        <v>49719</v>
      </c>
      <c r="AY1488" s="188">
        <f>_xll.qlInterestRateIndexMaturity(Currency&amp;"ibor"&amp;$G$1,AX1488,Trigger)</f>
        <v>49901</v>
      </c>
      <c r="AZ1488" s="361" t="e">
        <f>_xll.qlIndexFixing($Z$5,AW1488,,_xll.ohTrigger(Trigger,Quote!$AE$2))</f>
        <v>#NUM!</v>
      </c>
      <c r="BA1488" s="361">
        <f>_xll.qlIndexFixing($BB$1,AX1488,,_xll.ohTrigger(Trigger,Quote!$AE$2))</f>
        <v>1.4967814701324881E-2</v>
      </c>
    </row>
    <row r="1489" spans="48:53" ht="11.25" customHeight="1" x14ac:dyDescent="0.25">
      <c r="AV1489" s="189" t="s">
        <v>91</v>
      </c>
      <c r="AW1489" s="188">
        <f>_xll.qlInterestRateIndexFixingDate(Currency&amp;"ibor"&amp;$G$1,AX1489,Trigger)</f>
        <v>49724</v>
      </c>
      <c r="AX1489" s="188">
        <f>_xll.qlCalendarAdvance(Calendar,AX1488,AV1489,"f",,Trigger)</f>
        <v>49726</v>
      </c>
      <c r="AY1489" s="188">
        <f>_xll.qlInterestRateIndexMaturity(Currency&amp;"ibor"&amp;$G$1,AX1489,Trigger)</f>
        <v>49908</v>
      </c>
      <c r="AZ1489" s="361" t="e">
        <f>_xll.qlIndexFixing($Z$5,AW1489,,_xll.ohTrigger(Trigger,Quote!$AE$2))</f>
        <v>#NUM!</v>
      </c>
      <c r="BA1489" s="361">
        <f>_xll.qlIndexFixing($BB$1,AX1489,,_xll.ohTrigger(Trigger,Quote!$AE$2))</f>
        <v>1.4961163702269202E-2</v>
      </c>
    </row>
    <row r="1490" spans="48:53" ht="11.25" customHeight="1" x14ac:dyDescent="0.25">
      <c r="AV1490" s="189" t="s">
        <v>91</v>
      </c>
      <c r="AW1490" s="188">
        <f>_xll.qlInterestRateIndexFixingDate(Currency&amp;"ibor"&amp;$G$1,AX1490,Trigger)</f>
        <v>49731</v>
      </c>
      <c r="AX1490" s="188">
        <f>_xll.qlCalendarAdvance(Calendar,AX1489,AV1490,"f",,Trigger)</f>
        <v>49733</v>
      </c>
      <c r="AY1490" s="188">
        <f>_xll.qlInterestRateIndexMaturity(Currency&amp;"ibor"&amp;$G$1,AX1490,Trigger)</f>
        <v>49915</v>
      </c>
      <c r="AZ1490" s="361" t="e">
        <f>_xll.qlIndexFixing($Z$5,AW1490,,_xll.ohTrigger(Trigger,Quote!$AE$2))</f>
        <v>#NUM!</v>
      </c>
      <c r="BA1490" s="361">
        <f>_xll.qlIndexFixing($BB$1,AX1490,,_xll.ohTrigger(Trigger,Quote!$AE$2))</f>
        <v>1.4954228142508045E-2</v>
      </c>
    </row>
    <row r="1491" spans="48:53" ht="11.25" customHeight="1" x14ac:dyDescent="0.25">
      <c r="AV1491" s="189" t="s">
        <v>91</v>
      </c>
      <c r="AW1491" s="188">
        <f>_xll.qlInterestRateIndexFixingDate(Currency&amp;"ibor"&amp;$G$1,AX1491,Trigger)</f>
        <v>49738</v>
      </c>
      <c r="AX1491" s="188">
        <f>_xll.qlCalendarAdvance(Calendar,AX1490,AV1491,"f",,Trigger)</f>
        <v>49740</v>
      </c>
      <c r="AY1491" s="188">
        <f>_xll.qlInterestRateIndexMaturity(Currency&amp;"ibor"&amp;$G$1,AX1491,Trigger)</f>
        <v>49926</v>
      </c>
      <c r="AZ1491" s="361" t="e">
        <f>_xll.qlIndexFixing($Z$5,AW1491,,_xll.ohTrigger(Trigger,Quote!$AE$2))</f>
        <v>#NUM!</v>
      </c>
      <c r="BA1491" s="361">
        <f>_xll.qlIndexFixing($BB$1,AX1491,,_xll.ohTrigger(Trigger,Quote!$AE$2))</f>
        <v>1.4947630145222124E-2</v>
      </c>
    </row>
    <row r="1492" spans="48:53" ht="11.25" customHeight="1" x14ac:dyDescent="0.25">
      <c r="AV1492" s="189" t="s">
        <v>91</v>
      </c>
      <c r="AW1492" s="188">
        <f>_xll.qlInterestRateIndexFixingDate(Currency&amp;"ibor"&amp;$G$1,AX1492,Trigger)</f>
        <v>49745</v>
      </c>
      <c r="AX1492" s="188">
        <f>_xll.qlCalendarAdvance(Calendar,AX1491,AV1492,"f",,Trigger)</f>
        <v>49747</v>
      </c>
      <c r="AY1492" s="188">
        <f>_xll.qlInterestRateIndexMaturity(Currency&amp;"ibor"&amp;$G$1,AX1492,Trigger)</f>
        <v>49933</v>
      </c>
      <c r="AZ1492" s="361" t="e">
        <f>_xll.qlIndexFixing($Z$5,AW1492,,_xll.ohTrigger(Trigger,Quote!$AE$2))</f>
        <v>#NUM!</v>
      </c>
      <c r="BA1492" s="361">
        <f>_xll.qlIndexFixing($BB$1,AX1492,,_xll.ohTrigger(Trigger,Quote!$AE$2))</f>
        <v>1.4941057380673408E-2</v>
      </c>
    </row>
    <row r="1493" spans="48:53" ht="11.25" customHeight="1" x14ac:dyDescent="0.25">
      <c r="AV1493" s="189" t="s">
        <v>91</v>
      </c>
      <c r="AW1493" s="188">
        <f>_xll.qlInterestRateIndexFixingDate(Currency&amp;"ibor"&amp;$G$1,AX1493,Trigger)</f>
        <v>49752</v>
      </c>
      <c r="AX1493" s="188">
        <f>_xll.qlCalendarAdvance(Calendar,AX1492,AV1493,"f",,Trigger)</f>
        <v>49754</v>
      </c>
      <c r="AY1493" s="188">
        <f>_xll.qlInterestRateIndexMaturity(Currency&amp;"ibor"&amp;$G$1,AX1493,Trigger)</f>
        <v>49940</v>
      </c>
      <c r="AZ1493" s="361" t="e">
        <f>_xll.qlIndexFixing($Z$5,AW1493,,_xll.ohTrigger(Trigger,Quote!$AE$2))</f>
        <v>#NUM!</v>
      </c>
      <c r="BA1493" s="361">
        <f>_xll.qlIndexFixing($BB$1,AX1493,,_xll.ohTrigger(Trigger,Quote!$AE$2))</f>
        <v>1.4934510037430623E-2</v>
      </c>
    </row>
    <row r="1494" spans="48:53" ht="11.25" customHeight="1" x14ac:dyDescent="0.25">
      <c r="AV1494" s="189" t="s">
        <v>91</v>
      </c>
      <c r="AW1494" s="188">
        <f>_xll.qlInterestRateIndexFixingDate(Currency&amp;"ibor"&amp;$G$1,AX1494,Trigger)</f>
        <v>49759</v>
      </c>
      <c r="AX1494" s="188">
        <f>_xll.qlCalendarAdvance(Calendar,AX1493,AV1494,"f",,Trigger)</f>
        <v>49761</v>
      </c>
      <c r="AY1494" s="188">
        <f>_xll.qlInterestRateIndexMaturity(Currency&amp;"ibor"&amp;$G$1,AX1494,Trigger)</f>
        <v>49947</v>
      </c>
      <c r="AZ1494" s="361" t="e">
        <f>_xll.qlIndexFixing($Z$5,AW1494,,_xll.ohTrigger(Trigger,Quote!$AE$2))</f>
        <v>#NUM!</v>
      </c>
      <c r="BA1494" s="361">
        <f>_xll.qlIndexFixing($BB$1,AX1494,,_xll.ohTrigger(Trigger,Quote!$AE$2))</f>
        <v>1.4928136511539441E-2</v>
      </c>
    </row>
    <row r="1495" spans="48:53" ht="11.25" customHeight="1" x14ac:dyDescent="0.25">
      <c r="AV1495" s="189" t="s">
        <v>91</v>
      </c>
      <c r="AW1495" s="188">
        <f>_xll.qlInterestRateIndexFixingDate(Currency&amp;"ibor"&amp;$G$1,AX1495,Trigger)</f>
        <v>49766</v>
      </c>
      <c r="AX1495" s="188">
        <f>_xll.qlCalendarAdvance(Calendar,AX1494,AV1495,"f",,Trigger)</f>
        <v>49768</v>
      </c>
      <c r="AY1495" s="188">
        <f>_xll.qlInterestRateIndexMaturity(Currency&amp;"ibor"&amp;$G$1,AX1495,Trigger)</f>
        <v>49951</v>
      </c>
      <c r="AZ1495" s="361" t="e">
        <f>_xll.qlIndexFixing($Z$5,AW1495,,_xll.ohTrigger(Trigger,Quote!$AE$2))</f>
        <v>#NUM!</v>
      </c>
      <c r="BA1495" s="361">
        <f>_xll.qlIndexFixing($BB$1,AX1495,,_xll.ohTrigger(Trigger,Quote!$AE$2))</f>
        <v>1.4921638937075397E-2</v>
      </c>
    </row>
    <row r="1496" spans="48:53" ht="11.25" customHeight="1" x14ac:dyDescent="0.25">
      <c r="AV1496" s="189" t="s">
        <v>91</v>
      </c>
      <c r="AW1496" s="188">
        <f>_xll.qlInterestRateIndexFixingDate(Currency&amp;"ibor"&amp;$G$1,AX1496,Trigger)</f>
        <v>49773</v>
      </c>
      <c r="AX1496" s="188">
        <f>_xll.qlCalendarAdvance(Calendar,AX1495,AV1496,"f",,Trigger)</f>
        <v>49775</v>
      </c>
      <c r="AY1496" s="188">
        <f>_xll.qlInterestRateIndexMaturity(Currency&amp;"ibor"&amp;$G$1,AX1496,Trigger)</f>
        <v>49958</v>
      </c>
      <c r="AZ1496" s="361" t="e">
        <f>_xll.qlIndexFixing($Z$5,AW1496,,_xll.ohTrigger(Trigger,Quote!$AE$2))</f>
        <v>#NUM!</v>
      </c>
      <c r="BA1496" s="361">
        <f>_xll.qlIndexFixing($BB$1,AX1496,,_xll.ohTrigger(Trigger,Quote!$AE$2))</f>
        <v>1.4913323102598417E-2</v>
      </c>
    </row>
    <row r="1497" spans="48:53" ht="11.25" customHeight="1" x14ac:dyDescent="0.25">
      <c r="AV1497" s="189" t="s">
        <v>91</v>
      </c>
      <c r="AW1497" s="188">
        <f>_xll.qlInterestRateIndexFixingDate(Currency&amp;"ibor"&amp;$G$1,AX1497,Trigger)</f>
        <v>49780</v>
      </c>
      <c r="AX1497" s="188">
        <f>_xll.qlCalendarAdvance(Calendar,AX1496,AV1497,"f",,Trigger)</f>
        <v>49782</v>
      </c>
      <c r="AY1497" s="188">
        <f>_xll.qlInterestRateIndexMaturity(Currency&amp;"ibor"&amp;$G$1,AX1497,Trigger)</f>
        <v>49965</v>
      </c>
      <c r="AZ1497" s="361" t="e">
        <f>_xll.qlIndexFixing($Z$5,AW1497,,_xll.ohTrigger(Trigger,Quote!$AE$2))</f>
        <v>#NUM!</v>
      </c>
      <c r="BA1497" s="361">
        <f>_xll.qlIndexFixing($BB$1,AX1497,,_xll.ohTrigger(Trigger,Quote!$AE$2))</f>
        <v>1.4908721893741431E-2</v>
      </c>
    </row>
    <row r="1498" spans="48:53" ht="11.25" customHeight="1" x14ac:dyDescent="0.25">
      <c r="AV1498" s="189" t="s">
        <v>91</v>
      </c>
      <c r="AW1498" s="188">
        <f>_xll.qlInterestRateIndexFixingDate(Currency&amp;"ibor"&amp;$G$1,AX1498,Trigger)</f>
        <v>49787</v>
      </c>
      <c r="AX1498" s="188">
        <f>_xll.qlCalendarAdvance(Calendar,AX1497,AV1498,"f",,Trigger)</f>
        <v>49789</v>
      </c>
      <c r="AY1498" s="188">
        <f>_xll.qlInterestRateIndexMaturity(Currency&amp;"ibor"&amp;$G$1,AX1498,Trigger)</f>
        <v>49972</v>
      </c>
      <c r="AZ1498" s="361" t="e">
        <f>_xll.qlIndexFixing($Z$5,AW1498,,_xll.ohTrigger(Trigger,Quote!$AE$2))</f>
        <v>#NUM!</v>
      </c>
      <c r="BA1498" s="361">
        <f>_xll.qlIndexFixing($BB$1,AX1498,,_xll.ohTrigger(Trigger,Quote!$AE$2))</f>
        <v>1.4902302801983186E-2</v>
      </c>
    </row>
    <row r="1499" spans="48:53" ht="11.25" customHeight="1" x14ac:dyDescent="0.25">
      <c r="AV1499" s="189" t="s">
        <v>91</v>
      </c>
      <c r="AW1499" s="188">
        <f>_xll.qlInterestRateIndexFixingDate(Currency&amp;"ibor"&amp;$G$1,AX1499,Trigger)</f>
        <v>49794</v>
      </c>
      <c r="AX1499" s="188">
        <f>_xll.qlCalendarAdvance(Calendar,AX1498,AV1499,"f",,Trigger)</f>
        <v>49797</v>
      </c>
      <c r="AY1499" s="188">
        <f>_xll.qlInterestRateIndexMaturity(Currency&amp;"ibor"&amp;$G$1,AX1499,Trigger)</f>
        <v>49982</v>
      </c>
      <c r="AZ1499" s="361" t="e">
        <f>_xll.qlIndexFixing($Z$5,AW1499,,_xll.ohTrigger(Trigger,Quote!$AE$2))</f>
        <v>#NUM!</v>
      </c>
      <c r="BA1499" s="361">
        <f>_xll.qlIndexFixing($BB$1,AX1499,,_xll.ohTrigger(Trigger,Quote!$AE$2))</f>
        <v>1.4894859584250719E-2</v>
      </c>
    </row>
    <row r="1500" spans="48:53" ht="11.25" customHeight="1" x14ac:dyDescent="0.25">
      <c r="AV1500" s="189" t="s">
        <v>91</v>
      </c>
      <c r="AW1500" s="188">
        <f>_xll.qlInterestRateIndexFixingDate(Currency&amp;"ibor"&amp;$G$1,AX1500,Trigger)</f>
        <v>49802</v>
      </c>
      <c r="AX1500" s="188">
        <f>_xll.qlCalendarAdvance(Calendar,AX1499,AV1500,"f",,Trigger)</f>
        <v>49804</v>
      </c>
      <c r="AY1500" s="188">
        <f>_xll.qlInterestRateIndexMaturity(Currency&amp;"ibor"&amp;$G$1,AX1500,Trigger)</f>
        <v>49989</v>
      </c>
      <c r="AZ1500" s="361" t="e">
        <f>_xll.qlIndexFixing($Z$5,AW1500,,_xll.ohTrigger(Trigger,Quote!$AE$2))</f>
        <v>#NUM!</v>
      </c>
      <c r="BA1500" s="361">
        <f>_xll.qlIndexFixing($BB$1,AX1500,,_xll.ohTrigger(Trigger,Quote!$AE$2))</f>
        <v>1.4888499305517902E-2</v>
      </c>
    </row>
    <row r="1501" spans="48:53" ht="11.25" customHeight="1" x14ac:dyDescent="0.25">
      <c r="AV1501" s="189" t="s">
        <v>91</v>
      </c>
      <c r="AW1501" s="188">
        <f>_xll.qlInterestRateIndexFixingDate(Currency&amp;"ibor"&amp;$G$1,AX1501,Trigger)</f>
        <v>49809</v>
      </c>
      <c r="AX1501" s="188">
        <f>_xll.qlCalendarAdvance(Calendar,AX1500,AV1501,"f",,Trigger)</f>
        <v>49811</v>
      </c>
      <c r="AY1501" s="188">
        <f>_xll.qlInterestRateIndexMaturity(Currency&amp;"ibor"&amp;$G$1,AX1501,Trigger)</f>
        <v>49996</v>
      </c>
      <c r="AZ1501" s="361" t="e">
        <f>_xll.qlIndexFixing($Z$5,AW1501,,_xll.ohTrigger(Trigger,Quote!$AE$2))</f>
        <v>#NUM!</v>
      </c>
      <c r="BA1501" s="361">
        <f>_xll.qlIndexFixing($BB$1,AX1501,,_xll.ohTrigger(Trigger,Quote!$AE$2))</f>
        <v>1.4882165983523231E-2</v>
      </c>
    </row>
    <row r="1502" spans="48:53" ht="11.25" customHeight="1" x14ac:dyDescent="0.25">
      <c r="AV1502" s="189" t="s">
        <v>91</v>
      </c>
      <c r="AW1502" s="188">
        <f>_xll.qlInterestRateIndexFixingDate(Currency&amp;"ibor"&amp;$G$1,AX1502,Trigger)</f>
        <v>49816</v>
      </c>
      <c r="AX1502" s="188">
        <f>_xll.qlCalendarAdvance(Calendar,AX1501,AV1502,"f",,Trigger)</f>
        <v>49818</v>
      </c>
      <c r="AY1502" s="188">
        <f>_xll.qlInterestRateIndexMaturity(Currency&amp;"ibor"&amp;$G$1,AX1502,Trigger)</f>
        <v>50003</v>
      </c>
      <c r="AZ1502" s="361" t="e">
        <f>_xll.qlIndexFixing($Z$5,AW1502,,_xll.ohTrigger(Trigger,Quote!$AE$2))</f>
        <v>#NUM!</v>
      </c>
      <c r="BA1502" s="361">
        <f>_xll.qlIndexFixing($BB$1,AX1502,,_xll.ohTrigger(Trigger,Quote!$AE$2))</f>
        <v>1.4875859806823702E-2</v>
      </c>
    </row>
    <row r="1503" spans="48:53" ht="11.25" customHeight="1" x14ac:dyDescent="0.25">
      <c r="AV1503" s="189" t="s">
        <v>91</v>
      </c>
      <c r="AW1503" s="188">
        <f>_xll.qlInterestRateIndexFixingDate(Currency&amp;"ibor"&amp;$G$1,AX1503,Trigger)</f>
        <v>49823</v>
      </c>
      <c r="AX1503" s="188">
        <f>_xll.qlCalendarAdvance(Calendar,AX1502,AV1503,"f",,Trigger)</f>
        <v>49825</v>
      </c>
      <c r="AY1503" s="188">
        <f>_xll.qlInterestRateIndexMaturity(Currency&amp;"ibor"&amp;$G$1,AX1503,Trigger)</f>
        <v>50007</v>
      </c>
      <c r="AZ1503" s="361" t="e">
        <f>_xll.qlIndexFixing($Z$5,AW1503,,_xll.ohTrigger(Trigger,Quote!$AE$2))</f>
        <v>#NUM!</v>
      </c>
      <c r="BA1503" s="361">
        <f>_xll.qlIndexFixing($BB$1,AX1503,,_xll.ohTrigger(Trigger,Quote!$AE$2))</f>
        <v>1.4869713635281121E-2</v>
      </c>
    </row>
    <row r="1504" spans="48:53" ht="11.25" customHeight="1" x14ac:dyDescent="0.25">
      <c r="AV1504" s="189" t="s">
        <v>91</v>
      </c>
      <c r="AW1504" s="188">
        <f>_xll.qlInterestRateIndexFixingDate(Currency&amp;"ibor"&amp;$G$1,AX1504,Trigger)</f>
        <v>49830</v>
      </c>
      <c r="AX1504" s="188">
        <f>_xll.qlCalendarAdvance(Calendar,AX1503,AV1504,"f",,Trigger)</f>
        <v>49832</v>
      </c>
      <c r="AY1504" s="188">
        <f>_xll.qlInterestRateIndexMaturity(Currency&amp;"ibor"&amp;$G$1,AX1504,Trigger)</f>
        <v>50017</v>
      </c>
      <c r="AZ1504" s="361" t="e">
        <f>_xll.qlIndexFixing($Z$5,AW1504,,_xll.ohTrigger(Trigger,Quote!$AE$2))</f>
        <v>#NUM!</v>
      </c>
      <c r="BA1504" s="361">
        <f>_xll.qlIndexFixing($BB$1,AX1504,,_xll.ohTrigger(Trigger,Quote!$AE$2))</f>
        <v>1.4863460541059465E-2</v>
      </c>
    </row>
    <row r="1505" spans="48:53" ht="11.25" customHeight="1" x14ac:dyDescent="0.25">
      <c r="AV1505" s="189" t="s">
        <v>91</v>
      </c>
      <c r="AW1505" s="188">
        <f>_xll.qlInterestRateIndexFixingDate(Currency&amp;"ibor"&amp;$G$1,AX1505,Trigger)</f>
        <v>49837</v>
      </c>
      <c r="AX1505" s="188">
        <f>_xll.qlCalendarAdvance(Calendar,AX1504,AV1505,"f",,Trigger)</f>
        <v>49839</v>
      </c>
      <c r="AY1505" s="188">
        <f>_xll.qlInterestRateIndexMaturity(Currency&amp;"ibor"&amp;$G$1,AX1505,Trigger)</f>
        <v>50024</v>
      </c>
      <c r="AZ1505" s="361" t="e">
        <f>_xll.qlIndexFixing($Z$5,AW1505,,_xll.ohTrigger(Trigger,Quote!$AE$2))</f>
        <v>#NUM!</v>
      </c>
      <c r="BA1505" s="361">
        <f>_xll.qlIndexFixing($BB$1,AX1505,,_xll.ohTrigger(Trigger,Quote!$AE$2))</f>
        <v>1.4857235143076993E-2</v>
      </c>
    </row>
    <row r="1506" spans="48:53" ht="11.25" customHeight="1" x14ac:dyDescent="0.25">
      <c r="AV1506" s="189" t="s">
        <v>91</v>
      </c>
      <c r="AW1506" s="188">
        <f>_xll.qlInterestRateIndexFixingDate(Currency&amp;"ibor"&amp;$G$1,AX1506,Trigger)</f>
        <v>49844</v>
      </c>
      <c r="AX1506" s="188">
        <f>_xll.qlCalendarAdvance(Calendar,AX1505,AV1506,"f",,Trigger)</f>
        <v>49846</v>
      </c>
      <c r="AY1506" s="188">
        <f>_xll.qlInterestRateIndexMaturity(Currency&amp;"ibor"&amp;$G$1,AX1506,Trigger)</f>
        <v>50031</v>
      </c>
      <c r="AZ1506" s="361" t="e">
        <f>_xll.qlIndexFixing($Z$5,AW1506,,_xll.ohTrigger(Trigger,Quote!$AE$2))</f>
        <v>#NUM!</v>
      </c>
      <c r="BA1506" s="361">
        <f>_xll.qlIndexFixing($BB$1,AX1506,,_xll.ohTrigger(Trigger,Quote!$AE$2))</f>
        <v>1.4851037629879275E-2</v>
      </c>
    </row>
    <row r="1507" spans="48:53" ht="11.25" customHeight="1" x14ac:dyDescent="0.25">
      <c r="AV1507" s="189" t="s">
        <v>91</v>
      </c>
      <c r="AW1507" s="188">
        <f>_xll.qlInterestRateIndexFixingDate(Currency&amp;"ibor"&amp;$G$1,AX1507,Trigger)</f>
        <v>49851</v>
      </c>
      <c r="AX1507" s="188">
        <f>_xll.qlCalendarAdvance(Calendar,AX1506,AV1507,"f",,Trigger)</f>
        <v>49853</v>
      </c>
      <c r="AY1507" s="188">
        <f>_xll.qlInterestRateIndexMaturity(Currency&amp;"ibor"&amp;$G$1,AX1507,Trigger)</f>
        <v>50038</v>
      </c>
      <c r="AZ1507" s="361" t="e">
        <f>_xll.qlIndexFixing($Z$5,AW1507,,_xll.ohTrigger(Trigger,Quote!$AE$2))</f>
        <v>#NUM!</v>
      </c>
      <c r="BA1507" s="361">
        <f>_xll.qlIndexFixing($BB$1,AX1507,,_xll.ohTrigger(Trigger,Quote!$AE$2))</f>
        <v>1.484461738794054E-2</v>
      </c>
    </row>
    <row r="1508" spans="48:53" ht="11.25" customHeight="1" x14ac:dyDescent="0.25">
      <c r="AV1508" s="189" t="s">
        <v>91</v>
      </c>
      <c r="AW1508" s="188">
        <f>_xll.qlInterestRateIndexFixingDate(Currency&amp;"ibor"&amp;$G$1,AX1508,Trigger)</f>
        <v>49858</v>
      </c>
      <c r="AX1508" s="188">
        <f>_xll.qlCalendarAdvance(Calendar,AX1507,AV1508,"f",,Trigger)</f>
        <v>49860</v>
      </c>
      <c r="AY1508" s="188">
        <f>_xll.qlInterestRateIndexMaturity(Currency&amp;"ibor"&amp;$G$1,AX1508,Trigger)</f>
        <v>50045</v>
      </c>
      <c r="AZ1508" s="361" t="e">
        <f>_xll.qlIndexFixing($Z$5,AW1508,,_xll.ohTrigger(Trigger,Quote!$AE$2))</f>
        <v>#NUM!</v>
      </c>
      <c r="BA1508" s="361">
        <f>_xll.qlIndexFixing($BB$1,AX1508,,_xll.ohTrigger(Trigger,Quote!$AE$2))</f>
        <v>1.4838603356768667E-2</v>
      </c>
    </row>
    <row r="1509" spans="48:53" ht="11.25" customHeight="1" x14ac:dyDescent="0.25">
      <c r="AV1509" s="189" t="s">
        <v>91</v>
      </c>
      <c r="AW1509" s="188">
        <f>_xll.qlInterestRateIndexFixingDate(Currency&amp;"ibor"&amp;$G$1,AX1509,Trigger)</f>
        <v>49865</v>
      </c>
      <c r="AX1509" s="188">
        <f>_xll.qlCalendarAdvance(Calendar,AX1508,AV1509,"f",,Trigger)</f>
        <v>49867</v>
      </c>
      <c r="AY1509" s="188">
        <f>_xll.qlInterestRateIndexMaturity(Currency&amp;"ibor"&amp;$G$1,AX1509,Trigger)</f>
        <v>50052</v>
      </c>
      <c r="AZ1509" s="361" t="e">
        <f>_xll.qlIndexFixing($Z$5,AW1509,,_xll.ohTrigger(Trigger,Quote!$AE$2))</f>
        <v>#NUM!</v>
      </c>
      <c r="BA1509" s="361">
        <f>_xll.qlIndexFixing($BB$1,AX1509,,_xll.ohTrigger(Trigger,Quote!$AE$2))</f>
        <v>1.4832492476583751E-2</v>
      </c>
    </row>
    <row r="1510" spans="48:53" ht="11.25" customHeight="1" x14ac:dyDescent="0.25">
      <c r="AV1510" s="189" t="s">
        <v>91</v>
      </c>
      <c r="AW1510" s="188">
        <f>_xll.qlInterestRateIndexFixingDate(Currency&amp;"ibor"&amp;$G$1,AX1510,Trigger)</f>
        <v>49872</v>
      </c>
      <c r="AX1510" s="188">
        <f>_xll.qlCalendarAdvance(Calendar,AX1509,AV1510,"f",,Trigger)</f>
        <v>49874</v>
      </c>
      <c r="AY1510" s="188">
        <f>_xll.qlInterestRateIndexMaturity(Currency&amp;"ibor"&amp;$G$1,AX1510,Trigger)</f>
        <v>50059</v>
      </c>
      <c r="AZ1510" s="361" t="e">
        <f>_xll.qlIndexFixing($Z$5,AW1510,,_xll.ohTrigger(Trigger,Quote!$AE$2))</f>
        <v>#NUM!</v>
      </c>
      <c r="BA1510" s="361">
        <f>_xll.qlIndexFixing($BB$1,AX1510,,_xll.ohTrigger(Trigger,Quote!$AE$2))</f>
        <v>1.4826410250093468E-2</v>
      </c>
    </row>
    <row r="1511" spans="48:53" ht="11.25" customHeight="1" x14ac:dyDescent="0.25">
      <c r="AV1511" s="189" t="s">
        <v>91</v>
      </c>
      <c r="AW1511" s="188">
        <f>_xll.qlInterestRateIndexFixingDate(Currency&amp;"ibor"&amp;$G$1,AX1511,Trigger)</f>
        <v>49879</v>
      </c>
      <c r="AX1511" s="188">
        <f>_xll.qlCalendarAdvance(Calendar,AX1510,AV1511,"f",,Trigger)</f>
        <v>49881</v>
      </c>
      <c r="AY1511" s="188">
        <f>_xll.qlInterestRateIndexMaturity(Currency&amp;"ibor"&amp;$G$1,AX1511,Trigger)</f>
        <v>50066</v>
      </c>
      <c r="AZ1511" s="361" t="e">
        <f>_xll.qlIndexFixing($Z$5,AW1511,,_xll.ohTrigger(Trigger,Quote!$AE$2))</f>
        <v>#NUM!</v>
      </c>
      <c r="BA1511" s="361">
        <f>_xll.qlIndexFixing($BB$1,AX1511,,_xll.ohTrigger(Trigger,Quote!$AE$2))</f>
        <v>1.4820356865843088E-2</v>
      </c>
    </row>
    <row r="1512" spans="48:53" ht="11.25" customHeight="1" x14ac:dyDescent="0.25">
      <c r="AV1512" s="189" t="s">
        <v>91</v>
      </c>
      <c r="AW1512" s="188">
        <f>_xll.qlInterestRateIndexFixingDate(Currency&amp;"ibor"&amp;$G$1,AX1512,Trigger)</f>
        <v>49886</v>
      </c>
      <c r="AX1512" s="188">
        <f>_xll.qlCalendarAdvance(Calendar,AX1511,AV1512,"f",,Trigger)</f>
        <v>49888</v>
      </c>
      <c r="AY1512" s="188">
        <f>_xll.qlInterestRateIndexMaturity(Currency&amp;"ibor"&amp;$G$1,AX1512,Trigger)</f>
        <v>50073</v>
      </c>
      <c r="AZ1512" s="361" t="e">
        <f>_xll.qlIndexFixing($Z$5,AW1512,,_xll.ohTrigger(Trigger,Quote!$AE$2))</f>
        <v>#NUM!</v>
      </c>
      <c r="BA1512" s="361">
        <f>_xll.qlIndexFixing($BB$1,AX1512,,_xll.ohTrigger(Trigger,Quote!$AE$2))</f>
        <v>1.4814332512377005E-2</v>
      </c>
    </row>
    <row r="1513" spans="48:53" ht="11.25" customHeight="1" x14ac:dyDescent="0.25">
      <c r="AV1513" s="189" t="s">
        <v>91</v>
      </c>
      <c r="AW1513" s="188">
        <f>_xll.qlInterestRateIndexFixingDate(Currency&amp;"ibor"&amp;$G$1,AX1513,Trigger)</f>
        <v>49893</v>
      </c>
      <c r="AX1513" s="188">
        <f>_xll.qlCalendarAdvance(Calendar,AX1512,AV1513,"f",,Trigger)</f>
        <v>49895</v>
      </c>
      <c r="AY1513" s="188">
        <f>_xll.qlInterestRateIndexMaturity(Currency&amp;"ibor"&amp;$G$1,AX1513,Trigger)</f>
        <v>50080</v>
      </c>
      <c r="AZ1513" s="361" t="e">
        <f>_xll.qlIndexFixing($Z$5,AW1513,,_xll.ohTrigger(Trigger,Quote!$AE$2))</f>
        <v>#NUM!</v>
      </c>
      <c r="BA1513" s="361">
        <f>_xll.qlIndexFixing($BB$1,AX1513,,_xll.ohTrigger(Trigger,Quote!$AE$2))</f>
        <v>1.4808337378237011E-2</v>
      </c>
    </row>
    <row r="1514" spans="48:53" ht="11.25" customHeight="1" x14ac:dyDescent="0.25">
      <c r="AV1514" s="189" t="s">
        <v>91</v>
      </c>
      <c r="AW1514" s="188">
        <f>_xll.qlInterestRateIndexFixingDate(Currency&amp;"ibor"&amp;$G$1,AX1514,Trigger)</f>
        <v>49900</v>
      </c>
      <c r="AX1514" s="188">
        <f>_xll.qlCalendarAdvance(Calendar,AX1513,AV1514,"f",,Trigger)</f>
        <v>49902</v>
      </c>
      <c r="AY1514" s="188">
        <f>_xll.qlInterestRateIndexMaturity(Currency&amp;"ibor"&amp;$G$1,AX1514,Trigger)</f>
        <v>50087</v>
      </c>
      <c r="AZ1514" s="361" t="e">
        <f>_xll.qlIndexFixing($Z$5,AW1514,,_xll.ohTrigger(Trigger,Quote!$AE$2))</f>
        <v>#NUM!</v>
      </c>
      <c r="BA1514" s="361">
        <f>_xll.qlIndexFixing($BB$1,AX1514,,_xll.ohTrigger(Trigger,Quote!$AE$2))</f>
        <v>1.48023716519662E-2</v>
      </c>
    </row>
    <row r="1515" spans="48:53" ht="11.25" customHeight="1" x14ac:dyDescent="0.25">
      <c r="AV1515" s="189" t="s">
        <v>91</v>
      </c>
      <c r="AW1515" s="188">
        <f>_xll.qlInterestRateIndexFixingDate(Currency&amp;"ibor"&amp;$G$1,AX1515,Trigger)</f>
        <v>49907</v>
      </c>
      <c r="AX1515" s="188">
        <f>_xll.qlCalendarAdvance(Calendar,AX1514,AV1515,"f",,Trigger)</f>
        <v>49909</v>
      </c>
      <c r="AY1515" s="188">
        <f>_xll.qlInterestRateIndexMaturity(Currency&amp;"ibor"&amp;$G$1,AX1515,Trigger)</f>
        <v>50094</v>
      </c>
      <c r="AZ1515" s="361" t="e">
        <f>_xll.qlIndexFixing($Z$5,AW1515,,_xll.ohTrigger(Trigger,Quote!$AE$2))</f>
        <v>#NUM!</v>
      </c>
      <c r="BA1515" s="361">
        <f>_xll.qlIndexFixing($BB$1,AX1515,,_xll.ohTrigger(Trigger,Quote!$AE$2))</f>
        <v>1.4796435522104192E-2</v>
      </c>
    </row>
    <row r="1516" spans="48:53" ht="11.25" customHeight="1" x14ac:dyDescent="0.25">
      <c r="AV1516" s="189" t="s">
        <v>91</v>
      </c>
      <c r="AW1516" s="188">
        <f>_xll.qlInterestRateIndexFixingDate(Currency&amp;"ibor"&amp;$G$1,AX1516,Trigger)</f>
        <v>49914</v>
      </c>
      <c r="AX1516" s="188">
        <f>_xll.qlCalendarAdvance(Calendar,AX1515,AV1516,"f",,Trigger)</f>
        <v>49916</v>
      </c>
      <c r="AY1516" s="188">
        <f>_xll.qlInterestRateIndexMaturity(Currency&amp;"ibor"&amp;$G$1,AX1516,Trigger)</f>
        <v>50098</v>
      </c>
      <c r="AZ1516" s="361" t="e">
        <f>_xll.qlIndexFixing($Z$5,AW1516,,_xll.ohTrigger(Trigger,Quote!$AE$2))</f>
        <v>#NUM!</v>
      </c>
      <c r="BA1516" s="361">
        <f>_xll.qlIndexFixing($BB$1,AX1516,,_xll.ohTrigger(Trigger,Quote!$AE$2))</f>
        <v>1.4790855125537692E-2</v>
      </c>
    </row>
    <row r="1517" spans="48:53" ht="11.25" customHeight="1" x14ac:dyDescent="0.25">
      <c r="AV1517" s="189" t="s">
        <v>91</v>
      </c>
      <c r="AW1517" s="188">
        <f>_xll.qlInterestRateIndexFixingDate(Currency&amp;"ibor"&amp;$G$1,AX1517,Trigger)</f>
        <v>49921</v>
      </c>
      <c r="AX1517" s="188">
        <f>_xll.qlCalendarAdvance(Calendar,AX1516,AV1517,"f",,Trigger)</f>
        <v>49923</v>
      </c>
      <c r="AY1517" s="188">
        <f>_xll.qlInterestRateIndexMaturity(Currency&amp;"ibor"&amp;$G$1,AX1517,Trigger)</f>
        <v>50104</v>
      </c>
      <c r="AZ1517" s="361" t="e">
        <f>_xll.qlIndexFixing($Z$5,AW1517,,_xll.ohTrigger(Trigger,Quote!$AE$2))</f>
        <v>#NUM!</v>
      </c>
      <c r="BA1517" s="361">
        <f>_xll.qlIndexFixing($BB$1,AX1517,,_xll.ohTrigger(Trigger,Quote!$AE$2))</f>
        <v>1.4784972861880755E-2</v>
      </c>
    </row>
    <row r="1518" spans="48:53" ht="11.25" customHeight="1" x14ac:dyDescent="0.25">
      <c r="AV1518" s="189" t="s">
        <v>91</v>
      </c>
      <c r="AW1518" s="188">
        <f>_xll.qlInterestRateIndexFixingDate(Currency&amp;"ibor"&amp;$G$1,AX1518,Trigger)</f>
        <v>49928</v>
      </c>
      <c r="AX1518" s="188">
        <f>_xll.qlCalendarAdvance(Calendar,AX1517,AV1518,"f",,Trigger)</f>
        <v>49930</v>
      </c>
      <c r="AY1518" s="188">
        <f>_xll.qlInterestRateIndexMaturity(Currency&amp;"ibor"&amp;$G$1,AX1518,Trigger)</f>
        <v>50111</v>
      </c>
      <c r="AZ1518" s="361" t="e">
        <f>_xll.qlIndexFixing($Z$5,AW1518,,_xll.ohTrigger(Trigger,Quote!$AE$2))</f>
        <v>#NUM!</v>
      </c>
      <c r="BA1518" s="361">
        <f>_xll.qlIndexFixing($BB$1,AX1518,,_xll.ohTrigger(Trigger,Quote!$AE$2))</f>
        <v>1.4779120715867886E-2</v>
      </c>
    </row>
    <row r="1519" spans="48:53" ht="11.25" customHeight="1" x14ac:dyDescent="0.25">
      <c r="AV1519" s="189" t="s">
        <v>91</v>
      </c>
      <c r="AW1519" s="188">
        <f>_xll.qlInterestRateIndexFixingDate(Currency&amp;"ibor"&amp;$G$1,AX1519,Trigger)</f>
        <v>49935</v>
      </c>
      <c r="AX1519" s="188">
        <f>_xll.qlCalendarAdvance(Calendar,AX1518,AV1519,"f",,Trigger)</f>
        <v>49937</v>
      </c>
      <c r="AY1519" s="188">
        <f>_xll.qlInterestRateIndexMaturity(Currency&amp;"ibor"&amp;$G$1,AX1519,Trigger)</f>
        <v>50118</v>
      </c>
      <c r="AZ1519" s="361" t="e">
        <f>_xll.qlIndexFixing($Z$5,AW1519,,_xll.ohTrigger(Trigger,Quote!$AE$2))</f>
        <v>#NUM!</v>
      </c>
      <c r="BA1519" s="361">
        <f>_xll.qlIndexFixing($BB$1,AX1519,,_xll.ohTrigger(Trigger,Quote!$AE$2))</f>
        <v>1.4773298876017901E-2</v>
      </c>
    </row>
    <row r="1520" spans="48:53" ht="11.25" customHeight="1" x14ac:dyDescent="0.25">
      <c r="AV1520" s="189" t="s">
        <v>91</v>
      </c>
      <c r="AW1520" s="188">
        <f>_xll.qlInterestRateIndexFixingDate(Currency&amp;"ibor"&amp;$G$1,AX1520,Trigger)</f>
        <v>49942</v>
      </c>
      <c r="AX1520" s="188">
        <f>_xll.qlCalendarAdvance(Calendar,AX1519,AV1520,"f",,Trigger)</f>
        <v>49944</v>
      </c>
      <c r="AY1520" s="188">
        <f>_xll.qlInterestRateIndexMaturity(Currency&amp;"ibor"&amp;$G$1,AX1520,Trigger)</f>
        <v>50125</v>
      </c>
      <c r="AZ1520" s="361" t="e">
        <f>_xll.qlIndexFixing($Z$5,AW1520,,_xll.ohTrigger(Trigger,Quote!$AE$2))</f>
        <v>#NUM!</v>
      </c>
      <c r="BA1520" s="361">
        <f>_xll.qlIndexFixing($BB$1,AX1520,,_xll.ohTrigger(Trigger,Quote!$AE$2))</f>
        <v>1.4767406633994631E-2</v>
      </c>
    </row>
    <row r="1521" spans="48:53" ht="11.25" customHeight="1" x14ac:dyDescent="0.25">
      <c r="AV1521" s="189" t="s">
        <v>91</v>
      </c>
      <c r="AW1521" s="188">
        <f>_xll.qlInterestRateIndexFixingDate(Currency&amp;"ibor"&amp;$G$1,AX1521,Trigger)</f>
        <v>49949</v>
      </c>
      <c r="AX1521" s="188">
        <f>_xll.qlCalendarAdvance(Calendar,AX1520,AV1521,"f",,Trigger)</f>
        <v>49951</v>
      </c>
      <c r="AY1521" s="188">
        <f>_xll.qlInterestRateIndexMaturity(Currency&amp;"ibor"&amp;$G$1,AX1521,Trigger)</f>
        <v>50137</v>
      </c>
      <c r="AZ1521" s="361" t="e">
        <f>_xll.qlIndexFixing($Z$5,AW1521,,_xll.ohTrigger(Trigger,Quote!$AE$2))</f>
        <v>#NUM!</v>
      </c>
      <c r="BA1521" s="361">
        <f>_xll.qlIndexFixing($BB$1,AX1521,,_xll.ohTrigger(Trigger,Quote!$AE$2))</f>
        <v>1.4761647993841769E-2</v>
      </c>
    </row>
    <row r="1522" spans="48:53" ht="11.25" customHeight="1" x14ac:dyDescent="0.25">
      <c r="AV1522" s="189" t="s">
        <v>91</v>
      </c>
      <c r="AW1522" s="188">
        <f>_xll.qlInterestRateIndexFixingDate(Currency&amp;"ibor"&amp;$G$1,AX1522,Trigger)</f>
        <v>49956</v>
      </c>
      <c r="AX1522" s="188">
        <f>_xll.qlCalendarAdvance(Calendar,AX1521,AV1522,"f",,Trigger)</f>
        <v>49958</v>
      </c>
      <c r="AY1522" s="188">
        <f>_xll.qlInterestRateIndexMaturity(Currency&amp;"ibor"&amp;$G$1,AX1522,Trigger)</f>
        <v>50140</v>
      </c>
      <c r="AZ1522" s="361" t="e">
        <f>_xll.qlIndexFixing($Z$5,AW1522,,_xll.ohTrigger(Trigger,Quote!$AE$2))</f>
        <v>#NUM!</v>
      </c>
      <c r="BA1522" s="361">
        <f>_xll.qlIndexFixing($BB$1,AX1522,,_xll.ohTrigger(Trigger,Quote!$AE$2))</f>
        <v>1.4755920240220481E-2</v>
      </c>
    </row>
    <row r="1523" spans="48:53" ht="11.25" customHeight="1" x14ac:dyDescent="0.25">
      <c r="AV1523" s="189" t="s">
        <v>91</v>
      </c>
      <c r="AW1523" s="188">
        <f>_xll.qlInterestRateIndexFixingDate(Currency&amp;"ibor"&amp;$G$1,AX1523,Trigger)</f>
        <v>49963</v>
      </c>
      <c r="AX1523" s="188">
        <f>_xll.qlCalendarAdvance(Calendar,AX1522,AV1523,"f",,Trigger)</f>
        <v>49965</v>
      </c>
      <c r="AY1523" s="188">
        <f>_xll.qlInterestRateIndexMaturity(Currency&amp;"ibor"&amp;$G$1,AX1523,Trigger)</f>
        <v>50147</v>
      </c>
      <c r="AZ1523" s="361" t="e">
        <f>_xll.qlIndexFixing($Z$5,AW1523,,_xll.ohTrigger(Trigger,Quote!$AE$2))</f>
        <v>#NUM!</v>
      </c>
      <c r="BA1523" s="361">
        <f>_xll.qlIndexFixing($BB$1,AX1523,,_xll.ohTrigger(Trigger,Quote!$AE$2))</f>
        <v>1.4750223561652053E-2</v>
      </c>
    </row>
    <row r="1524" spans="48:53" ht="11.25" customHeight="1" x14ac:dyDescent="0.25">
      <c r="AV1524" s="189" t="s">
        <v>91</v>
      </c>
      <c r="AW1524" s="188">
        <f>_xll.qlInterestRateIndexFixingDate(Currency&amp;"ibor"&amp;$G$1,AX1524,Trigger)</f>
        <v>49970</v>
      </c>
      <c r="AX1524" s="188">
        <f>_xll.qlCalendarAdvance(Calendar,AX1523,AV1524,"f",,Trigger)</f>
        <v>49972</v>
      </c>
      <c r="AY1524" s="188">
        <f>_xll.qlInterestRateIndexMaturity(Currency&amp;"ibor"&amp;$G$1,AX1524,Trigger)</f>
        <v>50154</v>
      </c>
      <c r="AZ1524" s="361" t="e">
        <f>_xll.qlIndexFixing($Z$5,AW1524,,_xll.ohTrigger(Trigger,Quote!$AE$2))</f>
        <v>#NUM!</v>
      </c>
      <c r="BA1524" s="361">
        <f>_xll.qlIndexFixing($BB$1,AX1524,,_xll.ohTrigger(Trigger,Quote!$AE$2))</f>
        <v>1.4744558146657332E-2</v>
      </c>
    </row>
    <row r="1525" spans="48:53" ht="11.25" customHeight="1" x14ac:dyDescent="0.25">
      <c r="AV1525" s="189" t="s">
        <v>91</v>
      </c>
      <c r="AW1525" s="188">
        <f>_xll.qlInterestRateIndexFixingDate(Currency&amp;"ibor"&amp;$G$1,AX1525,Trigger)</f>
        <v>49977</v>
      </c>
      <c r="AX1525" s="188">
        <f>_xll.qlCalendarAdvance(Calendar,AX1524,AV1525,"f",,Trigger)</f>
        <v>49979</v>
      </c>
      <c r="AY1525" s="188">
        <f>_xll.qlInterestRateIndexMaturity(Currency&amp;"ibor"&amp;$G$1,AX1525,Trigger)</f>
        <v>50160</v>
      </c>
      <c r="AZ1525" s="361" t="e">
        <f>_xll.qlIndexFixing($Z$5,AW1525,,_xll.ohTrigger(Trigger,Quote!$AE$2))</f>
        <v>#NUM!</v>
      </c>
      <c r="BA1525" s="361">
        <f>_xll.qlIndexFixing($BB$1,AX1525,,_xll.ohTrigger(Trigger,Quote!$AE$2))</f>
        <v>1.4739014823267565E-2</v>
      </c>
    </row>
    <row r="1526" spans="48:53" ht="11.25" customHeight="1" x14ac:dyDescent="0.25">
      <c r="AV1526" s="189" t="s">
        <v>91</v>
      </c>
      <c r="AW1526" s="188">
        <f>_xll.qlInterestRateIndexFixingDate(Currency&amp;"ibor"&amp;$G$1,AX1526,Trigger)</f>
        <v>49984</v>
      </c>
      <c r="AX1526" s="188">
        <f>_xll.qlCalendarAdvance(Calendar,AX1525,AV1526,"f",,Trigger)</f>
        <v>49986</v>
      </c>
      <c r="AY1526" s="188">
        <f>_xll.qlInterestRateIndexMaturity(Currency&amp;"ibor"&amp;$G$1,AX1526,Trigger)</f>
        <v>50167</v>
      </c>
      <c r="AZ1526" s="361" t="e">
        <f>_xll.qlIndexFixing($Z$5,AW1526,,_xll.ohTrigger(Trigger,Quote!$AE$2))</f>
        <v>#NUM!</v>
      </c>
      <c r="BA1526" s="361">
        <f>_xll.qlIndexFixing($BB$1,AX1526,,_xll.ohTrigger(Trigger,Quote!$AE$2))</f>
        <v>1.4733410405009912E-2</v>
      </c>
    </row>
    <row r="1527" spans="48:53" ht="11.25" customHeight="1" x14ac:dyDescent="0.25">
      <c r="AV1527" s="189" t="s">
        <v>91</v>
      </c>
      <c r="AW1527" s="188">
        <f>_xll.qlInterestRateIndexFixingDate(Currency&amp;"ibor"&amp;$G$1,AX1527,Trigger)</f>
        <v>49991</v>
      </c>
      <c r="AX1527" s="188">
        <f>_xll.qlCalendarAdvance(Calendar,AX1526,AV1527,"f",,Trigger)</f>
        <v>49993</v>
      </c>
      <c r="AY1527" s="188">
        <f>_xll.qlInterestRateIndexMaturity(Currency&amp;"ibor"&amp;$G$1,AX1527,Trigger)</f>
        <v>50174</v>
      </c>
      <c r="AZ1527" s="361" t="e">
        <f>_xll.qlIndexFixing($Z$5,AW1527,,_xll.ohTrigger(Trigger,Quote!$AE$2))</f>
        <v>#NUM!</v>
      </c>
      <c r="BA1527" s="361">
        <f>_xll.qlIndexFixing($BB$1,AX1527,,_xll.ohTrigger(Trigger,Quote!$AE$2))</f>
        <v>1.472783780103562E-2</v>
      </c>
    </row>
    <row r="1528" spans="48:53" ht="11.25" customHeight="1" x14ac:dyDescent="0.25">
      <c r="AV1528" s="189" t="s">
        <v>91</v>
      </c>
      <c r="AW1528" s="188">
        <f>_xll.qlInterestRateIndexFixingDate(Currency&amp;"ibor"&amp;$G$1,AX1528,Trigger)</f>
        <v>49998</v>
      </c>
      <c r="AX1528" s="188">
        <f>_xll.qlCalendarAdvance(Calendar,AX1527,AV1528,"f",,Trigger)</f>
        <v>50000</v>
      </c>
      <c r="AY1528" s="188">
        <f>_xll.qlInterestRateIndexMaturity(Currency&amp;"ibor"&amp;$G$1,AX1528,Trigger)</f>
        <v>50181</v>
      </c>
      <c r="AZ1528" s="361" t="e">
        <f>_xll.qlIndexFixing($Z$5,AW1528,,_xll.ohTrigger(Trigger,Quote!$AE$2))</f>
        <v>#NUM!</v>
      </c>
      <c r="BA1528" s="361">
        <f>_xll.qlIndexFixing($BB$1,AX1528,,_xll.ohTrigger(Trigger,Quote!$AE$2))</f>
        <v>1.4722297199858207E-2</v>
      </c>
    </row>
    <row r="1529" spans="48:53" ht="11.25" customHeight="1" x14ac:dyDescent="0.25">
      <c r="AV1529" s="189" t="s">
        <v>91</v>
      </c>
      <c r="AW1529" s="188">
        <f>_xll.qlInterestRateIndexFixingDate(Currency&amp;"ibor"&amp;$G$1,AX1529,Trigger)</f>
        <v>50005</v>
      </c>
      <c r="AX1529" s="188">
        <f>_xll.qlCalendarAdvance(Calendar,AX1528,AV1529,"f",,Trigger)</f>
        <v>50007</v>
      </c>
      <c r="AY1529" s="188">
        <f>_xll.qlInterestRateIndexMaturity(Currency&amp;"ibor"&amp;$G$1,AX1529,Trigger)</f>
        <v>50189</v>
      </c>
      <c r="AZ1529" s="361" t="e">
        <f>_xll.qlIndexFixing($Z$5,AW1529,,_xll.ohTrigger(Trigger,Quote!$AE$2))</f>
        <v>#NUM!</v>
      </c>
      <c r="BA1529" s="361">
        <f>_xll.qlIndexFixing($BB$1,AX1529,,_xll.ohTrigger(Trigger,Quote!$AE$2))</f>
        <v>1.4716706623483429E-2</v>
      </c>
    </row>
    <row r="1530" spans="48:53" ht="11.25" customHeight="1" x14ac:dyDescent="0.25">
      <c r="AV1530" s="189" t="s">
        <v>91</v>
      </c>
      <c r="AW1530" s="188">
        <f>_xll.qlInterestRateIndexFixingDate(Currency&amp;"ibor"&amp;$G$1,AX1530,Trigger)</f>
        <v>50012</v>
      </c>
      <c r="AX1530" s="188">
        <f>_xll.qlCalendarAdvance(Calendar,AX1529,AV1530,"f",,Trigger)</f>
        <v>50014</v>
      </c>
      <c r="AY1530" s="188">
        <f>_xll.qlInterestRateIndexMaturity(Currency&amp;"ibor"&amp;$G$1,AX1530,Trigger)</f>
        <v>50196</v>
      </c>
      <c r="AZ1530" s="361" t="e">
        <f>_xll.qlIndexFixing($Z$5,AW1530,,_xll.ohTrigger(Trigger,Quote!$AE$2))</f>
        <v>#NUM!</v>
      </c>
      <c r="BA1530" s="361">
        <f>_xll.qlIndexFixing($BB$1,AX1530,,_xll.ohTrigger(Trigger,Quote!$AE$2))</f>
        <v>1.4711232748836687E-2</v>
      </c>
    </row>
    <row r="1531" spans="48:53" ht="11.25" customHeight="1" x14ac:dyDescent="0.25">
      <c r="AV1531" s="189" t="s">
        <v>91</v>
      </c>
      <c r="AW1531" s="188">
        <f>_xll.qlInterestRateIndexFixingDate(Currency&amp;"ibor"&amp;$G$1,AX1531,Trigger)</f>
        <v>50019</v>
      </c>
      <c r="AX1531" s="188">
        <f>_xll.qlCalendarAdvance(Calendar,AX1530,AV1531,"f",,Trigger)</f>
        <v>50021</v>
      </c>
      <c r="AY1531" s="188">
        <f>_xll.qlInterestRateIndexMaturity(Currency&amp;"ibor"&amp;$G$1,AX1531,Trigger)</f>
        <v>50203</v>
      </c>
      <c r="AZ1531" s="361" t="e">
        <f>_xll.qlIndexFixing($Z$5,AW1531,,_xll.ohTrigger(Trigger,Quote!$AE$2))</f>
        <v>#NUM!</v>
      </c>
      <c r="BA1531" s="361">
        <f>_xll.qlIndexFixing($BB$1,AX1531,,_xll.ohTrigger(Trigger,Quote!$AE$2))</f>
        <v>1.4705791457394212E-2</v>
      </c>
    </row>
    <row r="1532" spans="48:53" ht="11.25" customHeight="1" x14ac:dyDescent="0.25">
      <c r="AV1532" s="189" t="s">
        <v>91</v>
      </c>
      <c r="AW1532" s="188">
        <f>_xll.qlInterestRateIndexFixingDate(Currency&amp;"ibor"&amp;$G$1,AX1532,Trigger)</f>
        <v>50026</v>
      </c>
      <c r="AX1532" s="188">
        <f>_xll.qlCalendarAdvance(Calendar,AX1531,AV1532,"f",,Trigger)</f>
        <v>50028</v>
      </c>
      <c r="AY1532" s="188">
        <f>_xll.qlInterestRateIndexMaturity(Currency&amp;"ibor"&amp;$G$1,AX1532,Trigger)</f>
        <v>50210</v>
      </c>
      <c r="AZ1532" s="361" t="e">
        <f>_xll.qlIndexFixing($Z$5,AW1532,,_xll.ohTrigger(Trigger,Quote!$AE$2))</f>
        <v>#NUM!</v>
      </c>
      <c r="BA1532" s="361">
        <f>_xll.qlIndexFixing($BB$1,AX1532,,_xll.ohTrigger(Trigger,Quote!$AE$2))</f>
        <v>1.470038293767114E-2</v>
      </c>
    </row>
    <row r="1533" spans="48:53" ht="11.25" customHeight="1" x14ac:dyDescent="0.25">
      <c r="AV1533" s="189" t="s">
        <v>91</v>
      </c>
      <c r="AW1533" s="188">
        <f>_xll.qlInterestRateIndexFixingDate(Currency&amp;"ibor"&amp;$G$1,AX1533,Trigger)</f>
        <v>50032</v>
      </c>
      <c r="AX1533" s="188">
        <f>_xll.qlCalendarAdvance(Calendar,AX1532,AV1533,"f",,Trigger)</f>
        <v>50038</v>
      </c>
      <c r="AY1533" s="188">
        <f>_xll.qlInterestRateIndexMaturity(Currency&amp;"ibor"&amp;$G$1,AX1533,Trigger)</f>
        <v>50220</v>
      </c>
      <c r="AZ1533" s="361" t="e">
        <f>_xll.qlIndexFixing($Z$5,AW1533,,_xll.ohTrigger(Trigger,Quote!$AE$2))</f>
        <v>#NUM!</v>
      </c>
      <c r="BA1533" s="361">
        <f>_xll.qlIndexFixing($BB$1,AX1533,,_xll.ohTrigger(Trigger,Quote!$AE$2))</f>
        <v>1.4694315282852404E-2</v>
      </c>
    </row>
    <row r="1534" spans="48:53" ht="11.25" customHeight="1" x14ac:dyDescent="0.25">
      <c r="AV1534" s="189" t="s">
        <v>91</v>
      </c>
      <c r="AW1534" s="188">
        <f>_xll.qlInterestRateIndexFixingDate(Currency&amp;"ibor"&amp;$G$1,AX1534,Trigger)</f>
        <v>50040</v>
      </c>
      <c r="AX1534" s="188">
        <f>_xll.qlCalendarAdvance(Calendar,AX1533,AV1534,"f",,Trigger)</f>
        <v>50045</v>
      </c>
      <c r="AY1534" s="188">
        <f>_xll.qlInterestRateIndexMaturity(Currency&amp;"ibor"&amp;$G$1,AX1534,Trigger)</f>
        <v>50227</v>
      </c>
      <c r="AZ1534" s="361" t="e">
        <f>_xll.qlIndexFixing($Z$5,AW1534,,_xll.ohTrigger(Trigger,Quote!$AE$2))</f>
        <v>#NUM!</v>
      </c>
      <c r="BA1534" s="361">
        <f>_xll.qlIndexFixing($BB$1,AX1534,,_xll.ohTrigger(Trigger,Quote!$AE$2))</f>
        <v>1.4688975405977585E-2</v>
      </c>
    </row>
    <row r="1535" spans="48:53" ht="11.25" customHeight="1" x14ac:dyDescent="0.25">
      <c r="AV1535" s="189" t="s">
        <v>91</v>
      </c>
      <c r="AW1535" s="188">
        <f>_xll.qlInterestRateIndexFixingDate(Currency&amp;"ibor"&amp;$G$1,AX1535,Trigger)</f>
        <v>50048</v>
      </c>
      <c r="AX1535" s="188">
        <f>_xll.qlCalendarAdvance(Calendar,AX1534,AV1535,"f",,Trigger)</f>
        <v>50052</v>
      </c>
      <c r="AY1535" s="188">
        <f>_xll.qlInterestRateIndexMaturity(Currency&amp;"ibor"&amp;$G$1,AX1535,Trigger)</f>
        <v>50234</v>
      </c>
      <c r="AZ1535" s="361" t="e">
        <f>_xll.qlIndexFixing($Z$5,AW1535,,_xll.ohTrigger(Trigger,Quote!$AE$2))</f>
        <v>#NUM!</v>
      </c>
      <c r="BA1535" s="361">
        <f>_xll.qlIndexFixing($BB$1,AX1535,,_xll.ohTrigger(Trigger,Quote!$AE$2))</f>
        <v>1.4683668878400452E-2</v>
      </c>
    </row>
    <row r="1536" spans="48:53" ht="11.25" customHeight="1" x14ac:dyDescent="0.25">
      <c r="AV1536" s="189" t="s">
        <v>91</v>
      </c>
      <c r="AW1536" s="188">
        <f>_xll.qlInterestRateIndexFixingDate(Currency&amp;"ibor"&amp;$G$1,AX1536,Trigger)</f>
        <v>50055</v>
      </c>
      <c r="AX1536" s="188">
        <f>_xll.qlCalendarAdvance(Calendar,AX1535,AV1536,"f",,Trigger)</f>
        <v>50059</v>
      </c>
      <c r="AY1536" s="188">
        <f>_xll.qlInterestRateIndexMaturity(Currency&amp;"ibor"&amp;$G$1,AX1536,Trigger)</f>
        <v>50241</v>
      </c>
      <c r="AZ1536" s="361" t="e">
        <f>_xll.qlIndexFixing($Z$5,AW1536,,_xll.ohTrigger(Trigger,Quote!$AE$2))</f>
        <v>#NUM!</v>
      </c>
      <c r="BA1536" s="361">
        <f>_xll.qlIndexFixing($BB$1,AX1536,,_xll.ohTrigger(Trigger,Quote!$AE$2))</f>
        <v>1.4678395888629663E-2</v>
      </c>
    </row>
    <row r="1537" spans="48:53" ht="11.25" customHeight="1" x14ac:dyDescent="0.25">
      <c r="AV1537" s="189" t="s">
        <v>91</v>
      </c>
      <c r="AW1537" s="188">
        <f>_xll.qlInterestRateIndexFixingDate(Currency&amp;"ibor"&amp;$G$1,AX1537,Trigger)</f>
        <v>50062</v>
      </c>
      <c r="AX1537" s="188">
        <f>_xll.qlCalendarAdvance(Calendar,AX1536,AV1537,"f",,Trigger)</f>
        <v>50066</v>
      </c>
      <c r="AY1537" s="188">
        <f>_xll.qlInterestRateIndexMaturity(Currency&amp;"ibor"&amp;$G$1,AX1537,Trigger)</f>
        <v>50248</v>
      </c>
      <c r="AZ1537" s="361" t="e">
        <f>_xll.qlIndexFixing($Z$5,AW1537,,_xll.ohTrigger(Trigger,Quote!$AE$2))</f>
        <v>#NUM!</v>
      </c>
      <c r="BA1537" s="361">
        <f>_xll.qlIndexFixing($BB$1,AX1537,,_xll.ohTrigger(Trigger,Quote!$AE$2))</f>
        <v>1.4673156625173876E-2</v>
      </c>
    </row>
    <row r="1538" spans="48:53" ht="11.25" customHeight="1" x14ac:dyDescent="0.25">
      <c r="AV1538" s="189" t="s">
        <v>91</v>
      </c>
      <c r="AW1538" s="188">
        <f>_xll.qlInterestRateIndexFixingDate(Currency&amp;"ibor"&amp;$G$1,AX1538,Trigger)</f>
        <v>50069</v>
      </c>
      <c r="AX1538" s="188">
        <f>_xll.qlCalendarAdvance(Calendar,AX1537,AV1538,"f",,Trigger)</f>
        <v>50073</v>
      </c>
      <c r="AY1538" s="188">
        <f>_xll.qlInterestRateIndexMaturity(Currency&amp;"ibor"&amp;$G$1,AX1538,Trigger)</f>
        <v>50255</v>
      </c>
      <c r="AZ1538" s="361" t="e">
        <f>_xll.qlIndexFixing($Z$5,AW1538,,_xll.ohTrigger(Trigger,Quote!$AE$2))</f>
        <v>#NUM!</v>
      </c>
      <c r="BA1538" s="361">
        <f>_xll.qlIndexFixing($BB$1,AX1538,,_xll.ohTrigger(Trigger,Quote!$AE$2))</f>
        <v>1.4667951276540862E-2</v>
      </c>
    </row>
    <row r="1539" spans="48:53" ht="11.25" customHeight="1" x14ac:dyDescent="0.25">
      <c r="AV1539" s="189" t="s">
        <v>91</v>
      </c>
      <c r="AW1539" s="188">
        <f>_xll.qlInterestRateIndexFixingDate(Currency&amp;"ibor"&amp;$G$1,AX1539,Trigger)</f>
        <v>50076</v>
      </c>
      <c r="AX1539" s="188">
        <f>_xll.qlCalendarAdvance(Calendar,AX1538,AV1539,"f",,Trigger)</f>
        <v>50080</v>
      </c>
      <c r="AY1539" s="188">
        <f>_xll.qlInterestRateIndexMaturity(Currency&amp;"ibor"&amp;$G$1,AX1539,Trigger)</f>
        <v>50262</v>
      </c>
      <c r="AZ1539" s="361" t="e">
        <f>_xll.qlIndexFixing($Z$5,AW1539,,_xll.ohTrigger(Trigger,Quote!$AE$2))</f>
        <v>#NUM!</v>
      </c>
      <c r="BA1539" s="361">
        <f>_xll.qlIndexFixing($BB$1,AX1539,,_xll.ohTrigger(Trigger,Quote!$AE$2))</f>
        <v>1.4662780031237952E-2</v>
      </c>
    </row>
    <row r="1540" spans="48:53" ht="11.25" customHeight="1" x14ac:dyDescent="0.25">
      <c r="AV1540" s="189" t="s">
        <v>91</v>
      </c>
      <c r="AW1540" s="188">
        <f>_xll.qlInterestRateIndexFixingDate(Currency&amp;"ibor"&amp;$G$1,AX1540,Trigger)</f>
        <v>50083</v>
      </c>
      <c r="AX1540" s="188">
        <f>_xll.qlCalendarAdvance(Calendar,AX1539,AV1540,"f",,Trigger)</f>
        <v>50087</v>
      </c>
      <c r="AY1540" s="188">
        <f>_xll.qlInterestRateIndexMaturity(Currency&amp;"ibor"&amp;$G$1,AX1540,Trigger)</f>
        <v>50269</v>
      </c>
      <c r="AZ1540" s="361" t="e">
        <f>_xll.qlIndexFixing($Z$5,AW1540,,_xll.ohTrigger(Trigger,Quote!$AE$2))</f>
        <v>#NUM!</v>
      </c>
      <c r="BA1540" s="361">
        <f>_xll.qlIndexFixing($BB$1,AX1540,,_xll.ohTrigger(Trigger,Quote!$AE$2))</f>
        <v>1.4657643077772477E-2</v>
      </c>
    </row>
    <row r="1541" spans="48:53" ht="11.25" customHeight="1" x14ac:dyDescent="0.25">
      <c r="AV1541" s="189" t="s">
        <v>91</v>
      </c>
      <c r="AW1541" s="188">
        <f>_xll.qlInterestRateIndexFixingDate(Currency&amp;"ibor"&amp;$G$1,AX1541,Trigger)</f>
        <v>50090</v>
      </c>
      <c r="AX1541" s="188">
        <f>_xll.qlCalendarAdvance(Calendar,AX1540,AV1541,"f",,Trigger)</f>
        <v>50094</v>
      </c>
      <c r="AY1541" s="188">
        <f>_xll.qlInterestRateIndexMaturity(Currency&amp;"ibor"&amp;$G$1,AX1541,Trigger)</f>
        <v>50276</v>
      </c>
      <c r="AZ1541" s="361" t="e">
        <f>_xll.qlIndexFixing($Z$5,AW1541,,_xll.ohTrigger(Trigger,Quote!$AE$2))</f>
        <v>#NUM!</v>
      </c>
      <c r="BA1541" s="361">
        <f>_xll.qlIndexFixing($BB$1,AX1541,,_xll.ohTrigger(Trigger,Quote!$AE$2))</f>
        <v>1.4652540604653095E-2</v>
      </c>
    </row>
    <row r="1542" spans="48:53" ht="11.25" customHeight="1" x14ac:dyDescent="0.25">
      <c r="AV1542" s="189" t="s">
        <v>91</v>
      </c>
      <c r="AW1542" s="188">
        <f>_xll.qlInterestRateIndexFixingDate(Currency&amp;"ibor"&amp;$G$1,AX1542,Trigger)</f>
        <v>50097</v>
      </c>
      <c r="AX1542" s="188">
        <f>_xll.qlCalendarAdvance(Calendar,AX1541,AV1542,"f",,Trigger)</f>
        <v>50101</v>
      </c>
      <c r="AY1542" s="188">
        <f>_xll.qlInterestRateIndexMaturity(Currency&amp;"ibor"&amp;$G$1,AX1542,Trigger)</f>
        <v>50285</v>
      </c>
      <c r="AZ1542" s="361" t="e">
        <f>_xll.qlIndexFixing($Z$5,AW1542,,_xll.ohTrigger(Trigger,Quote!$AE$2))</f>
        <v>#NUM!</v>
      </c>
      <c r="BA1542" s="361">
        <f>_xll.qlIndexFixing($BB$1,AX1542,,_xll.ohTrigger(Trigger,Quote!$AE$2))</f>
        <v>1.4647315527264993E-2</v>
      </c>
    </row>
    <row r="1543" spans="48:53" ht="11.25" customHeight="1" x14ac:dyDescent="0.25">
      <c r="AV1543" s="189" t="s">
        <v>91</v>
      </c>
      <c r="AW1543" s="188">
        <f>_xll.qlInterestRateIndexFixingDate(Currency&amp;"ibor"&amp;$G$1,AX1543,Trigger)</f>
        <v>50104</v>
      </c>
      <c r="AX1543" s="188">
        <f>_xll.qlCalendarAdvance(Calendar,AX1542,AV1543,"f",,Trigger)</f>
        <v>50108</v>
      </c>
      <c r="AY1543" s="188">
        <f>_xll.qlInterestRateIndexMaturity(Currency&amp;"ibor"&amp;$G$1,AX1543,Trigger)</f>
        <v>50292</v>
      </c>
      <c r="AZ1543" s="361" t="e">
        <f>_xll.qlIndexFixing($Z$5,AW1543,,_xll.ohTrigger(Trigger,Quote!$AE$2))</f>
        <v>#NUM!</v>
      </c>
      <c r="BA1543" s="361">
        <f>_xll.qlIndexFixing($BB$1,AX1543,,_xll.ohTrigger(Trigger,Quote!$AE$2))</f>
        <v>1.4642289638964674E-2</v>
      </c>
    </row>
    <row r="1544" spans="48:53" ht="11.25" customHeight="1" x14ac:dyDescent="0.25">
      <c r="AV1544" s="189" t="s">
        <v>91</v>
      </c>
      <c r="AW1544" s="188">
        <f>_xll.qlInterestRateIndexFixingDate(Currency&amp;"ibor"&amp;$G$1,AX1544,Trigger)</f>
        <v>50111</v>
      </c>
      <c r="AX1544" s="188">
        <f>_xll.qlCalendarAdvance(Calendar,AX1543,AV1544,"f",,Trigger)</f>
        <v>50115</v>
      </c>
      <c r="AY1544" s="188">
        <f>_xll.qlInterestRateIndexMaturity(Currency&amp;"ibor"&amp;$G$1,AX1544,Trigger)</f>
        <v>50299</v>
      </c>
      <c r="AZ1544" s="361" t="e">
        <f>_xll.qlIndexFixing($Z$5,AW1544,,_xll.ohTrigger(Trigger,Quote!$AE$2))</f>
        <v>#NUM!</v>
      </c>
      <c r="BA1544" s="361">
        <f>_xll.qlIndexFixing($BB$1,AX1544,,_xll.ohTrigger(Trigger,Quote!$AE$2))</f>
        <v>1.4637298841398153E-2</v>
      </c>
    </row>
    <row r="1545" spans="48:53" ht="11.25" customHeight="1" x14ac:dyDescent="0.25">
      <c r="AV1545" s="189" t="s">
        <v>91</v>
      </c>
      <c r="AW1545" s="188">
        <f>_xll.qlInterestRateIndexFixingDate(Currency&amp;"ibor"&amp;$G$1,AX1545,Trigger)</f>
        <v>50118</v>
      </c>
      <c r="AX1545" s="188">
        <f>_xll.qlCalendarAdvance(Calendar,AX1544,AV1545,"f",,Trigger)</f>
        <v>50122</v>
      </c>
      <c r="AY1545" s="188">
        <f>_xll.qlInterestRateIndexMaturity(Currency&amp;"ibor"&amp;$G$1,AX1545,Trigger)</f>
        <v>50306</v>
      </c>
      <c r="AZ1545" s="361" t="e">
        <f>_xll.qlIndexFixing($Z$5,AW1545,,_xll.ohTrigger(Trigger,Quote!$AE$2))</f>
        <v>#NUM!</v>
      </c>
      <c r="BA1545" s="361">
        <f>_xll.qlIndexFixing($BB$1,AX1545,,_xll.ohTrigger(Trigger,Quote!$AE$2))</f>
        <v>1.4632343323090709E-2</v>
      </c>
    </row>
    <row r="1546" spans="48:53" ht="11.25" customHeight="1" x14ac:dyDescent="0.25">
      <c r="AV1546" s="189" t="s">
        <v>91</v>
      </c>
      <c r="AW1546" s="188">
        <f>_xll.qlInterestRateIndexFixingDate(Currency&amp;"ibor"&amp;$G$1,AX1546,Trigger)</f>
        <v>50125</v>
      </c>
      <c r="AX1546" s="188">
        <f>_xll.qlCalendarAdvance(Calendar,AX1545,AV1546,"f",,Trigger)</f>
        <v>50129</v>
      </c>
      <c r="AY1546" s="188">
        <f>_xll.qlInterestRateIndexMaturity(Currency&amp;"ibor"&amp;$G$1,AX1546,Trigger)</f>
        <v>50313</v>
      </c>
      <c r="AZ1546" s="361" t="e">
        <f>_xll.qlIndexFixing($Z$5,AW1546,,_xll.ohTrigger(Trigger,Quote!$AE$2))</f>
        <v>#NUM!</v>
      </c>
      <c r="BA1546" s="361">
        <f>_xll.qlIndexFixing($BB$1,AX1546,,_xll.ohTrigger(Trigger,Quote!$AE$2))</f>
        <v>1.4627465964396383E-2</v>
      </c>
    </row>
    <row r="1547" spans="48:53" ht="11.25" customHeight="1" x14ac:dyDescent="0.25">
      <c r="AV1547" s="189" t="s">
        <v>91</v>
      </c>
      <c r="AW1547" s="188">
        <f>_xll.qlInterestRateIndexFixingDate(Currency&amp;"ibor"&amp;$G$1,AX1547,Trigger)</f>
        <v>50131</v>
      </c>
      <c r="AX1547" s="188">
        <f>_xll.qlCalendarAdvance(Calendar,AX1546,AV1547,"f",,Trigger)</f>
        <v>50137</v>
      </c>
      <c r="AY1547" s="188">
        <f>_xll.qlInterestRateIndexMaturity(Currency&amp;"ibor"&amp;$G$1,AX1547,Trigger)</f>
        <v>50320</v>
      </c>
      <c r="AZ1547" s="361" t="e">
        <f>_xll.qlIndexFixing($Z$5,AW1547,,_xll.ohTrigger(Trigger,Quote!$AE$2))</f>
        <v>#NUM!</v>
      </c>
      <c r="BA1547" s="361">
        <f>_xll.qlIndexFixing($BB$1,AX1547,,_xll.ohTrigger(Trigger,Quote!$AE$2))</f>
        <v>1.4621883960956801E-2</v>
      </c>
    </row>
    <row r="1548" spans="48:53" ht="11.25" customHeight="1" x14ac:dyDescent="0.25">
      <c r="AV1548" s="189" t="s">
        <v>91</v>
      </c>
      <c r="AW1548" s="188">
        <f>_xll.qlInterestRateIndexFixingDate(Currency&amp;"ibor"&amp;$G$1,AX1548,Trigger)</f>
        <v>50140</v>
      </c>
      <c r="AX1548" s="188">
        <f>_xll.qlCalendarAdvance(Calendar,AX1547,AV1548,"f",,Trigger)</f>
        <v>50144</v>
      </c>
      <c r="AY1548" s="188">
        <f>_xll.qlInterestRateIndexMaturity(Currency&amp;"ibor"&amp;$G$1,AX1548,Trigger)</f>
        <v>50327</v>
      </c>
      <c r="AZ1548" s="361" t="e">
        <f>_xll.qlIndexFixing($Z$5,AW1548,,_xll.ohTrigger(Trigger,Quote!$AE$2))</f>
        <v>#NUM!</v>
      </c>
      <c r="BA1548" s="361">
        <f>_xll.qlIndexFixing($BB$1,AX1548,,_xll.ohTrigger(Trigger,Quote!$AE$2))</f>
        <v>1.4617038116314525E-2</v>
      </c>
    </row>
    <row r="1549" spans="48:53" ht="11.25" customHeight="1" x14ac:dyDescent="0.25">
      <c r="AV1549" s="189" t="s">
        <v>91</v>
      </c>
      <c r="AW1549" s="188">
        <f>_xll.qlInterestRateIndexFixingDate(Currency&amp;"ibor"&amp;$G$1,AX1549,Trigger)</f>
        <v>50147</v>
      </c>
      <c r="AX1549" s="188">
        <f>_xll.qlCalendarAdvance(Calendar,AX1548,AV1549,"f",,Trigger)</f>
        <v>50151</v>
      </c>
      <c r="AY1549" s="188">
        <f>_xll.qlInterestRateIndexMaturity(Currency&amp;"ibor"&amp;$G$1,AX1549,Trigger)</f>
        <v>50334</v>
      </c>
      <c r="AZ1549" s="361" t="e">
        <f>_xll.qlIndexFixing($Z$5,AW1549,,_xll.ohTrigger(Trigger,Quote!$AE$2))</f>
        <v>#NUM!</v>
      </c>
      <c r="BA1549" s="361">
        <f>_xll.qlIndexFixing($BB$1,AX1549,,_xll.ohTrigger(Trigger,Quote!$AE$2))</f>
        <v>1.4612228316976259E-2</v>
      </c>
    </row>
    <row r="1550" spans="48:53" ht="11.25" customHeight="1" x14ac:dyDescent="0.25">
      <c r="AV1550" s="189" t="s">
        <v>91</v>
      </c>
      <c r="AW1550" s="188">
        <f>_xll.qlInterestRateIndexFixingDate(Currency&amp;"ibor"&amp;$G$1,AX1550,Trigger)</f>
        <v>50154</v>
      </c>
      <c r="AX1550" s="188">
        <f>_xll.qlCalendarAdvance(Calendar,AX1549,AV1550,"f",,Trigger)</f>
        <v>50158</v>
      </c>
      <c r="AY1550" s="188">
        <f>_xll.qlInterestRateIndexMaturity(Currency&amp;"ibor"&amp;$G$1,AX1550,Trigger)</f>
        <v>50341</v>
      </c>
      <c r="AZ1550" s="361" t="e">
        <f>_xll.qlIndexFixing($Z$5,AW1550,,_xll.ohTrigger(Trigger,Quote!$AE$2))</f>
        <v>#NUM!</v>
      </c>
      <c r="BA1550" s="361">
        <f>_xll.qlIndexFixing($BB$1,AX1550,,_xll.ohTrigger(Trigger,Quote!$AE$2))</f>
        <v>1.460745475146355E-2</v>
      </c>
    </row>
    <row r="1551" spans="48:53" ht="11.25" customHeight="1" x14ac:dyDescent="0.25">
      <c r="AV1551" s="189" t="s">
        <v>91</v>
      </c>
      <c r="AW1551" s="188">
        <f>_xll.qlInterestRateIndexFixingDate(Currency&amp;"ibor"&amp;$G$1,AX1551,Trigger)</f>
        <v>50160</v>
      </c>
      <c r="AX1551" s="188">
        <f>_xll.qlCalendarAdvance(Calendar,AX1550,AV1551,"f",,Trigger)</f>
        <v>50165</v>
      </c>
      <c r="AY1551" s="188">
        <f>_xll.qlInterestRateIndexMaturity(Currency&amp;"ibor"&amp;$G$1,AX1551,Trigger)</f>
        <v>50349</v>
      </c>
      <c r="AZ1551" s="361" t="e">
        <f>_xll.qlIndexFixing($Z$5,AW1551,,_xll.ohTrigger(Trigger,Quote!$AE$2))</f>
        <v>#NUM!</v>
      </c>
      <c r="BA1551" s="361">
        <f>_xll.qlIndexFixing($BB$1,AX1551,,_xll.ohTrigger(Trigger,Quote!$AE$2))</f>
        <v>1.4602627977711813E-2</v>
      </c>
    </row>
    <row r="1552" spans="48:53" ht="11.25" customHeight="1" x14ac:dyDescent="0.25">
      <c r="AV1552" s="189" t="s">
        <v>91</v>
      </c>
      <c r="AW1552" s="188">
        <f>_xll.qlInterestRateIndexFixingDate(Currency&amp;"ibor"&amp;$G$1,AX1552,Trigger)</f>
        <v>50168</v>
      </c>
      <c r="AX1552" s="188">
        <f>_xll.qlCalendarAdvance(Calendar,AX1551,AV1552,"f",,Trigger)</f>
        <v>50172</v>
      </c>
      <c r="AY1552" s="188">
        <f>_xll.qlInterestRateIndexMaturity(Currency&amp;"ibor"&amp;$G$1,AX1552,Trigger)</f>
        <v>50356</v>
      </c>
      <c r="AZ1552" s="361" t="e">
        <f>_xll.qlIndexFixing($Z$5,AW1552,,_xll.ohTrigger(Trigger,Quote!$AE$2))</f>
        <v>#NUM!</v>
      </c>
      <c r="BA1552" s="361">
        <f>_xll.qlIndexFixing($BB$1,AX1552,,_xll.ohTrigger(Trigger,Quote!$AE$2))</f>
        <v>1.4597934923920638E-2</v>
      </c>
    </row>
    <row r="1553" spans="48:53" ht="11.25" customHeight="1" x14ac:dyDescent="0.25">
      <c r="AV1553" s="189" t="s">
        <v>91</v>
      </c>
      <c r="AW1553" s="188">
        <f>_xll.qlInterestRateIndexFixingDate(Currency&amp;"ibor"&amp;$G$1,AX1553,Trigger)</f>
        <v>50175</v>
      </c>
      <c r="AX1553" s="188">
        <f>_xll.qlCalendarAdvance(Calendar,AX1552,AV1553,"f",,Trigger)</f>
        <v>50179</v>
      </c>
      <c r="AY1553" s="188">
        <f>_xll.qlInterestRateIndexMaturity(Currency&amp;"ibor"&amp;$G$1,AX1553,Trigger)</f>
        <v>50363</v>
      </c>
      <c r="AZ1553" s="361" t="e">
        <f>_xll.qlIndexFixing($Z$5,AW1553,,_xll.ohTrigger(Trigger,Quote!$AE$2))</f>
        <v>#NUM!</v>
      </c>
      <c r="BA1553" s="361">
        <f>_xll.qlIndexFixing($BB$1,AX1553,,_xll.ohTrigger(Trigger,Quote!$AE$2))</f>
        <v>1.4593278714556328E-2</v>
      </c>
    </row>
    <row r="1554" spans="48:53" ht="11.25" customHeight="1" x14ac:dyDescent="0.25">
      <c r="AV1554" s="189" t="s">
        <v>91</v>
      </c>
      <c r="AW1554" s="188">
        <f>_xll.qlInterestRateIndexFixingDate(Currency&amp;"ibor"&amp;$G$1,AX1554,Trigger)</f>
        <v>50182</v>
      </c>
      <c r="AX1554" s="188">
        <f>_xll.qlCalendarAdvance(Calendar,AX1553,AV1554,"f",,Trigger)</f>
        <v>50186</v>
      </c>
      <c r="AY1554" s="188">
        <f>_xll.qlInterestRateIndexMaturity(Currency&amp;"ibor"&amp;$G$1,AX1554,Trigger)</f>
        <v>50370</v>
      </c>
      <c r="AZ1554" s="361" t="e">
        <f>_xll.qlIndexFixing($Z$5,AW1554,,_xll.ohTrigger(Trigger,Quote!$AE$2))</f>
        <v>#NUM!</v>
      </c>
      <c r="BA1554" s="361">
        <f>_xll.qlIndexFixing($BB$1,AX1554,,_xll.ohTrigger(Trigger,Quote!$AE$2))</f>
        <v>1.4588659538159679E-2</v>
      </c>
    </row>
    <row r="1555" spans="48:53" ht="11.25" customHeight="1" x14ac:dyDescent="0.25">
      <c r="AV1555" s="189" t="s">
        <v>91</v>
      </c>
      <c r="AW1555" s="188">
        <f>_xll.qlInterestRateIndexFixingDate(Currency&amp;"ibor"&amp;$G$1,AX1555,Trigger)</f>
        <v>50189</v>
      </c>
      <c r="AX1555" s="188">
        <f>_xll.qlCalendarAdvance(Calendar,AX1554,AV1555,"f",,Trigger)</f>
        <v>50193</v>
      </c>
      <c r="AY1555" s="188">
        <f>_xll.qlInterestRateIndexMaturity(Currency&amp;"ibor"&amp;$G$1,AX1555,Trigger)</f>
        <v>50376</v>
      </c>
      <c r="AZ1555" s="361" t="e">
        <f>_xll.qlIndexFixing($Z$5,AW1555,,_xll.ohTrigger(Trigger,Quote!$AE$2))</f>
        <v>#NUM!</v>
      </c>
      <c r="BA1555" s="361">
        <f>_xll.qlIndexFixing($BB$1,AX1555,,_xll.ohTrigger(Trigger,Quote!$AE$2))</f>
        <v>1.4584137029467663E-2</v>
      </c>
    </row>
    <row r="1556" spans="48:53" ht="11.25" customHeight="1" x14ac:dyDescent="0.25">
      <c r="AV1556" s="189" t="s">
        <v>91</v>
      </c>
      <c r="AW1556" s="188">
        <f>_xll.qlInterestRateIndexFixingDate(Currency&amp;"ibor"&amp;$G$1,AX1556,Trigger)</f>
        <v>50196</v>
      </c>
      <c r="AX1556" s="188">
        <f>_xll.qlCalendarAdvance(Calendar,AX1555,AV1556,"f",,Trigger)</f>
        <v>50200</v>
      </c>
      <c r="AY1556" s="188">
        <f>_xll.qlInterestRateIndexMaturity(Currency&amp;"ibor"&amp;$G$1,AX1556,Trigger)</f>
        <v>50383</v>
      </c>
      <c r="AZ1556" s="361" t="e">
        <f>_xll.qlIndexFixing($Z$5,AW1556,,_xll.ohTrigger(Trigger,Quote!$AE$2))</f>
        <v>#NUM!</v>
      </c>
      <c r="BA1556" s="361">
        <f>_xll.qlIndexFixing($BB$1,AX1556,,_xll.ohTrigger(Trigger,Quote!$AE$2))</f>
        <v>1.4579584825825866E-2</v>
      </c>
    </row>
    <row r="1557" spans="48:53" ht="11.25" customHeight="1" x14ac:dyDescent="0.25">
      <c r="AV1557" s="189" t="s">
        <v>91</v>
      </c>
      <c r="AW1557" s="188">
        <f>_xll.qlInterestRateIndexFixingDate(Currency&amp;"ibor"&amp;$G$1,AX1557,Trigger)</f>
        <v>50203</v>
      </c>
      <c r="AX1557" s="188">
        <f>_xll.qlCalendarAdvance(Calendar,AX1556,AV1557,"f",,Trigger)</f>
        <v>50207</v>
      </c>
      <c r="AY1557" s="188">
        <f>_xll.qlInterestRateIndexMaturity(Currency&amp;"ibor"&amp;$G$1,AX1557,Trigger)</f>
        <v>50390</v>
      </c>
      <c r="AZ1557" s="361" t="e">
        <f>_xll.qlIndexFixing($Z$5,AW1557,,_xll.ohTrigger(Trigger,Quote!$AE$2))</f>
        <v>#NUM!</v>
      </c>
      <c r="BA1557" s="361">
        <f>_xll.qlIndexFixing($BB$1,AX1557,,_xll.ohTrigger(Trigger,Quote!$AE$2))</f>
        <v>1.4575070175651725E-2</v>
      </c>
    </row>
    <row r="1558" spans="48:53" ht="11.25" customHeight="1" x14ac:dyDescent="0.25">
      <c r="AV1558" s="189" t="s">
        <v>91</v>
      </c>
      <c r="AW1558" s="188">
        <f>_xll.qlInterestRateIndexFixingDate(Currency&amp;"ibor"&amp;$G$1,AX1558,Trigger)</f>
        <v>50210</v>
      </c>
      <c r="AX1558" s="188">
        <f>_xll.qlCalendarAdvance(Calendar,AX1557,AV1558,"f",,Trigger)</f>
        <v>50214</v>
      </c>
      <c r="AY1558" s="188">
        <f>_xll.qlInterestRateIndexMaturity(Currency&amp;"ibor"&amp;$G$1,AX1558,Trigger)</f>
        <v>50397</v>
      </c>
      <c r="AZ1558" s="361" t="e">
        <f>_xll.qlIndexFixing($Z$5,AW1558,,_xll.ohTrigger(Trigger,Quote!$AE$2))</f>
        <v>#NUM!</v>
      </c>
      <c r="BA1558" s="361">
        <f>_xll.qlIndexFixing($BB$1,AX1558,,_xll.ohTrigger(Trigger,Quote!$AE$2))</f>
        <v>1.4570556933028641E-2</v>
      </c>
    </row>
    <row r="1559" spans="48:53" ht="11.25" customHeight="1" x14ac:dyDescent="0.25">
      <c r="AV1559" s="189" t="s">
        <v>91</v>
      </c>
      <c r="AW1559" s="188">
        <f>_xll.qlInterestRateIndexFixingDate(Currency&amp;"ibor"&amp;$G$1,AX1559,Trigger)</f>
        <v>50217</v>
      </c>
      <c r="AX1559" s="188">
        <f>_xll.qlCalendarAdvance(Calendar,AX1558,AV1559,"f",,Trigger)</f>
        <v>50221</v>
      </c>
      <c r="AY1559" s="188">
        <f>_xll.qlInterestRateIndexMaturity(Currency&amp;"ibor"&amp;$G$1,AX1559,Trigger)</f>
        <v>50405</v>
      </c>
      <c r="AZ1559" s="361" t="e">
        <f>_xll.qlIndexFixing($Z$5,AW1559,,_xll.ohTrigger(Trigger,Quote!$AE$2))</f>
        <v>#NUM!</v>
      </c>
      <c r="BA1559" s="361">
        <f>_xll.qlIndexFixing($BB$1,AX1559,,_xll.ohTrigger(Trigger,Quote!$AE$2))</f>
        <v>1.456612574956246E-2</v>
      </c>
    </row>
    <row r="1560" spans="48:53" ht="11.25" customHeight="1" x14ac:dyDescent="0.25">
      <c r="AV1560" s="189" t="s">
        <v>91</v>
      </c>
      <c r="AW1560" s="188">
        <f>_xll.qlInterestRateIndexFixingDate(Currency&amp;"ibor"&amp;$G$1,AX1560,Trigger)</f>
        <v>50224</v>
      </c>
      <c r="AX1560" s="188">
        <f>_xll.qlCalendarAdvance(Calendar,AX1559,AV1560,"f",,Trigger)</f>
        <v>50228</v>
      </c>
      <c r="AY1560" s="188">
        <f>_xll.qlInterestRateIndexMaturity(Currency&amp;"ibor"&amp;$G$1,AX1560,Trigger)</f>
        <v>50412</v>
      </c>
      <c r="AZ1560" s="361" t="e">
        <f>_xll.qlIndexFixing($Z$5,AW1560,,_xll.ohTrigger(Trigger,Quote!$AE$2))</f>
        <v>#NUM!</v>
      </c>
      <c r="BA1560" s="361">
        <f>_xll.qlIndexFixing($BB$1,AX1560,,_xll.ohTrigger(Trigger,Quote!$AE$2))</f>
        <v>1.4561732730306138E-2</v>
      </c>
    </row>
    <row r="1561" spans="48:53" ht="11.25" customHeight="1" x14ac:dyDescent="0.25">
      <c r="AV1561" s="189" t="s">
        <v>91</v>
      </c>
      <c r="AW1561" s="188">
        <f>_xll.qlInterestRateIndexFixingDate(Currency&amp;"ibor"&amp;$G$1,AX1561,Trigger)</f>
        <v>50231</v>
      </c>
      <c r="AX1561" s="188">
        <f>_xll.qlCalendarAdvance(Calendar,AX1560,AV1561,"f",,Trigger)</f>
        <v>50235</v>
      </c>
      <c r="AY1561" s="188">
        <f>_xll.qlInterestRateIndexMaturity(Currency&amp;"ibor"&amp;$G$1,AX1561,Trigger)</f>
        <v>50419</v>
      </c>
      <c r="AZ1561" s="361" t="e">
        <f>_xll.qlIndexFixing($Z$5,AW1561,,_xll.ohTrigger(Trigger,Quote!$AE$2))</f>
        <v>#NUM!</v>
      </c>
      <c r="BA1561" s="361">
        <f>_xll.qlIndexFixing($BB$1,AX1561,,_xll.ohTrigger(Trigger,Quote!$AE$2))</f>
        <v>1.4557378063800037E-2</v>
      </c>
    </row>
    <row r="1562" spans="48:53" ht="11.25" customHeight="1" x14ac:dyDescent="0.25">
      <c r="AV1562" s="189" t="s">
        <v>91</v>
      </c>
      <c r="AW1562" s="188">
        <f>_xll.qlInterestRateIndexFixingDate(Currency&amp;"ibor"&amp;$G$1,AX1562,Trigger)</f>
        <v>50238</v>
      </c>
      <c r="AX1562" s="188">
        <f>_xll.qlCalendarAdvance(Calendar,AX1561,AV1562,"f",,Trigger)</f>
        <v>50242</v>
      </c>
      <c r="AY1562" s="188">
        <f>_xll.qlInterestRateIndexMaturity(Currency&amp;"ibor"&amp;$G$1,AX1562,Trigger)</f>
        <v>50426</v>
      </c>
      <c r="AZ1562" s="361" t="e">
        <f>_xll.qlIndexFixing($Z$5,AW1562,,_xll.ohTrigger(Trigger,Quote!$AE$2))</f>
        <v>#NUM!</v>
      </c>
      <c r="BA1562" s="361">
        <f>_xll.qlIndexFixing($BB$1,AX1562,,_xll.ohTrigger(Trigger,Quote!$AE$2))</f>
        <v>1.4553061938587535E-2</v>
      </c>
    </row>
    <row r="1563" spans="48:53" ht="11.25" customHeight="1" x14ac:dyDescent="0.25">
      <c r="AV1563" s="189" t="s">
        <v>91</v>
      </c>
      <c r="AW1563" s="188">
        <f>_xll.qlInterestRateIndexFixingDate(Currency&amp;"ibor"&amp;$G$1,AX1563,Trigger)</f>
        <v>50245</v>
      </c>
      <c r="AX1563" s="188">
        <f>_xll.qlCalendarAdvance(Calendar,AX1562,AV1563,"f",,Trigger)</f>
        <v>50249</v>
      </c>
      <c r="AY1563" s="188">
        <f>_xll.qlInterestRateIndexMaturity(Currency&amp;"ibor"&amp;$G$1,AX1563,Trigger)</f>
        <v>50433</v>
      </c>
      <c r="AZ1563" s="361" t="e">
        <f>_xll.qlIndexFixing($Z$5,AW1563,,_xll.ohTrigger(Trigger,Quote!$AE$2))</f>
        <v>#NUM!</v>
      </c>
      <c r="BA1563" s="361">
        <f>_xll.qlIndexFixing($BB$1,AX1563,,_xll.ohTrigger(Trigger,Quote!$AE$2))</f>
        <v>1.4548781454705593E-2</v>
      </c>
    </row>
    <row r="1564" spans="48:53" ht="11.25" customHeight="1" x14ac:dyDescent="0.25">
      <c r="AV1564" s="189" t="s">
        <v>91</v>
      </c>
      <c r="AW1564" s="188">
        <f>_xll.qlInterestRateIndexFixingDate(Currency&amp;"ibor"&amp;$G$1,AX1564,Trigger)</f>
        <v>50252</v>
      </c>
      <c r="AX1564" s="188">
        <f>_xll.qlCalendarAdvance(Calendar,AX1563,AV1564,"f",,Trigger)</f>
        <v>50256</v>
      </c>
      <c r="AY1564" s="188">
        <f>_xll.qlInterestRateIndexMaturity(Currency&amp;"ibor"&amp;$G$1,AX1564,Trigger)</f>
        <v>50440</v>
      </c>
      <c r="AZ1564" s="361" t="e">
        <f>_xll.qlIndexFixing($Z$5,AW1564,,_xll.ohTrigger(Trigger,Quote!$AE$2))</f>
        <v>#NUM!</v>
      </c>
      <c r="BA1564" s="361">
        <f>_xll.qlIndexFixing($BB$1,AX1564,,_xll.ohTrigger(Trigger,Quote!$AE$2))</f>
        <v>1.4544546066217681E-2</v>
      </c>
    </row>
    <row r="1565" spans="48:53" ht="11.25" customHeight="1" x14ac:dyDescent="0.25">
      <c r="AV1565" s="189" t="s">
        <v>91</v>
      </c>
      <c r="AW1565" s="188">
        <f>_xll.qlInterestRateIndexFixingDate(Currency&amp;"ibor"&amp;$G$1,AX1565,Trigger)</f>
        <v>50259</v>
      </c>
      <c r="AX1565" s="188">
        <f>_xll.qlCalendarAdvance(Calendar,AX1564,AV1565,"f",,Trigger)</f>
        <v>50263</v>
      </c>
      <c r="AY1565" s="188">
        <f>_xll.qlInterestRateIndexMaturity(Currency&amp;"ibor"&amp;$G$1,AX1565,Trigger)</f>
        <v>50447</v>
      </c>
      <c r="AZ1565" s="361" t="e">
        <f>_xll.qlIndexFixing($Z$5,AW1565,,_xll.ohTrigger(Trigger,Quote!$AE$2))</f>
        <v>#NUM!</v>
      </c>
      <c r="BA1565" s="361">
        <f>_xll.qlIndexFixing($BB$1,AX1565,,_xll.ohTrigger(Trigger,Quote!$AE$2))</f>
        <v>1.4540346696148796E-2</v>
      </c>
    </row>
    <row r="1566" spans="48:53" ht="11.25" customHeight="1" x14ac:dyDescent="0.25">
      <c r="AV1566" s="189" t="s">
        <v>91</v>
      </c>
      <c r="AW1566" s="188">
        <f>_xll.qlInterestRateIndexFixingDate(Currency&amp;"ibor"&amp;$G$1,AX1566,Trigger)</f>
        <v>50266</v>
      </c>
      <c r="AX1566" s="188">
        <f>_xll.qlCalendarAdvance(Calendar,AX1565,AV1566,"f",,Trigger)</f>
        <v>50270</v>
      </c>
      <c r="AY1566" s="188">
        <f>_xll.qlInterestRateIndexMaturity(Currency&amp;"ibor"&amp;$G$1,AX1566,Trigger)</f>
        <v>50454</v>
      </c>
      <c r="AZ1566" s="361" t="e">
        <f>_xll.qlIndexFixing($Z$5,AW1566,,_xll.ohTrigger(Trigger,Quote!$AE$2))</f>
        <v>#NUM!</v>
      </c>
      <c r="BA1566" s="361">
        <f>_xll.qlIndexFixing($BB$1,AX1566,,_xll.ohTrigger(Trigger,Quote!$AE$2))</f>
        <v>1.4536186621550444E-2</v>
      </c>
    </row>
    <row r="1567" spans="48:53" ht="11.25" customHeight="1" x14ac:dyDescent="0.25">
      <c r="AV1567" s="189" t="s">
        <v>91</v>
      </c>
      <c r="AW1567" s="188">
        <f>_xll.qlInterestRateIndexFixingDate(Currency&amp;"ibor"&amp;$G$1,AX1567,Trigger)</f>
        <v>50273</v>
      </c>
      <c r="AX1567" s="188">
        <f>_xll.qlCalendarAdvance(Calendar,AX1566,AV1567,"f",,Trigger)</f>
        <v>50277</v>
      </c>
      <c r="AY1567" s="188">
        <f>_xll.qlInterestRateIndexMaturity(Currency&amp;"ibor"&amp;$G$1,AX1567,Trigger)</f>
        <v>50461</v>
      </c>
      <c r="AZ1567" s="361" t="e">
        <f>_xll.qlIndexFixing($Z$5,AW1567,,_xll.ohTrigger(Trigger,Quote!$AE$2))</f>
        <v>#NUM!</v>
      </c>
      <c r="BA1567" s="361">
        <f>_xll.qlIndexFixing($BB$1,AX1567,,_xll.ohTrigger(Trigger,Quote!$AE$2))</f>
        <v>1.4532030589739883E-2</v>
      </c>
    </row>
    <row r="1568" spans="48:53" ht="11.25" customHeight="1" x14ac:dyDescent="0.25">
      <c r="AV1568" s="189" t="s">
        <v>91</v>
      </c>
      <c r="AW1568" s="188">
        <f>_xll.qlInterestRateIndexFixingDate(Currency&amp;"ibor"&amp;$G$1,AX1568,Trigger)</f>
        <v>50280</v>
      </c>
      <c r="AX1568" s="188">
        <f>_xll.qlCalendarAdvance(Calendar,AX1567,AV1568,"f",,Trigger)</f>
        <v>50284</v>
      </c>
      <c r="AY1568" s="188">
        <f>_xll.qlInterestRateIndexMaturity(Currency&amp;"ibor"&amp;$G$1,AX1568,Trigger)</f>
        <v>50465</v>
      </c>
      <c r="AZ1568" s="361" t="e">
        <f>_xll.qlIndexFixing($Z$5,AW1568,,_xll.ohTrigger(Trigger,Quote!$AE$2))</f>
        <v>#NUM!</v>
      </c>
      <c r="BA1568" s="361">
        <f>_xll.qlIndexFixing($BB$1,AX1568,,_xll.ohTrigger(Trigger,Quote!$AE$2))</f>
        <v>1.452791369893178E-2</v>
      </c>
    </row>
    <row r="1569" spans="48:53" ht="11.25" customHeight="1" x14ac:dyDescent="0.25">
      <c r="AV1569" s="189" t="s">
        <v>91</v>
      </c>
      <c r="AW1569" s="188">
        <f>_xll.qlInterestRateIndexFixingDate(Currency&amp;"ibor"&amp;$G$1,AX1569,Trigger)</f>
        <v>50287</v>
      </c>
      <c r="AX1569" s="188">
        <f>_xll.qlCalendarAdvance(Calendar,AX1568,AV1569,"f",,Trigger)</f>
        <v>50291</v>
      </c>
      <c r="AY1569" s="188">
        <f>_xll.qlInterestRateIndexMaturity(Currency&amp;"ibor"&amp;$G$1,AX1569,Trigger)</f>
        <v>50472</v>
      </c>
      <c r="AZ1569" s="361" t="e">
        <f>_xll.qlIndexFixing($Z$5,AW1569,,_xll.ohTrigger(Trigger,Quote!$AE$2))</f>
        <v>#NUM!</v>
      </c>
      <c r="BA1569" s="361">
        <f>_xll.qlIndexFixing($BB$1,AX1569,,_xll.ohTrigger(Trigger,Quote!$AE$2))</f>
        <v>1.4523858904962021E-2</v>
      </c>
    </row>
    <row r="1570" spans="48:53" ht="11.25" customHeight="1" x14ac:dyDescent="0.25">
      <c r="AV1570" s="189" t="s">
        <v>91</v>
      </c>
      <c r="AW1570" s="188">
        <f>_xll.qlInterestRateIndexFixingDate(Currency&amp;"ibor"&amp;$G$1,AX1570,Trigger)</f>
        <v>50294</v>
      </c>
      <c r="AX1570" s="188">
        <f>_xll.qlCalendarAdvance(Calendar,AX1569,AV1570,"f",,Trigger)</f>
        <v>50298</v>
      </c>
      <c r="AY1570" s="188">
        <f>_xll.qlInterestRateIndexMaturity(Currency&amp;"ibor"&amp;$G$1,AX1570,Trigger)</f>
        <v>50479</v>
      </c>
      <c r="AZ1570" s="361" t="e">
        <f>_xll.qlIndexFixing($Z$5,AW1570,,_xll.ohTrigger(Trigger,Quote!$AE$2))</f>
        <v>#NUM!</v>
      </c>
      <c r="BA1570" s="361">
        <f>_xll.qlIndexFixing($BB$1,AX1570,,_xll.ohTrigger(Trigger,Quote!$AE$2))</f>
        <v>1.4519844085053451E-2</v>
      </c>
    </row>
    <row r="1571" spans="48:53" ht="11.25" customHeight="1" x14ac:dyDescent="0.25">
      <c r="AV1571" s="189" t="s">
        <v>91</v>
      </c>
      <c r="AW1571" s="188">
        <f>_xll.qlInterestRateIndexFixingDate(Currency&amp;"ibor"&amp;$G$1,AX1571,Trigger)</f>
        <v>50301</v>
      </c>
      <c r="AX1571" s="188">
        <f>_xll.qlCalendarAdvance(Calendar,AX1570,AV1571,"f",,Trigger)</f>
        <v>50305</v>
      </c>
      <c r="AY1571" s="188">
        <f>_xll.qlInterestRateIndexMaturity(Currency&amp;"ibor"&amp;$G$1,AX1571,Trigger)</f>
        <v>50486</v>
      </c>
      <c r="AZ1571" s="361" t="e">
        <f>_xll.qlIndexFixing($Z$5,AW1571,,_xll.ohTrigger(Trigger,Quote!$AE$2))</f>
        <v>#NUM!</v>
      </c>
      <c r="BA1571" s="361">
        <f>_xll.qlIndexFixing($BB$1,AX1571,,_xll.ohTrigger(Trigger,Quote!$AE$2))</f>
        <v>1.4515869427724882E-2</v>
      </c>
    </row>
    <row r="1572" spans="48:53" ht="11.25" customHeight="1" x14ac:dyDescent="0.25">
      <c r="AV1572" s="189" t="s">
        <v>91</v>
      </c>
      <c r="AW1572" s="188">
        <f>_xll.qlInterestRateIndexFixingDate(Currency&amp;"ibor"&amp;$G$1,AX1572,Trigger)</f>
        <v>50308</v>
      </c>
      <c r="AX1572" s="188">
        <f>_xll.qlCalendarAdvance(Calendar,AX1571,AV1572,"f",,Trigger)</f>
        <v>50312</v>
      </c>
      <c r="AY1572" s="188">
        <f>_xll.qlInterestRateIndexMaturity(Currency&amp;"ibor"&amp;$G$1,AX1572,Trigger)</f>
        <v>50493</v>
      </c>
      <c r="AZ1572" s="361" t="e">
        <f>_xll.qlIndexFixing($Z$5,AW1572,,_xll.ohTrigger(Trigger,Quote!$AE$2))</f>
        <v>#NUM!</v>
      </c>
      <c r="BA1572" s="361">
        <f>_xll.qlIndexFixing($BB$1,AX1572,,_xll.ohTrigger(Trigger,Quote!$AE$2))</f>
        <v>1.4511959943154204E-2</v>
      </c>
    </row>
    <row r="1573" spans="48:53" ht="11.25" customHeight="1" x14ac:dyDescent="0.25">
      <c r="AV1573" s="189" t="s">
        <v>91</v>
      </c>
      <c r="AW1573" s="188">
        <f>_xll.qlInterestRateIndexFixingDate(Currency&amp;"ibor"&amp;$G$1,AX1573,Trigger)</f>
        <v>50315</v>
      </c>
      <c r="AX1573" s="188">
        <f>_xll.qlCalendarAdvance(Calendar,AX1572,AV1573,"f",,Trigger)</f>
        <v>50319</v>
      </c>
      <c r="AY1573" s="188">
        <f>_xll.qlInterestRateIndexMaturity(Currency&amp;"ibor"&amp;$G$1,AX1573,Trigger)</f>
        <v>50501</v>
      </c>
      <c r="AZ1573" s="361" t="e">
        <f>_xll.qlIndexFixing($Z$5,AW1573,,_xll.ohTrigger(Trigger,Quote!$AE$2))</f>
        <v>#NUM!</v>
      </c>
      <c r="BA1573" s="361">
        <f>_xll.qlIndexFixing($BB$1,AX1573,,_xll.ohTrigger(Trigger,Quote!$AE$2))</f>
        <v>1.4508068981429518E-2</v>
      </c>
    </row>
    <row r="1574" spans="48:53" ht="11.25" customHeight="1" x14ac:dyDescent="0.25">
      <c r="AV1574" s="189" t="s">
        <v>91</v>
      </c>
      <c r="AW1574" s="188">
        <f>_xll.qlInterestRateIndexFixingDate(Currency&amp;"ibor"&amp;$G$1,AX1574,Trigger)</f>
        <v>50322</v>
      </c>
      <c r="AX1574" s="188">
        <f>_xll.qlCalendarAdvance(Calendar,AX1573,AV1574,"f",,Trigger)</f>
        <v>50326</v>
      </c>
      <c r="AY1574" s="188">
        <f>_xll.qlInterestRateIndexMaturity(Currency&amp;"ibor"&amp;$G$1,AX1574,Trigger)</f>
        <v>50508</v>
      </c>
      <c r="AZ1574" s="361" t="e">
        <f>_xll.qlIndexFixing($Z$5,AW1574,,_xll.ohTrigger(Trigger,Quote!$AE$2))</f>
        <v>#NUM!</v>
      </c>
      <c r="BA1574" s="361">
        <f>_xll.qlIndexFixing($BB$1,AX1574,,_xll.ohTrigger(Trigger,Quote!$AE$2))</f>
        <v>1.4504218762986109E-2</v>
      </c>
    </row>
    <row r="1575" spans="48:53" ht="11.25" customHeight="1" x14ac:dyDescent="0.25">
      <c r="AV1575" s="189" t="s">
        <v>91</v>
      </c>
      <c r="AW1575" s="188">
        <f>_xll.qlInterestRateIndexFixingDate(Currency&amp;"ibor"&amp;$G$1,AX1575,Trigger)</f>
        <v>50329</v>
      </c>
      <c r="AX1575" s="188">
        <f>_xll.qlCalendarAdvance(Calendar,AX1574,AV1575,"f",,Trigger)</f>
        <v>50333</v>
      </c>
      <c r="AY1575" s="188">
        <f>_xll.qlInterestRateIndexMaturity(Currency&amp;"ibor"&amp;$G$1,AX1575,Trigger)</f>
        <v>50515</v>
      </c>
      <c r="AZ1575" s="361" t="e">
        <f>_xll.qlIndexFixing($Z$5,AW1575,,_xll.ohTrigger(Trigger,Quote!$AE$2))</f>
        <v>#NUM!</v>
      </c>
      <c r="BA1575" s="361">
        <f>_xll.qlIndexFixing($BB$1,AX1575,,_xll.ohTrigger(Trigger,Quote!$AE$2))</f>
        <v>1.4500409476353169E-2</v>
      </c>
    </row>
    <row r="1576" spans="48:53" ht="11.25" customHeight="1" x14ac:dyDescent="0.25">
      <c r="AV1576" s="189" t="s">
        <v>91</v>
      </c>
      <c r="AW1576" s="188">
        <f>_xll.qlInterestRateIndexFixingDate(Currency&amp;"ibor"&amp;$G$1,AX1576,Trigger)</f>
        <v>50336</v>
      </c>
      <c r="AX1576" s="188">
        <f>_xll.qlCalendarAdvance(Calendar,AX1575,AV1576,"f",,Trigger)</f>
        <v>50340</v>
      </c>
      <c r="AY1576" s="188">
        <f>_xll.qlInterestRateIndexMaturity(Currency&amp;"ibor"&amp;$G$1,AX1576,Trigger)</f>
        <v>50522</v>
      </c>
      <c r="AZ1576" s="361" t="e">
        <f>_xll.qlIndexFixing($Z$5,AW1576,,_xll.ohTrigger(Trigger,Quote!$AE$2))</f>
        <v>#NUM!</v>
      </c>
      <c r="BA1576" s="361">
        <f>_xll.qlIndexFixing($BB$1,AX1576,,_xll.ohTrigger(Trigger,Quote!$AE$2))</f>
        <v>1.4496641310057254E-2</v>
      </c>
    </row>
    <row r="1577" spans="48:53" ht="11.25" customHeight="1" x14ac:dyDescent="0.25">
      <c r="AV1577" s="189" t="s">
        <v>91</v>
      </c>
      <c r="AW1577" s="188">
        <f>_xll.qlInterestRateIndexFixingDate(Currency&amp;"ibor"&amp;$G$1,AX1577,Trigger)</f>
        <v>50343</v>
      </c>
      <c r="AX1577" s="188">
        <f>_xll.qlCalendarAdvance(Calendar,AX1576,AV1577,"f",,Trigger)</f>
        <v>50347</v>
      </c>
      <c r="AY1577" s="188">
        <f>_xll.qlInterestRateIndexMaturity(Currency&amp;"ibor"&amp;$G$1,AX1577,Trigger)</f>
        <v>50528</v>
      </c>
      <c r="AZ1577" s="361" t="e">
        <f>_xll.qlIndexFixing($Z$5,AW1577,,_xll.ohTrigger(Trigger,Quote!$AE$2))</f>
        <v>#NUM!</v>
      </c>
      <c r="BA1577" s="361">
        <f>_xll.qlIndexFixing($BB$1,AX1577,,_xll.ohTrigger(Trigger,Quote!$AE$2))</f>
        <v>1.4492875455031251E-2</v>
      </c>
    </row>
    <row r="1578" spans="48:53" ht="11.25" customHeight="1" x14ac:dyDescent="0.25">
      <c r="AV1578" s="189" t="s">
        <v>91</v>
      </c>
      <c r="AW1578" s="188">
        <f>_xll.qlInterestRateIndexFixingDate(Currency&amp;"ibor"&amp;$G$1,AX1578,Trigger)</f>
        <v>50350</v>
      </c>
      <c r="AX1578" s="188">
        <f>_xll.qlCalendarAdvance(Calendar,AX1577,AV1578,"f",,Trigger)</f>
        <v>50354</v>
      </c>
      <c r="AY1578" s="188">
        <f>_xll.qlInterestRateIndexMaturity(Currency&amp;"ibor"&amp;$G$1,AX1578,Trigger)</f>
        <v>50535</v>
      </c>
      <c r="AZ1578" s="361" t="e">
        <f>_xll.qlIndexFixing($Z$5,AW1578,,_xll.ohTrigger(Trigger,Quote!$AE$2))</f>
        <v>#NUM!</v>
      </c>
      <c r="BA1578" s="361">
        <f>_xll.qlIndexFixing($BB$1,AX1578,,_xll.ohTrigger(Trigger,Quote!$AE$2))</f>
        <v>1.4489187214338064E-2</v>
      </c>
    </row>
    <row r="1579" spans="48:53" ht="11.25" customHeight="1" x14ac:dyDescent="0.25">
      <c r="AV1579" s="189" t="s">
        <v>91</v>
      </c>
      <c r="AW1579" s="188">
        <f>_xll.qlInterestRateIndexFixingDate(Currency&amp;"ibor"&amp;$G$1,AX1579,Trigger)</f>
        <v>50357</v>
      </c>
      <c r="AX1579" s="188">
        <f>_xll.qlCalendarAdvance(Calendar,AX1578,AV1579,"f",,Trigger)</f>
        <v>50361</v>
      </c>
      <c r="AY1579" s="188">
        <f>_xll.qlInterestRateIndexMaturity(Currency&amp;"ibor"&amp;$G$1,AX1579,Trigger)</f>
        <v>50542</v>
      </c>
      <c r="AZ1579" s="361" t="e">
        <f>_xll.qlIndexFixing($Z$5,AW1579,,_xll.ohTrigger(Trigger,Quote!$AE$2))</f>
        <v>#NUM!</v>
      </c>
      <c r="BA1579" s="361">
        <f>_xll.qlIndexFixing($BB$1,AX1579,,_xll.ohTrigger(Trigger,Quote!$AE$2))</f>
        <v>1.4485540644402328E-2</v>
      </c>
    </row>
    <row r="1580" spans="48:53" ht="11.25" customHeight="1" x14ac:dyDescent="0.25">
      <c r="AV1580" s="189" t="s">
        <v>91</v>
      </c>
      <c r="AW1580" s="188">
        <f>_xll.qlInterestRateIndexFixingDate(Currency&amp;"ibor"&amp;$G$1,AX1580,Trigger)</f>
        <v>50364</v>
      </c>
      <c r="AX1580" s="188">
        <f>_xll.qlCalendarAdvance(Calendar,AX1579,AV1580,"f",,Trigger)</f>
        <v>50368</v>
      </c>
      <c r="AY1580" s="188">
        <f>_xll.qlInterestRateIndexMaturity(Currency&amp;"ibor"&amp;$G$1,AX1580,Trigger)</f>
        <v>50549</v>
      </c>
      <c r="AZ1580" s="361" t="e">
        <f>_xll.qlIndexFixing($Z$5,AW1580,,_xll.ohTrigger(Trigger,Quote!$AE$2))</f>
        <v>#NUM!</v>
      </c>
      <c r="BA1580" s="361">
        <f>_xll.qlIndexFixing($BB$1,AX1580,,_xll.ohTrigger(Trigger,Quote!$AE$2))</f>
        <v>1.4481935933752134E-2</v>
      </c>
    </row>
    <row r="1581" spans="48:53" ht="11.25" customHeight="1" x14ac:dyDescent="0.25">
      <c r="AV1581" s="189" t="s">
        <v>91</v>
      </c>
      <c r="AW1581" s="188">
        <f>_xll.qlInterestRateIndexFixingDate(Currency&amp;"ibor"&amp;$G$1,AX1581,Trigger)</f>
        <v>50371</v>
      </c>
      <c r="AX1581" s="188">
        <f>_xll.qlCalendarAdvance(Calendar,AX1580,AV1581,"f",,Trigger)</f>
        <v>50375</v>
      </c>
      <c r="AY1581" s="188">
        <f>_xll.qlInterestRateIndexMaturity(Currency&amp;"ibor"&amp;$G$1,AX1581,Trigger)</f>
        <v>50557</v>
      </c>
      <c r="AZ1581" s="361" t="e">
        <f>_xll.qlIndexFixing($Z$5,AW1581,,_xll.ohTrigger(Trigger,Quote!$AE$2))</f>
        <v>#NUM!</v>
      </c>
      <c r="BA1581" s="361">
        <f>_xll.qlIndexFixing($BB$1,AX1581,,_xll.ohTrigger(Trigger,Quote!$AE$2))</f>
        <v>1.4478423882263274E-2</v>
      </c>
    </row>
    <row r="1582" spans="48:53" ht="11.25" customHeight="1" x14ac:dyDescent="0.25">
      <c r="AV1582" s="189" t="s">
        <v>91</v>
      </c>
      <c r="AW1582" s="188">
        <f>_xll.qlInterestRateIndexFixingDate(Currency&amp;"ibor"&amp;$G$1,AX1582,Trigger)</f>
        <v>50378</v>
      </c>
      <c r="AX1582" s="188">
        <f>_xll.qlCalendarAdvance(Calendar,AX1581,AV1582,"f",,Trigger)</f>
        <v>50382</v>
      </c>
      <c r="AY1582" s="188">
        <f>_xll.qlInterestRateIndexMaturity(Currency&amp;"ibor"&amp;$G$1,AX1582,Trigger)</f>
        <v>50564</v>
      </c>
      <c r="AZ1582" s="361" t="e">
        <f>_xll.qlIndexFixing($Z$5,AW1582,,_xll.ohTrigger(Trigger,Quote!$AE$2))</f>
        <v>#NUM!</v>
      </c>
      <c r="BA1582" s="361">
        <f>_xll.qlIndexFixing($BB$1,AX1582,,_xll.ohTrigger(Trigger,Quote!$AE$2))</f>
        <v>1.4474906397177655E-2</v>
      </c>
    </row>
    <row r="1583" spans="48:53" ht="11.25" customHeight="1" x14ac:dyDescent="0.25">
      <c r="AV1583" s="189" t="s">
        <v>91</v>
      </c>
      <c r="AW1583" s="188">
        <f>_xll.qlInterestRateIndexFixingDate(Currency&amp;"ibor"&amp;$G$1,AX1583,Trigger)</f>
        <v>50385</v>
      </c>
      <c r="AX1583" s="188">
        <f>_xll.qlCalendarAdvance(Calendar,AX1582,AV1583,"f",,Trigger)</f>
        <v>50389</v>
      </c>
      <c r="AY1583" s="188">
        <f>_xll.qlInterestRateIndexMaturity(Currency&amp;"ibor"&amp;$G$1,AX1583,Trigger)</f>
        <v>50571</v>
      </c>
      <c r="AZ1583" s="361" t="e">
        <f>_xll.qlIndexFixing($Z$5,AW1583,,_xll.ohTrigger(Trigger,Quote!$AE$2))</f>
        <v>#NUM!</v>
      </c>
      <c r="BA1583" s="361">
        <f>_xll.qlIndexFixing($BB$1,AX1583,,_xll.ohTrigger(Trigger,Quote!$AE$2))</f>
        <v>1.4471431352168104E-2</v>
      </c>
    </row>
    <row r="1584" spans="48:53" ht="11.25" customHeight="1" x14ac:dyDescent="0.25">
      <c r="AV1584" s="189" t="s">
        <v>91</v>
      </c>
      <c r="AW1584" s="188">
        <f>_xll.qlInterestRateIndexFixingDate(Currency&amp;"ibor"&amp;$G$1,AX1584,Trigger)</f>
        <v>50392</v>
      </c>
      <c r="AX1584" s="188">
        <f>_xll.qlCalendarAdvance(Calendar,AX1583,AV1584,"f",,Trigger)</f>
        <v>50396</v>
      </c>
      <c r="AY1584" s="188">
        <f>_xll.qlInterestRateIndexMaturity(Currency&amp;"ibor"&amp;$G$1,AX1584,Trigger)</f>
        <v>50578</v>
      </c>
      <c r="AZ1584" s="361" t="e">
        <f>_xll.qlIndexFixing($Z$5,AW1584,,_xll.ohTrigger(Trigger,Quote!$AE$2))</f>
        <v>#NUM!</v>
      </c>
      <c r="BA1584" s="361">
        <f>_xll.qlIndexFixing($BB$1,AX1584,,_xll.ohTrigger(Trigger,Quote!$AE$2))</f>
        <v>1.4467998935773475E-2</v>
      </c>
    </row>
    <row r="1585" spans="48:53" ht="11.25" customHeight="1" x14ac:dyDescent="0.25">
      <c r="AV1585" s="189" t="s">
        <v>91</v>
      </c>
      <c r="AW1585" s="188">
        <f>_xll.qlInterestRateIndexFixingDate(Currency&amp;"ibor"&amp;$G$1,AX1585,Trigger)</f>
        <v>50398</v>
      </c>
      <c r="AX1585" s="188">
        <f>_xll.qlCalendarAdvance(Calendar,AX1584,AV1585,"f",,Trigger)</f>
        <v>50403</v>
      </c>
      <c r="AY1585" s="188">
        <f>_xll.qlInterestRateIndexMaturity(Currency&amp;"ibor"&amp;$G$1,AX1585,Trigger)</f>
        <v>50585</v>
      </c>
      <c r="AZ1585" s="361" t="e">
        <f>_xll.qlIndexFixing($Z$5,AW1585,,_xll.ohTrigger(Trigger,Quote!$AE$2))</f>
        <v>#NUM!</v>
      </c>
      <c r="BA1585" s="361">
        <f>_xll.qlIndexFixing($BB$1,AX1585,,_xll.ohTrigger(Trigger,Quote!$AE$2))</f>
        <v>1.4464546868335808E-2</v>
      </c>
    </row>
    <row r="1586" spans="48:53" ht="11.25" customHeight="1" x14ac:dyDescent="0.25">
      <c r="AV1586" s="189" t="s">
        <v>91</v>
      </c>
      <c r="AW1586" s="188">
        <f>_xll.qlInterestRateIndexFixingDate(Currency&amp;"ibor"&amp;$G$1,AX1586,Trigger)</f>
        <v>50405</v>
      </c>
      <c r="AX1586" s="188">
        <f>_xll.qlCalendarAdvance(Calendar,AX1585,AV1586,"f",,Trigger)</f>
        <v>50410</v>
      </c>
      <c r="AY1586" s="188">
        <f>_xll.qlInterestRateIndexMaturity(Currency&amp;"ibor"&amp;$G$1,AX1586,Trigger)</f>
        <v>50591</v>
      </c>
      <c r="AZ1586" s="361" t="e">
        <f>_xll.qlIndexFixing($Z$5,AW1586,,_xll.ohTrigger(Trigger,Quote!$AE$2))</f>
        <v>#NUM!</v>
      </c>
      <c r="BA1586" s="361">
        <f>_xll.qlIndexFixing($BB$1,AX1586,,_xll.ohTrigger(Trigger,Quote!$AE$2))</f>
        <v>1.4461197272547887E-2</v>
      </c>
    </row>
    <row r="1587" spans="48:53" ht="11.25" customHeight="1" x14ac:dyDescent="0.25">
      <c r="AV1587" s="189" t="s">
        <v>91</v>
      </c>
      <c r="AW1587" s="188">
        <f>_xll.qlInterestRateIndexFixingDate(Currency&amp;"ibor"&amp;$G$1,AX1587,Trigger)</f>
        <v>50413</v>
      </c>
      <c r="AX1587" s="188">
        <f>_xll.qlCalendarAdvance(Calendar,AX1586,AV1587,"f",,Trigger)</f>
        <v>50417</v>
      </c>
      <c r="AY1587" s="188">
        <f>_xll.qlInterestRateIndexMaturity(Currency&amp;"ibor"&amp;$G$1,AX1587,Trigger)</f>
        <v>50598</v>
      </c>
      <c r="AZ1587" s="361" t="e">
        <f>_xll.qlIndexFixing($Z$5,AW1587,,_xll.ohTrigger(Trigger,Quote!$AE$2))</f>
        <v>#NUM!</v>
      </c>
      <c r="BA1587" s="361">
        <f>_xll.qlIndexFixing($BB$1,AX1587,,_xll.ohTrigger(Trigger,Quote!$AE$2))</f>
        <v>1.4457890855775689E-2</v>
      </c>
    </row>
    <row r="1588" spans="48:53" ht="11.25" customHeight="1" x14ac:dyDescent="0.25">
      <c r="AV1588" s="189" t="s">
        <v>91</v>
      </c>
      <c r="AW1588" s="188">
        <f>_xll.qlInterestRateIndexFixingDate(Currency&amp;"ibor"&amp;$G$1,AX1588,Trigger)</f>
        <v>50420</v>
      </c>
      <c r="AX1588" s="188">
        <f>_xll.qlCalendarAdvance(Calendar,AX1587,AV1588,"f",,Trigger)</f>
        <v>50424</v>
      </c>
      <c r="AY1588" s="188">
        <f>_xll.qlInterestRateIndexMaturity(Currency&amp;"ibor"&amp;$G$1,AX1588,Trigger)</f>
        <v>50605</v>
      </c>
      <c r="AZ1588" s="361" t="e">
        <f>_xll.qlIndexFixing($Z$5,AW1588,,_xll.ohTrigger(Trigger,Quote!$AE$2))</f>
        <v>#NUM!</v>
      </c>
      <c r="BA1588" s="361">
        <f>_xll.qlIndexFixing($BB$1,AX1588,,_xll.ohTrigger(Trigger,Quote!$AE$2))</f>
        <v>1.4454627806556576E-2</v>
      </c>
    </row>
    <row r="1589" spans="48:53" ht="11.25" customHeight="1" x14ac:dyDescent="0.25">
      <c r="AV1589" s="189" t="s">
        <v>91</v>
      </c>
      <c r="AW1589" s="188">
        <f>_xll.qlInterestRateIndexFixingDate(Currency&amp;"ibor"&amp;$G$1,AX1589,Trigger)</f>
        <v>50427</v>
      </c>
      <c r="AX1589" s="188">
        <f>_xll.qlCalendarAdvance(Calendar,AX1588,AV1589,"f",,Trigger)</f>
        <v>50431</v>
      </c>
      <c r="AY1589" s="188">
        <f>_xll.qlInterestRateIndexMaturity(Currency&amp;"ibor"&amp;$G$1,AX1589,Trigger)</f>
        <v>50612</v>
      </c>
      <c r="AZ1589" s="361" t="e">
        <f>_xll.qlIndexFixing($Z$5,AW1589,,_xll.ohTrigger(Trigger,Quote!$AE$2))</f>
        <v>#NUM!</v>
      </c>
      <c r="BA1589" s="361">
        <f>_xll.qlIndexFixing($BB$1,AX1589,,_xll.ohTrigger(Trigger,Quote!$AE$2))</f>
        <v>1.4451408313431443E-2</v>
      </c>
    </row>
    <row r="1590" spans="48:53" ht="11.25" customHeight="1" x14ac:dyDescent="0.25">
      <c r="AV1590" s="189" t="s">
        <v>91</v>
      </c>
      <c r="AW1590" s="188">
        <f>_xll.qlInterestRateIndexFixingDate(Currency&amp;"ibor"&amp;$G$1,AX1590,Trigger)</f>
        <v>50434</v>
      </c>
      <c r="AX1590" s="188">
        <f>_xll.qlCalendarAdvance(Calendar,AX1589,AV1590,"f",,Trigger)</f>
        <v>50438</v>
      </c>
      <c r="AY1590" s="188">
        <f>_xll.qlInterestRateIndexMaturity(Currency&amp;"ibor"&amp;$G$1,AX1590,Trigger)</f>
        <v>50619</v>
      </c>
      <c r="AZ1590" s="361" t="e">
        <f>_xll.qlIndexFixing($Z$5,AW1590,,_xll.ohTrigger(Trigger,Quote!$AE$2))</f>
        <v>#NUM!</v>
      </c>
      <c r="BA1590" s="361">
        <f>_xll.qlIndexFixing($BB$1,AX1590,,_xll.ohTrigger(Trigger,Quote!$AE$2))</f>
        <v>1.4448232564942067E-2</v>
      </c>
    </row>
    <row r="1591" spans="48:53" ht="11.25" customHeight="1" x14ac:dyDescent="0.25">
      <c r="AV1591" s="189" t="s">
        <v>91</v>
      </c>
      <c r="AW1591" s="188">
        <f>_xll.qlInterestRateIndexFixingDate(Currency&amp;"ibor"&amp;$G$1,AX1591,Trigger)</f>
        <v>50441</v>
      </c>
      <c r="AX1591" s="188">
        <f>_xll.qlCalendarAdvance(Calendar,AX1590,AV1591,"f",,Trigger)</f>
        <v>50445</v>
      </c>
      <c r="AY1591" s="188">
        <f>_xll.qlInterestRateIndexMaturity(Currency&amp;"ibor"&amp;$G$1,AX1591,Trigger)</f>
        <v>50626</v>
      </c>
      <c r="AZ1591" s="361" t="e">
        <f>_xll.qlIndexFixing($Z$5,AW1591,,_xll.ohTrigger(Trigger,Quote!$AE$2))</f>
        <v>#NUM!</v>
      </c>
      <c r="BA1591" s="361">
        <f>_xll.qlIndexFixing($BB$1,AX1591,,_xll.ohTrigger(Trigger,Quote!$AE$2))</f>
        <v>1.4445100749631555E-2</v>
      </c>
    </row>
    <row r="1592" spans="48:53" ht="11.25" customHeight="1" x14ac:dyDescent="0.25">
      <c r="AV1592" s="189" t="s">
        <v>91</v>
      </c>
      <c r="AW1592" s="188">
        <f>_xll.qlInterestRateIndexFixingDate(Currency&amp;"ibor"&amp;$G$1,AX1592,Trigger)</f>
        <v>50448</v>
      </c>
      <c r="AX1592" s="188">
        <f>_xll.qlCalendarAdvance(Calendar,AX1591,AV1592,"f",,Trigger)</f>
        <v>50452</v>
      </c>
      <c r="AY1592" s="188">
        <f>_xll.qlInterestRateIndexMaturity(Currency&amp;"ibor"&amp;$G$1,AX1592,Trigger)</f>
        <v>50633</v>
      </c>
      <c r="AZ1592" s="361" t="e">
        <f>_xll.qlIndexFixing($Z$5,AW1592,,_xll.ohTrigger(Trigger,Quote!$AE$2))</f>
        <v>#NUM!</v>
      </c>
      <c r="BA1592" s="361">
        <f>_xll.qlIndexFixing($BB$1,AX1592,,_xll.ohTrigger(Trigger,Quote!$AE$2))</f>
        <v>1.4442013056045219E-2</v>
      </c>
    </row>
    <row r="1593" spans="48:53" ht="11.25" customHeight="1" x14ac:dyDescent="0.25">
      <c r="AV1593" s="189" t="s">
        <v>91</v>
      </c>
      <c r="AW1593" s="188">
        <f>_xll.qlInterestRateIndexFixingDate(Currency&amp;"ibor"&amp;$G$1,AX1593,Trigger)</f>
        <v>50455</v>
      </c>
      <c r="AX1593" s="188">
        <f>_xll.qlCalendarAdvance(Calendar,AX1592,AV1593,"f",,Trigger)</f>
        <v>50459</v>
      </c>
      <c r="AY1593" s="188">
        <f>_xll.qlInterestRateIndexMaturity(Currency&amp;"ibor"&amp;$G$1,AX1593,Trigger)</f>
        <v>50640</v>
      </c>
      <c r="AZ1593" s="361" t="e">
        <f>_xll.qlIndexFixing($Z$5,AW1593,,_xll.ohTrigger(Trigger,Quote!$AE$2))</f>
        <v>#NUM!</v>
      </c>
      <c r="BA1593" s="361">
        <f>_xll.qlIndexFixing($BB$1,AX1593,,_xll.ohTrigger(Trigger,Quote!$AE$2))</f>
        <v>1.4438969672730135E-2</v>
      </c>
    </row>
    <row r="1594" spans="48:53" ht="11.25" customHeight="1" x14ac:dyDescent="0.25">
      <c r="AV1594" s="189" t="s">
        <v>91</v>
      </c>
      <c r="AW1594" s="188">
        <f>_xll.qlInterestRateIndexFixingDate(Currency&amp;"ibor"&amp;$G$1,AX1594,Trigger)</f>
        <v>50462</v>
      </c>
      <c r="AX1594" s="188">
        <f>_xll.qlCalendarAdvance(Calendar,AX1593,AV1594,"f",,Trigger)</f>
        <v>50466</v>
      </c>
      <c r="AY1594" s="188">
        <f>_xll.qlInterestRateIndexMaturity(Currency&amp;"ibor"&amp;$G$1,AX1594,Trigger)</f>
        <v>50650</v>
      </c>
      <c r="AZ1594" s="361" t="e">
        <f>_xll.qlIndexFixing($Z$5,AW1594,,_xll.ohTrigger(Trigger,Quote!$AE$2))</f>
        <v>#NUM!</v>
      </c>
      <c r="BA1594" s="361">
        <f>_xll.qlIndexFixing($BB$1,AX1594,,_xll.ohTrigger(Trigger,Quote!$AE$2))</f>
        <v>1.4436424018203093E-2</v>
      </c>
    </row>
    <row r="1595" spans="48:53" ht="11.25" customHeight="1" x14ac:dyDescent="0.25">
      <c r="AV1595" s="189" t="s">
        <v>91</v>
      </c>
      <c r="AW1595" s="188">
        <f>_xll.qlInterestRateIndexFixingDate(Currency&amp;"ibor"&amp;$G$1,AX1595,Trigger)</f>
        <v>50469</v>
      </c>
      <c r="AX1595" s="188">
        <f>_xll.qlCalendarAdvance(Calendar,AX1594,AV1595,"f",,Trigger)</f>
        <v>50473</v>
      </c>
      <c r="AY1595" s="188">
        <f>_xll.qlInterestRateIndexMaturity(Currency&amp;"ibor"&amp;$G$1,AX1595,Trigger)</f>
        <v>50657</v>
      </c>
      <c r="AZ1595" s="361" t="e">
        <f>_xll.qlIndexFixing($Z$5,AW1595,,_xll.ohTrigger(Trigger,Quote!$AE$2))</f>
        <v>#NUM!</v>
      </c>
      <c r="BA1595" s="361">
        <f>_xll.qlIndexFixing($BB$1,AX1595,,_xll.ohTrigger(Trigger,Quote!$AE$2))</f>
        <v>1.4433485534088134E-2</v>
      </c>
    </row>
    <row r="1596" spans="48:53" ht="11.25" customHeight="1" x14ac:dyDescent="0.25">
      <c r="AV1596" s="189" t="s">
        <v>91</v>
      </c>
      <c r="AW1596" s="188">
        <f>_xll.qlInterestRateIndexFixingDate(Currency&amp;"ibor"&amp;$G$1,AX1596,Trigger)</f>
        <v>50476</v>
      </c>
      <c r="AX1596" s="188">
        <f>_xll.qlCalendarAdvance(Calendar,AX1595,AV1596,"f",,Trigger)</f>
        <v>50480</v>
      </c>
      <c r="AY1596" s="188">
        <f>_xll.qlInterestRateIndexMaturity(Currency&amp;"ibor"&amp;$G$1,AX1596,Trigger)</f>
        <v>50664</v>
      </c>
      <c r="AZ1596" s="361" t="e">
        <f>_xll.qlIndexFixing($Z$5,AW1596,,_xll.ohTrigger(Trigger,Quote!$AE$2))</f>
        <v>#NUM!</v>
      </c>
      <c r="BA1596" s="361">
        <f>_xll.qlIndexFixing($BB$1,AX1596,,_xll.ohTrigger(Trigger,Quote!$AE$2))</f>
        <v>1.4430592002331571E-2</v>
      </c>
    </row>
    <row r="1597" spans="48:53" ht="11.25" customHeight="1" x14ac:dyDescent="0.25">
      <c r="AV1597" s="189" t="s">
        <v>91</v>
      </c>
      <c r="AW1597" s="188">
        <f>_xll.qlInterestRateIndexFixingDate(Currency&amp;"ibor"&amp;$G$1,AX1597,Trigger)</f>
        <v>50483</v>
      </c>
      <c r="AX1597" s="188">
        <f>_xll.qlCalendarAdvance(Calendar,AX1596,AV1597,"f",,Trigger)</f>
        <v>50487</v>
      </c>
      <c r="AY1597" s="188">
        <f>_xll.qlInterestRateIndexMaturity(Currency&amp;"ibor"&amp;$G$1,AX1597,Trigger)</f>
        <v>50671</v>
      </c>
      <c r="AZ1597" s="361" t="e">
        <f>_xll.qlIndexFixing($Z$5,AW1597,,_xll.ohTrigger(Trigger,Quote!$AE$2))</f>
        <v>#NUM!</v>
      </c>
      <c r="BA1597" s="361">
        <f>_xll.qlIndexFixing($BB$1,AX1597,,_xll.ohTrigger(Trigger,Quote!$AE$2))</f>
        <v>1.4427743611521042E-2</v>
      </c>
    </row>
    <row r="1598" spans="48:53" ht="11.25" customHeight="1" x14ac:dyDescent="0.25">
      <c r="AV1598" s="189" t="s">
        <v>91</v>
      </c>
      <c r="AW1598" s="188">
        <f>_xll.qlInterestRateIndexFixingDate(Currency&amp;"ibor"&amp;$G$1,AX1598,Trigger)</f>
        <v>50490</v>
      </c>
      <c r="AX1598" s="188">
        <f>_xll.qlCalendarAdvance(Calendar,AX1597,AV1598,"f",,Trigger)</f>
        <v>50494</v>
      </c>
      <c r="AY1598" s="188">
        <f>_xll.qlInterestRateIndexMaturity(Currency&amp;"ibor"&amp;$G$1,AX1598,Trigger)</f>
        <v>50678</v>
      </c>
      <c r="AZ1598" s="361" t="e">
        <f>_xll.qlIndexFixing($Z$5,AW1598,,_xll.ohTrigger(Trigger,Quote!$AE$2))</f>
        <v>#NUM!</v>
      </c>
      <c r="BA1598" s="361">
        <f>_xll.qlIndexFixing($BB$1,AX1598,,_xll.ohTrigger(Trigger,Quote!$AE$2))</f>
        <v>1.4424629693778236E-2</v>
      </c>
    </row>
    <row r="1599" spans="48:53" ht="11.25" customHeight="1" x14ac:dyDescent="0.25">
      <c r="AV1599" s="189" t="s">
        <v>91</v>
      </c>
      <c r="AW1599" s="188">
        <f>_xll.qlInterestRateIndexFixingDate(Currency&amp;"ibor"&amp;$G$1,AX1599,Trigger)</f>
        <v>50497</v>
      </c>
      <c r="AX1599" s="188">
        <f>_xll.qlCalendarAdvance(Calendar,AX1598,AV1599,"f",,Trigger)</f>
        <v>50501</v>
      </c>
      <c r="AY1599" s="188">
        <f>_xll.qlInterestRateIndexMaturity(Currency&amp;"ibor"&amp;$G$1,AX1599,Trigger)</f>
        <v>50684</v>
      </c>
      <c r="AZ1599" s="361" t="e">
        <f>_xll.qlIndexFixing($Z$5,AW1599,,_xll.ohTrigger(Trigger,Quote!$AE$2))</f>
        <v>#NUM!</v>
      </c>
      <c r="BA1599" s="361">
        <f>_xll.qlIndexFixing($BB$1,AX1599,,_xll.ohTrigger(Trigger,Quote!$AE$2))</f>
        <v>1.4421862534620248E-2</v>
      </c>
    </row>
    <row r="1600" spans="48:53" ht="11.25" customHeight="1" x14ac:dyDescent="0.25">
      <c r="AV1600" s="189" t="s">
        <v>91</v>
      </c>
      <c r="AW1600" s="188">
        <f>_xll.qlInterestRateIndexFixingDate(Currency&amp;"ibor"&amp;$G$1,AX1600,Trigger)</f>
        <v>50504</v>
      </c>
      <c r="AX1600" s="188">
        <f>_xll.qlCalendarAdvance(Calendar,AX1599,AV1600,"f",,Trigger)</f>
        <v>50508</v>
      </c>
      <c r="AY1600" s="188">
        <f>_xll.qlInterestRateIndexMaturity(Currency&amp;"ibor"&amp;$G$1,AX1600,Trigger)</f>
        <v>50691</v>
      </c>
      <c r="AZ1600" s="361" t="e">
        <f>_xll.qlIndexFixing($Z$5,AW1600,,_xll.ohTrigger(Trigger,Quote!$AE$2))</f>
        <v>#NUM!</v>
      </c>
      <c r="BA1600" s="361">
        <f>_xll.qlIndexFixing($BB$1,AX1600,,_xll.ohTrigger(Trigger,Quote!$AE$2))</f>
        <v>1.4419141036238842E-2</v>
      </c>
    </row>
    <row r="1601" spans="48:53" ht="11.25" customHeight="1" x14ac:dyDescent="0.25">
      <c r="AV1601" s="189" t="s">
        <v>91</v>
      </c>
      <c r="AW1601" s="188">
        <f>_xll.qlInterestRateIndexFixingDate(Currency&amp;"ibor"&amp;$G$1,AX1601,Trigger)</f>
        <v>50511</v>
      </c>
      <c r="AX1601" s="188">
        <f>_xll.qlCalendarAdvance(Calendar,AX1600,AV1601,"f",,Trigger)</f>
        <v>50515</v>
      </c>
      <c r="AY1601" s="188">
        <f>_xll.qlInterestRateIndexMaturity(Currency&amp;"ibor"&amp;$G$1,AX1601,Trigger)</f>
        <v>50698</v>
      </c>
      <c r="AZ1601" s="361" t="e">
        <f>_xll.qlIndexFixing($Z$5,AW1601,,_xll.ohTrigger(Trigger,Quote!$AE$2))</f>
        <v>#NUM!</v>
      </c>
      <c r="BA1601" s="361">
        <f>_xll.qlIndexFixing($BB$1,AX1601,,_xll.ohTrigger(Trigger,Quote!$AE$2))</f>
        <v>1.4416465387208853E-2</v>
      </c>
    </row>
    <row r="1602" spans="48:53" ht="11.25" customHeight="1" x14ac:dyDescent="0.25">
      <c r="AV1602" s="189" t="s">
        <v>91</v>
      </c>
      <c r="AW1602" s="188">
        <f>_xll.qlInterestRateIndexFixingDate(Currency&amp;"ibor"&amp;$G$1,AX1602,Trigger)</f>
        <v>50516</v>
      </c>
      <c r="AX1602" s="188">
        <f>_xll.qlCalendarAdvance(Calendar,AX1601,AV1602,"f",,Trigger)</f>
        <v>50522</v>
      </c>
      <c r="AY1602" s="188">
        <f>_xll.qlInterestRateIndexMaturity(Currency&amp;"ibor"&amp;$G$1,AX1602,Trigger)</f>
        <v>50705</v>
      </c>
      <c r="AZ1602" s="361" t="e">
        <f>_xll.qlIndexFixing($Z$5,AW1602,,_xll.ohTrigger(Trigger,Quote!$AE$2))</f>
        <v>#NUM!</v>
      </c>
      <c r="BA1602" s="361">
        <f>_xll.qlIndexFixing($BB$1,AX1602,,_xll.ohTrigger(Trigger,Quote!$AE$2))</f>
        <v>1.4413835776108181E-2</v>
      </c>
    </row>
    <row r="1603" spans="48:53" ht="11.25" customHeight="1" x14ac:dyDescent="0.25">
      <c r="AV1603" s="189" t="s">
        <v>91</v>
      </c>
      <c r="AW1603" s="188">
        <f>_xll.qlInterestRateIndexFixingDate(Currency&amp;"ibor"&amp;$G$1,AX1603,Trigger)</f>
        <v>50525</v>
      </c>
      <c r="AX1603" s="188">
        <f>_xll.qlCalendarAdvance(Calendar,AX1602,AV1603,"f",,Trigger)</f>
        <v>50529</v>
      </c>
      <c r="AY1603" s="188">
        <f>_xll.qlInterestRateIndexMaturity(Currency&amp;"ibor"&amp;$G$1,AX1603,Trigger)</f>
        <v>50713</v>
      </c>
      <c r="AZ1603" s="361" t="e">
        <f>_xll.qlIndexFixing($Z$5,AW1603,,_xll.ohTrigger(Trigger,Quote!$AE$2))</f>
        <v>#NUM!</v>
      </c>
      <c r="BA1603" s="361">
        <f>_xll.qlIndexFixing($BB$1,AX1603,,_xll.ohTrigger(Trigger,Quote!$AE$2))</f>
        <v>1.441161178766538E-2</v>
      </c>
    </row>
    <row r="1604" spans="48:53" ht="11.25" customHeight="1" x14ac:dyDescent="0.25">
      <c r="AV1604" s="189" t="s">
        <v>91</v>
      </c>
      <c r="AW1604" s="188">
        <f>_xll.qlInterestRateIndexFixingDate(Currency&amp;"ibor"&amp;$G$1,AX1604,Trigger)</f>
        <v>50532</v>
      </c>
      <c r="AX1604" s="188">
        <f>_xll.qlCalendarAdvance(Calendar,AX1603,AV1604,"f",,Trigger)</f>
        <v>50536</v>
      </c>
      <c r="AY1604" s="188">
        <f>_xll.qlInterestRateIndexMaturity(Currency&amp;"ibor"&amp;$G$1,AX1604,Trigger)</f>
        <v>50720</v>
      </c>
      <c r="AZ1604" s="361" t="e">
        <f>_xll.qlIndexFixing($Z$5,AW1604,,_xll.ohTrigger(Trigger,Quote!$AE$2))</f>
        <v>#NUM!</v>
      </c>
      <c r="BA1604" s="361">
        <f>_xll.qlIndexFixing($BB$1,AX1604,,_xll.ohTrigger(Trigger,Quote!$AE$2))</f>
        <v>1.4409084664094331E-2</v>
      </c>
    </row>
    <row r="1605" spans="48:53" ht="11.25" customHeight="1" x14ac:dyDescent="0.25">
      <c r="AV1605" s="189" t="s">
        <v>91</v>
      </c>
      <c r="AW1605" s="188">
        <f>_xll.qlInterestRateIndexFixingDate(Currency&amp;"ibor"&amp;$G$1,AX1605,Trigger)</f>
        <v>50539</v>
      </c>
      <c r="AX1605" s="188">
        <f>_xll.qlCalendarAdvance(Calendar,AX1604,AV1605,"f",,Trigger)</f>
        <v>50543</v>
      </c>
      <c r="AY1605" s="188">
        <f>_xll.qlInterestRateIndexMaturity(Currency&amp;"ibor"&amp;$G$1,AX1605,Trigger)</f>
        <v>50727</v>
      </c>
      <c r="AZ1605" s="361" t="e">
        <f>_xll.qlIndexFixing($Z$5,AW1605,,_xll.ohTrigger(Trigger,Quote!$AE$2))</f>
        <v>#NUM!</v>
      </c>
      <c r="BA1605" s="361">
        <f>_xll.qlIndexFixing($BB$1,AX1605,,_xll.ohTrigger(Trigger,Quote!$AE$2))</f>
        <v>1.4406604190243496E-2</v>
      </c>
    </row>
    <row r="1606" spans="48:53" ht="11.25" customHeight="1" x14ac:dyDescent="0.25">
      <c r="AV1606" s="189" t="s">
        <v>91</v>
      </c>
      <c r="AW1606" s="188">
        <f>_xll.qlInterestRateIndexFixingDate(Currency&amp;"ibor"&amp;$G$1,AX1606,Trigger)</f>
        <v>50546</v>
      </c>
      <c r="AX1606" s="188">
        <f>_xll.qlCalendarAdvance(Calendar,AX1605,AV1606,"f",,Trigger)</f>
        <v>50550</v>
      </c>
      <c r="AY1606" s="188">
        <f>_xll.qlInterestRateIndexMaturity(Currency&amp;"ibor"&amp;$G$1,AX1606,Trigger)</f>
        <v>50734</v>
      </c>
      <c r="AZ1606" s="361" t="e">
        <f>_xll.qlIndexFixing($Z$5,AW1606,,_xll.ohTrigger(Trigger,Quote!$AE$2))</f>
        <v>#NUM!</v>
      </c>
      <c r="BA1606" s="361">
        <f>_xll.qlIndexFixing($BB$1,AX1606,,_xll.ohTrigger(Trigger,Quote!$AE$2))</f>
        <v>1.4404170554720286E-2</v>
      </c>
    </row>
    <row r="1607" spans="48:53" ht="11.25" customHeight="1" x14ac:dyDescent="0.25">
      <c r="AV1607" s="189" t="s">
        <v>91</v>
      </c>
      <c r="AW1607" s="188">
        <f>_xll.qlInterestRateIndexFixingDate(Currency&amp;"ibor"&amp;$G$1,AX1607,Trigger)</f>
        <v>50553</v>
      </c>
      <c r="AX1607" s="188">
        <f>_xll.qlCalendarAdvance(Calendar,AX1606,AV1607,"f",,Trigger)</f>
        <v>50557</v>
      </c>
      <c r="AY1607" s="188">
        <f>_xll.qlInterestRateIndexMaturity(Currency&amp;"ibor"&amp;$G$1,AX1607,Trigger)</f>
        <v>50740</v>
      </c>
      <c r="AZ1607" s="361" t="e">
        <f>_xll.qlIndexFixing($Z$5,AW1607,,_xll.ohTrigger(Trigger,Quote!$AE$2))</f>
        <v>#NUM!</v>
      </c>
      <c r="BA1607" s="361">
        <f>_xll.qlIndexFixing($BB$1,AX1607,,_xll.ohTrigger(Trigger,Quote!$AE$2))</f>
        <v>1.4401384889931245E-2</v>
      </c>
    </row>
    <row r="1608" spans="48:53" ht="11.25" customHeight="1" x14ac:dyDescent="0.25">
      <c r="AV1608" s="189" t="s">
        <v>91</v>
      </c>
      <c r="AW1608" s="188">
        <f>_xll.qlInterestRateIndexFixingDate(Currency&amp;"ibor"&amp;$G$1,AX1608,Trigger)</f>
        <v>50560</v>
      </c>
      <c r="AX1608" s="188">
        <f>_xll.qlCalendarAdvance(Calendar,AX1607,AV1608,"f",,Trigger)</f>
        <v>50564</v>
      </c>
      <c r="AY1608" s="188">
        <f>_xll.qlInterestRateIndexMaturity(Currency&amp;"ibor"&amp;$G$1,AX1608,Trigger)</f>
        <v>50747</v>
      </c>
      <c r="AZ1608" s="361" t="e">
        <f>_xll.qlIndexFixing($Z$5,AW1608,,_xll.ohTrigger(Trigger,Quote!$AE$2))</f>
        <v>#NUM!</v>
      </c>
      <c r="BA1608" s="361">
        <f>_xll.qlIndexFixing($BB$1,AX1608,,_xll.ohTrigger(Trigger,Quote!$AE$2))</f>
        <v>1.4399035466669406E-2</v>
      </c>
    </row>
    <row r="1609" spans="48:53" ht="11.25" customHeight="1" x14ac:dyDescent="0.25">
      <c r="AV1609" s="189" t="s">
        <v>91</v>
      </c>
      <c r="AW1609" s="188">
        <f>_xll.qlInterestRateIndexFixingDate(Currency&amp;"ibor"&amp;$G$1,AX1609,Trigger)</f>
        <v>50567</v>
      </c>
      <c r="AX1609" s="188">
        <f>_xll.qlCalendarAdvance(Calendar,AX1608,AV1609,"f",,Trigger)</f>
        <v>50571</v>
      </c>
      <c r="AY1609" s="188">
        <f>_xll.qlInterestRateIndexMaturity(Currency&amp;"ibor"&amp;$G$1,AX1609,Trigger)</f>
        <v>50754</v>
      </c>
      <c r="AZ1609" s="361" t="e">
        <f>_xll.qlIndexFixing($Z$5,AW1609,,_xll.ohTrigger(Trigger,Quote!$AE$2))</f>
        <v>#NUM!</v>
      </c>
      <c r="BA1609" s="361">
        <f>_xll.qlIndexFixing($BB$1,AX1609,,_xll.ohTrigger(Trigger,Quote!$AE$2))</f>
        <v>1.4396733401445493E-2</v>
      </c>
    </row>
    <row r="1610" spans="48:53" ht="11.25" customHeight="1" x14ac:dyDescent="0.25">
      <c r="AV1610" s="189" t="s">
        <v>91</v>
      </c>
      <c r="AW1610" s="188">
        <f>_xll.qlInterestRateIndexFixingDate(Currency&amp;"ibor"&amp;$G$1,AX1610,Trigger)</f>
        <v>50574</v>
      </c>
      <c r="AX1610" s="188">
        <f>_xll.qlCalendarAdvance(Calendar,AX1609,AV1610,"f",,Trigger)</f>
        <v>50578</v>
      </c>
      <c r="AY1610" s="188">
        <f>_xll.qlInterestRateIndexMaturity(Currency&amp;"ibor"&amp;$G$1,AX1610,Trigger)</f>
        <v>50761</v>
      </c>
      <c r="AZ1610" s="361" t="e">
        <f>_xll.qlIndexFixing($Z$5,AW1610,,_xll.ohTrigger(Trigger,Quote!$AE$2))</f>
        <v>#NUM!</v>
      </c>
      <c r="BA1610" s="361">
        <f>_xll.qlIndexFixing($BB$1,AX1610,,_xll.ohTrigger(Trigger,Quote!$AE$2))</f>
        <v>1.4394478882857064E-2</v>
      </c>
    </row>
    <row r="1611" spans="48:53" ht="11.25" customHeight="1" x14ac:dyDescent="0.25">
      <c r="AV1611" s="189" t="s">
        <v>91</v>
      </c>
      <c r="AW1611" s="188">
        <f>_xll.qlInterestRateIndexFixingDate(Currency&amp;"ibor"&amp;$G$1,AX1611,Trigger)</f>
        <v>50581</v>
      </c>
      <c r="AX1611" s="188">
        <f>_xll.qlCalendarAdvance(Calendar,AX1610,AV1611,"f",,Trigger)</f>
        <v>50585</v>
      </c>
      <c r="AY1611" s="188">
        <f>_xll.qlInterestRateIndexMaturity(Currency&amp;"ibor"&amp;$G$1,AX1611,Trigger)</f>
        <v>50768</v>
      </c>
      <c r="AZ1611" s="361" t="e">
        <f>_xll.qlIndexFixing($Z$5,AW1611,,_xll.ohTrigger(Trigger,Quote!$AE$2))</f>
        <v>#NUM!</v>
      </c>
      <c r="BA1611" s="361">
        <f>_xll.qlIndexFixing($BB$1,AX1611,,_xll.ohTrigger(Trigger,Quote!$AE$2))</f>
        <v>1.4392711553442105E-2</v>
      </c>
    </row>
    <row r="1612" spans="48:53" ht="11.25" customHeight="1" x14ac:dyDescent="0.25">
      <c r="AV1612" s="189" t="s">
        <v>91</v>
      </c>
      <c r="AW1612" s="188">
        <f>_xll.qlInterestRateIndexFixingDate(Currency&amp;"ibor"&amp;$G$1,AX1612,Trigger)</f>
        <v>50588</v>
      </c>
      <c r="AX1612" s="188">
        <f>_xll.qlCalendarAdvance(Calendar,AX1611,AV1612,"f",,Trigger)</f>
        <v>50592</v>
      </c>
      <c r="AY1612" s="188">
        <f>_xll.qlInterestRateIndexMaturity(Currency&amp;"ibor"&amp;$G$1,AX1612,Trigger)</f>
        <v>50776</v>
      </c>
      <c r="AZ1612" s="361" t="e">
        <f>_xll.qlIndexFixing($Z$5,AW1612,,_xll.ohTrigger(Trigger,Quote!$AE$2))</f>
        <v>#NUM!</v>
      </c>
      <c r="BA1612" s="361">
        <f>_xll.qlIndexFixing($BB$1,AX1612,,_xll.ohTrigger(Trigger,Quote!$AE$2))</f>
        <v>1.4390562908773037E-2</v>
      </c>
    </row>
    <row r="1613" spans="48:53" ht="11.25" customHeight="1" x14ac:dyDescent="0.25">
      <c r="AV1613" s="189" t="s">
        <v>91</v>
      </c>
      <c r="AW1613" s="188">
        <f>_xll.qlInterestRateIndexFixingDate(Currency&amp;"ibor"&amp;$G$1,AX1613,Trigger)</f>
        <v>50595</v>
      </c>
      <c r="AX1613" s="188">
        <f>_xll.qlCalendarAdvance(Calendar,AX1612,AV1613,"f",,Trigger)</f>
        <v>50599</v>
      </c>
      <c r="AY1613" s="188">
        <f>_xll.qlInterestRateIndexMaturity(Currency&amp;"ibor"&amp;$G$1,AX1613,Trigger)</f>
        <v>50783</v>
      </c>
      <c r="AZ1613" s="361" t="e">
        <f>_xll.qlIndexFixing($Z$5,AW1613,,_xll.ohTrigger(Trigger,Quote!$AE$2))</f>
        <v>#NUM!</v>
      </c>
      <c r="BA1613" s="361">
        <f>_xll.qlIndexFixing($BB$1,AX1613,,_xll.ohTrigger(Trigger,Quote!$AE$2))</f>
        <v>1.4388462422751361E-2</v>
      </c>
    </row>
    <row r="1614" spans="48:53" ht="11.25" customHeight="1" x14ac:dyDescent="0.25">
      <c r="AV1614" s="189" t="s">
        <v>91</v>
      </c>
      <c r="AW1614" s="188">
        <f>_xll.qlInterestRateIndexFixingDate(Currency&amp;"ibor"&amp;$G$1,AX1614,Trigger)</f>
        <v>50602</v>
      </c>
      <c r="AX1614" s="188">
        <f>_xll.qlCalendarAdvance(Calendar,AX1613,AV1614,"f",,Trigger)</f>
        <v>50606</v>
      </c>
      <c r="AY1614" s="188">
        <f>_xll.qlInterestRateIndexMaturity(Currency&amp;"ibor"&amp;$G$1,AX1614,Trigger)</f>
        <v>50790</v>
      </c>
      <c r="AZ1614" s="361" t="e">
        <f>_xll.qlIndexFixing($Z$5,AW1614,,_xll.ohTrigger(Trigger,Quote!$AE$2))</f>
        <v>#NUM!</v>
      </c>
      <c r="BA1614" s="361">
        <f>_xll.qlIndexFixing($BB$1,AX1614,,_xll.ohTrigger(Trigger,Quote!$AE$2))</f>
        <v>1.4386410284005976E-2</v>
      </c>
    </row>
    <row r="1615" spans="48:53" ht="11.25" customHeight="1" x14ac:dyDescent="0.25">
      <c r="AV1615" s="189" t="s">
        <v>91</v>
      </c>
      <c r="AW1615" s="188">
        <f>_xll.qlInterestRateIndexFixingDate(Currency&amp;"ibor"&amp;$G$1,AX1615,Trigger)</f>
        <v>50609</v>
      </c>
      <c r="AX1615" s="188">
        <f>_xll.qlCalendarAdvance(Calendar,AX1614,AV1615,"f",,Trigger)</f>
        <v>50613</v>
      </c>
      <c r="AY1615" s="188">
        <f>_xll.qlInterestRateIndexMaturity(Currency&amp;"ibor"&amp;$G$1,AX1615,Trigger)</f>
        <v>50797</v>
      </c>
      <c r="AZ1615" s="361" t="e">
        <f>_xll.qlIndexFixing($Z$5,AW1615,,_xll.ohTrigger(Trigger,Quote!$AE$2))</f>
        <v>#NUM!</v>
      </c>
      <c r="BA1615" s="361">
        <f>_xll.qlIndexFixing($BB$1,AX1615,,_xll.ohTrigger(Trigger,Quote!$AE$2))</f>
        <v>1.4384406681166206E-2</v>
      </c>
    </row>
    <row r="1616" spans="48:53" ht="11.25" customHeight="1" x14ac:dyDescent="0.25">
      <c r="AV1616" s="189" t="s">
        <v>91</v>
      </c>
      <c r="AW1616" s="188">
        <f>_xll.qlInterestRateIndexFixingDate(Currency&amp;"ibor"&amp;$G$1,AX1616,Trigger)</f>
        <v>50616</v>
      </c>
      <c r="AX1616" s="188">
        <f>_xll.qlCalendarAdvance(Calendar,AX1615,AV1616,"f",,Trigger)</f>
        <v>50620</v>
      </c>
      <c r="AY1616" s="188">
        <f>_xll.qlInterestRateIndexMaturity(Currency&amp;"ibor"&amp;$G$1,AX1616,Trigger)</f>
        <v>50804</v>
      </c>
      <c r="AZ1616" s="361" t="e">
        <f>_xll.qlIndexFixing($Z$5,AW1616,,_xll.ohTrigger(Trigger,Quote!$AE$2))</f>
        <v>#NUM!</v>
      </c>
      <c r="BA1616" s="361">
        <f>_xll.qlIndexFixing($BB$1,AX1616,,_xll.ohTrigger(Trigger,Quote!$AE$2))</f>
        <v>1.438245180286654E-2</v>
      </c>
    </row>
    <row r="1617" spans="48:53" ht="11.25" customHeight="1" x14ac:dyDescent="0.25">
      <c r="AV1617" s="189" t="s">
        <v>91</v>
      </c>
      <c r="AW1617" s="188">
        <f>_xll.qlInterestRateIndexFixingDate(Currency&amp;"ibor"&amp;$G$1,AX1617,Trigger)</f>
        <v>50623</v>
      </c>
      <c r="AX1617" s="188">
        <f>_xll.qlCalendarAdvance(Calendar,AX1616,AV1617,"f",,Trigger)</f>
        <v>50627</v>
      </c>
      <c r="AY1617" s="188">
        <f>_xll.qlInterestRateIndexMaturity(Currency&amp;"ibor"&amp;$G$1,AX1617,Trigger)</f>
        <v>50811</v>
      </c>
      <c r="AZ1617" s="361" t="e">
        <f>_xll.qlIndexFixing($Z$5,AW1617,,_xll.ohTrigger(Trigger,Quote!$AE$2))</f>
        <v>#NUM!</v>
      </c>
      <c r="BA1617" s="361">
        <f>_xll.qlIndexFixing($BB$1,AX1617,,_xll.ohTrigger(Trigger,Quote!$AE$2))</f>
        <v>1.4380545837742318E-2</v>
      </c>
    </row>
    <row r="1618" spans="48:53" ht="11.25" customHeight="1" x14ac:dyDescent="0.25">
      <c r="AV1618" s="189" t="s">
        <v>91</v>
      </c>
      <c r="AW1618" s="188">
        <f>_xll.qlInterestRateIndexFixingDate(Currency&amp;"ibor"&amp;$G$1,AX1618,Trigger)</f>
        <v>50630</v>
      </c>
      <c r="AX1618" s="188">
        <f>_xll.qlCalendarAdvance(Calendar,AX1617,AV1618,"f",,Trigger)</f>
        <v>50634</v>
      </c>
      <c r="AY1618" s="188">
        <f>_xll.qlInterestRateIndexMaturity(Currency&amp;"ibor"&amp;$G$1,AX1618,Trigger)</f>
        <v>50818</v>
      </c>
      <c r="AZ1618" s="361" t="e">
        <f>_xll.qlIndexFixing($Z$5,AW1618,,_xll.ohTrigger(Trigger,Quote!$AE$2))</f>
        <v>#NUM!</v>
      </c>
      <c r="BA1618" s="361">
        <f>_xll.qlIndexFixing($BB$1,AX1618,,_xll.ohTrigger(Trigger,Quote!$AE$2))</f>
        <v>1.4378688974432754E-2</v>
      </c>
    </row>
    <row r="1619" spans="48:53" ht="11.25" customHeight="1" x14ac:dyDescent="0.25">
      <c r="AV1619" s="189" t="s">
        <v>91</v>
      </c>
      <c r="AW1619" s="188">
        <f>_xll.qlInterestRateIndexFixingDate(Currency&amp;"ibor"&amp;$G$1,AX1619,Trigger)</f>
        <v>50637</v>
      </c>
      <c r="AX1619" s="188">
        <f>_xll.qlCalendarAdvance(Calendar,AX1618,AV1619,"f",,Trigger)</f>
        <v>50641</v>
      </c>
      <c r="AY1619" s="188">
        <f>_xll.qlInterestRateIndexMaturity(Currency&amp;"ibor"&amp;$G$1,AX1619,Trigger)</f>
        <v>50825</v>
      </c>
      <c r="AZ1619" s="361" t="e">
        <f>_xll.qlIndexFixing($Z$5,AW1619,,_xll.ohTrigger(Trigger,Quote!$AE$2))</f>
        <v>#NUM!</v>
      </c>
      <c r="BA1619" s="361">
        <f>_xll.qlIndexFixing($BB$1,AX1619,,_xll.ohTrigger(Trigger,Quote!$AE$2))</f>
        <v>1.4376881401580926E-2</v>
      </c>
    </row>
    <row r="1620" spans="48:53" ht="11.25" customHeight="1" x14ac:dyDescent="0.25">
      <c r="AV1620" s="189" t="s">
        <v>91</v>
      </c>
      <c r="AW1620" s="188">
        <f>_xll.qlInterestRateIndexFixingDate(Currency&amp;"ibor"&amp;$G$1,AX1620,Trigger)</f>
        <v>50644</v>
      </c>
      <c r="AX1620" s="188">
        <f>_xll.qlCalendarAdvance(Calendar,AX1619,AV1620,"f",,Trigger)</f>
        <v>50648</v>
      </c>
      <c r="AY1620" s="188">
        <f>_xll.qlInterestRateIndexMaturity(Currency&amp;"ibor"&amp;$G$1,AX1620,Trigger)</f>
        <v>50829</v>
      </c>
      <c r="AZ1620" s="361" t="e">
        <f>_xll.qlIndexFixing($Z$5,AW1620,,_xll.ohTrigger(Trigger,Quote!$AE$2))</f>
        <v>#NUM!</v>
      </c>
      <c r="BA1620" s="361">
        <f>_xll.qlIndexFixing($BB$1,AX1620,,_xll.ohTrigger(Trigger,Quote!$AE$2))</f>
        <v>1.4374236611145931E-2</v>
      </c>
    </row>
    <row r="1621" spans="48:53" ht="11.25" customHeight="1" x14ac:dyDescent="0.25">
      <c r="AV1621" s="189" t="s">
        <v>91</v>
      </c>
      <c r="AW1621" s="188">
        <f>_xll.qlInterestRateIndexFixingDate(Currency&amp;"ibor"&amp;$G$1,AX1621,Trigger)</f>
        <v>50651</v>
      </c>
      <c r="AX1621" s="188">
        <f>_xll.qlCalendarAdvance(Calendar,AX1620,AV1621,"f",,Trigger)</f>
        <v>50655</v>
      </c>
      <c r="AY1621" s="188">
        <f>_xll.qlInterestRateIndexMaturity(Currency&amp;"ibor"&amp;$G$1,AX1621,Trigger)</f>
        <v>50836</v>
      </c>
      <c r="AZ1621" s="361" t="e">
        <f>_xll.qlIndexFixing($Z$5,AW1621,,_xll.ohTrigger(Trigger,Quote!$AE$2))</f>
        <v>#NUM!</v>
      </c>
      <c r="BA1621" s="361">
        <f>_xll.qlIndexFixing($BB$1,AX1621,,_xll.ohTrigger(Trigger,Quote!$AE$2))</f>
        <v>1.4372510473890258E-2</v>
      </c>
    </row>
    <row r="1622" spans="48:53" ht="11.25" customHeight="1" x14ac:dyDescent="0.25">
      <c r="AV1622" s="189" t="s">
        <v>91</v>
      </c>
      <c r="AW1622" s="188">
        <f>_xll.qlInterestRateIndexFixingDate(Currency&amp;"ibor"&amp;$G$1,AX1622,Trigger)</f>
        <v>50658</v>
      </c>
      <c r="AX1622" s="188">
        <f>_xll.qlCalendarAdvance(Calendar,AX1621,AV1622,"f",,Trigger)</f>
        <v>50662</v>
      </c>
      <c r="AY1622" s="188">
        <f>_xll.qlInterestRateIndexMaturity(Currency&amp;"ibor"&amp;$G$1,AX1622,Trigger)</f>
        <v>50843</v>
      </c>
      <c r="AZ1622" s="361" t="e">
        <f>_xll.qlIndexFixing($Z$5,AW1622,,_xll.ohTrigger(Trigger,Quote!$AE$2))</f>
        <v>#NUM!</v>
      </c>
      <c r="BA1622" s="361">
        <f>_xll.qlIndexFixing($BB$1,AX1622,,_xll.ohTrigger(Trigger,Quote!$AE$2))</f>
        <v>1.43708341157171E-2</v>
      </c>
    </row>
    <row r="1623" spans="48:53" ht="11.25" customHeight="1" x14ac:dyDescent="0.25">
      <c r="AV1623" s="189" t="s">
        <v>91</v>
      </c>
      <c r="AW1623" s="188">
        <f>_xll.qlInterestRateIndexFixingDate(Currency&amp;"ibor"&amp;$G$1,AX1623,Trigger)</f>
        <v>50665</v>
      </c>
      <c r="AX1623" s="188">
        <f>_xll.qlCalendarAdvance(Calendar,AX1622,AV1623,"f",,Trigger)</f>
        <v>50669</v>
      </c>
      <c r="AY1623" s="188">
        <f>_xll.qlInterestRateIndexMaturity(Currency&amp;"ibor"&amp;$G$1,AX1623,Trigger)</f>
        <v>50850</v>
      </c>
      <c r="AZ1623" s="361" t="e">
        <f>_xll.qlIndexFixing($Z$5,AW1623,,_xll.ohTrigger(Trigger,Quote!$AE$2))</f>
        <v>#NUM!</v>
      </c>
      <c r="BA1623" s="361">
        <f>_xll.qlIndexFixing($BB$1,AX1623,,_xll.ohTrigger(Trigger,Quote!$AE$2))</f>
        <v>1.4369207725246403E-2</v>
      </c>
    </row>
    <row r="1624" spans="48:53" ht="11.25" customHeight="1" x14ac:dyDescent="0.25">
      <c r="AV1624" s="189" t="s">
        <v>91</v>
      </c>
      <c r="AW1624" s="188">
        <f>_xll.qlInterestRateIndexFixingDate(Currency&amp;"ibor"&amp;$G$1,AX1624,Trigger)</f>
        <v>50672</v>
      </c>
      <c r="AX1624" s="188">
        <f>_xll.qlCalendarAdvance(Calendar,AX1623,AV1624,"f",,Trigger)</f>
        <v>50676</v>
      </c>
      <c r="AY1624" s="188">
        <f>_xll.qlInterestRateIndexMaturity(Currency&amp;"ibor"&amp;$G$1,AX1624,Trigger)</f>
        <v>50857</v>
      </c>
      <c r="AZ1624" s="361" t="e">
        <f>_xll.qlIndexFixing($Z$5,AW1624,,_xll.ohTrigger(Trigger,Quote!$AE$2))</f>
        <v>#NUM!</v>
      </c>
      <c r="BA1624" s="361">
        <f>_xll.qlIndexFixing($BB$1,AX1624,,_xll.ohTrigger(Trigger,Quote!$AE$2))</f>
        <v>1.4367822389962761E-2</v>
      </c>
    </row>
    <row r="1625" spans="48:53" ht="11.25" customHeight="1" x14ac:dyDescent="0.25">
      <c r="AV1625" s="189" t="s">
        <v>91</v>
      </c>
      <c r="AW1625" s="188">
        <f>_xll.qlInterestRateIndexFixingDate(Currency&amp;"ibor"&amp;$G$1,AX1625,Trigger)</f>
        <v>50679</v>
      </c>
      <c r="AX1625" s="188">
        <f>_xll.qlCalendarAdvance(Calendar,AX1624,AV1625,"f",,Trigger)</f>
        <v>50683</v>
      </c>
      <c r="AY1625" s="188">
        <f>_xll.qlInterestRateIndexMaturity(Currency&amp;"ibor"&amp;$G$1,AX1625,Trigger)</f>
        <v>50865</v>
      </c>
      <c r="AZ1625" s="361" t="e">
        <f>_xll.qlIndexFixing($Z$5,AW1625,,_xll.ohTrigger(Trigger,Quote!$AE$2))</f>
        <v>#NUM!</v>
      </c>
      <c r="BA1625" s="361">
        <f>_xll.qlIndexFixing($BB$1,AX1625,,_xll.ohTrigger(Trigger,Quote!$AE$2))</f>
        <v>1.4366300101769678E-2</v>
      </c>
    </row>
    <row r="1626" spans="48:53" ht="11.25" customHeight="1" x14ac:dyDescent="0.25">
      <c r="AV1626" s="189" t="s">
        <v>91</v>
      </c>
      <c r="AW1626" s="188">
        <f>_xll.qlInterestRateIndexFixingDate(Currency&amp;"ibor"&amp;$G$1,AX1626,Trigger)</f>
        <v>50686</v>
      </c>
      <c r="AX1626" s="188">
        <f>_xll.qlCalendarAdvance(Calendar,AX1625,AV1626,"f",,Trigger)</f>
        <v>50690</v>
      </c>
      <c r="AY1626" s="188">
        <f>_xll.qlInterestRateIndexMaturity(Currency&amp;"ibor"&amp;$G$1,AX1626,Trigger)</f>
        <v>50872</v>
      </c>
      <c r="AZ1626" s="361" t="e">
        <f>_xll.qlIndexFixing($Z$5,AW1626,,_xll.ohTrigger(Trigger,Quote!$AE$2))</f>
        <v>#NUM!</v>
      </c>
      <c r="BA1626" s="361">
        <f>_xll.qlIndexFixing($BB$1,AX1626,,_xll.ohTrigger(Trigger,Quote!$AE$2))</f>
        <v>1.436482836264614E-2</v>
      </c>
    </row>
    <row r="1627" spans="48:53" ht="11.25" customHeight="1" x14ac:dyDescent="0.25">
      <c r="AV1627" s="189" t="s">
        <v>91</v>
      </c>
      <c r="AW1627" s="188">
        <f>_xll.qlInterestRateIndexFixingDate(Currency&amp;"ibor"&amp;$G$1,AX1627,Trigger)</f>
        <v>50693</v>
      </c>
      <c r="AX1627" s="188">
        <f>_xll.qlCalendarAdvance(Calendar,AX1626,AV1627,"f",,Trigger)</f>
        <v>50697</v>
      </c>
      <c r="AY1627" s="188">
        <f>_xll.qlInterestRateIndexMaturity(Currency&amp;"ibor"&amp;$G$1,AX1627,Trigger)</f>
        <v>50879</v>
      </c>
      <c r="AZ1627" s="361" t="e">
        <f>_xll.qlIndexFixing($Z$5,AW1627,,_xll.ohTrigger(Trigger,Quote!$AE$2))</f>
        <v>#NUM!</v>
      </c>
      <c r="BA1627" s="361">
        <f>_xll.qlIndexFixing($BB$1,AX1627,,_xll.ohTrigger(Trigger,Quote!$AE$2))</f>
        <v>1.4363407361230703E-2</v>
      </c>
    </row>
    <row r="1628" spans="48:53" ht="11.25" customHeight="1" x14ac:dyDescent="0.25">
      <c r="AV1628" s="189" t="s">
        <v>91</v>
      </c>
      <c r="AW1628" s="188">
        <f>_xll.qlInterestRateIndexFixingDate(Currency&amp;"ibor"&amp;$G$1,AX1628,Trigger)</f>
        <v>50700</v>
      </c>
      <c r="AX1628" s="188">
        <f>_xll.qlCalendarAdvance(Calendar,AX1627,AV1628,"f",,Trigger)</f>
        <v>50704</v>
      </c>
      <c r="AY1628" s="188">
        <f>_xll.qlInterestRateIndexMaturity(Currency&amp;"ibor"&amp;$G$1,AX1628,Trigger)</f>
        <v>50886</v>
      </c>
      <c r="AZ1628" s="361" t="e">
        <f>_xll.qlIndexFixing($Z$5,AW1628,,_xll.ohTrigger(Trigger,Quote!$AE$2))</f>
        <v>#NUM!</v>
      </c>
      <c r="BA1628" s="361">
        <f>_xll.qlIndexFixing($BB$1,AX1628,,_xll.ohTrigger(Trigger,Quote!$AE$2))</f>
        <v>1.4362037286166314E-2</v>
      </c>
    </row>
    <row r="1629" spans="48:53" ht="11.25" customHeight="1" x14ac:dyDescent="0.25">
      <c r="AV1629" s="189" t="s">
        <v>91</v>
      </c>
      <c r="AW1629" s="188">
        <f>_xll.qlInterestRateIndexFixingDate(Currency&amp;"ibor"&amp;$G$1,AX1629,Trigger)</f>
        <v>50707</v>
      </c>
      <c r="AX1629" s="188">
        <f>_xll.qlCalendarAdvance(Calendar,AX1628,AV1629,"f",,Trigger)</f>
        <v>50711</v>
      </c>
      <c r="AY1629" s="188">
        <f>_xll.qlInterestRateIndexMaturity(Currency&amp;"ibor"&amp;$G$1,AX1629,Trigger)</f>
        <v>50892</v>
      </c>
      <c r="AZ1629" s="361" t="e">
        <f>_xll.qlIndexFixing($Z$5,AW1629,,_xll.ohTrigger(Trigger,Quote!$AE$2))</f>
        <v>#NUM!</v>
      </c>
      <c r="BA1629" s="361">
        <f>_xll.qlIndexFixing($BB$1,AX1629,,_xll.ohTrigger(Trigger,Quote!$AE$2))</f>
        <v>1.4360509267250963E-2</v>
      </c>
    </row>
    <row r="1630" spans="48:53" ht="11.25" customHeight="1" x14ac:dyDescent="0.25">
      <c r="AV1630" s="189" t="s">
        <v>91</v>
      </c>
      <c r="AW1630" s="188">
        <f>_xll.qlInterestRateIndexFixingDate(Currency&amp;"ibor"&amp;$G$1,AX1630,Trigger)</f>
        <v>50714</v>
      </c>
      <c r="AX1630" s="188">
        <f>_xll.qlCalendarAdvance(Calendar,AX1629,AV1630,"f",,Trigger)</f>
        <v>50718</v>
      </c>
      <c r="AY1630" s="188">
        <f>_xll.qlInterestRateIndexMaturity(Currency&amp;"ibor"&amp;$G$1,AX1630,Trigger)</f>
        <v>50899</v>
      </c>
      <c r="AZ1630" s="361" t="e">
        <f>_xll.qlIndexFixing($Z$5,AW1630,,_xll.ohTrigger(Trigger,Quote!$AE$2))</f>
        <v>#NUM!</v>
      </c>
      <c r="BA1630" s="361">
        <f>_xll.qlIndexFixing($BB$1,AX1630,,_xll.ohTrigger(Trigger,Quote!$AE$2))</f>
        <v>1.4359237932306019E-2</v>
      </c>
    </row>
    <row r="1631" spans="48:53" ht="11.25" customHeight="1" x14ac:dyDescent="0.25">
      <c r="AV1631" s="189" t="s">
        <v>91</v>
      </c>
      <c r="AW1631" s="188">
        <f>_xll.qlInterestRateIndexFixingDate(Currency&amp;"ibor"&amp;$G$1,AX1631,Trigger)</f>
        <v>50721</v>
      </c>
      <c r="AX1631" s="188">
        <f>_xll.qlCalendarAdvance(Calendar,AX1630,AV1631,"f",,Trigger)</f>
        <v>50725</v>
      </c>
      <c r="AY1631" s="188">
        <f>_xll.qlInterestRateIndexMaturity(Currency&amp;"ibor"&amp;$G$1,AX1631,Trigger)</f>
        <v>50906</v>
      </c>
      <c r="AZ1631" s="361" t="e">
        <f>_xll.qlIndexFixing($Z$5,AW1631,,_xll.ohTrigger(Trigger,Quote!$AE$2))</f>
        <v>#NUM!</v>
      </c>
      <c r="BA1631" s="361">
        <f>_xll.qlIndexFixing($BB$1,AX1631,,_xll.ohTrigger(Trigger,Quote!$AE$2))</f>
        <v>1.4358018074133535E-2</v>
      </c>
    </row>
    <row r="1632" spans="48:53" ht="11.25" customHeight="1" x14ac:dyDescent="0.25">
      <c r="AV1632" s="189" t="s">
        <v>91</v>
      </c>
      <c r="AW1632" s="188">
        <f>_xll.qlInterestRateIndexFixingDate(Currency&amp;"ibor"&amp;$G$1,AX1632,Trigger)</f>
        <v>50728</v>
      </c>
      <c r="AX1632" s="188">
        <f>_xll.qlCalendarAdvance(Calendar,AX1631,AV1632,"f",,Trigger)</f>
        <v>50732</v>
      </c>
      <c r="AY1632" s="188">
        <f>_xll.qlInterestRateIndexMaturity(Currency&amp;"ibor"&amp;$G$1,AX1632,Trigger)</f>
        <v>50913</v>
      </c>
      <c r="AZ1632" s="361" t="e">
        <f>_xll.qlIndexFixing($Z$5,AW1632,,_xll.ohTrigger(Trigger,Quote!$AE$2))</f>
        <v>#NUM!</v>
      </c>
      <c r="BA1632" s="361">
        <f>_xll.qlIndexFixing($BB$1,AX1632,,_xll.ohTrigger(Trigger,Quote!$AE$2))</f>
        <v>1.435684988138437E-2</v>
      </c>
    </row>
    <row r="1633" spans="48:53" ht="11.25" customHeight="1" x14ac:dyDescent="0.25">
      <c r="AV1633" s="189" t="s">
        <v>91</v>
      </c>
      <c r="AW1633" s="188">
        <f>_xll.qlInterestRateIndexFixingDate(Currency&amp;"ibor"&amp;$G$1,AX1633,Trigger)</f>
        <v>50735</v>
      </c>
      <c r="AX1633" s="188">
        <f>_xll.qlCalendarAdvance(Calendar,AX1632,AV1633,"f",,Trigger)</f>
        <v>50739</v>
      </c>
      <c r="AY1633" s="188">
        <f>_xll.qlInterestRateIndexMaturity(Currency&amp;"ibor"&amp;$G$1,AX1633,Trigger)</f>
        <v>50921</v>
      </c>
      <c r="AZ1633" s="361" t="e">
        <f>_xll.qlIndexFixing($Z$5,AW1633,,_xll.ohTrigger(Trigger,Quote!$AE$2))</f>
        <v>#NUM!</v>
      </c>
      <c r="BA1633" s="361">
        <f>_xll.qlIndexFixing($BB$1,AX1633,,_xll.ohTrigger(Trigger,Quote!$AE$2))</f>
        <v>1.4355957408839447E-2</v>
      </c>
    </row>
    <row r="1634" spans="48:53" ht="11.25" customHeight="1" x14ac:dyDescent="0.25">
      <c r="AV1634" s="189" t="s">
        <v>91</v>
      </c>
      <c r="AW1634" s="188">
        <f>_xll.qlInterestRateIndexFixingDate(Currency&amp;"ibor"&amp;$G$1,AX1634,Trigger)</f>
        <v>50742</v>
      </c>
      <c r="AX1634" s="188">
        <f>_xll.qlCalendarAdvance(Calendar,AX1633,AV1634,"f",,Trigger)</f>
        <v>50746</v>
      </c>
      <c r="AY1634" s="188">
        <f>_xll.qlInterestRateIndexMaturity(Currency&amp;"ibor"&amp;$G$1,AX1634,Trigger)</f>
        <v>50928</v>
      </c>
      <c r="AZ1634" s="361" t="e">
        <f>_xll.qlIndexFixing($Z$5,AW1634,,_xll.ohTrigger(Trigger,Quote!$AE$2))</f>
        <v>#NUM!</v>
      </c>
      <c r="BA1634" s="361">
        <f>_xll.qlIndexFixing($BB$1,AX1634,,_xll.ohTrigger(Trigger,Quote!$AE$2))</f>
        <v>1.4354896853567712E-2</v>
      </c>
    </row>
    <row r="1635" spans="48:53" ht="11.25" customHeight="1" x14ac:dyDescent="0.25">
      <c r="AV1635" s="189" t="s">
        <v>91</v>
      </c>
      <c r="AW1635" s="188">
        <f>_xll.qlInterestRateIndexFixingDate(Currency&amp;"ibor"&amp;$G$1,AX1635,Trigger)</f>
        <v>50749</v>
      </c>
      <c r="AX1635" s="188">
        <f>_xll.qlCalendarAdvance(Calendar,AX1634,AV1635,"f",,Trigger)</f>
        <v>50753</v>
      </c>
      <c r="AY1635" s="188">
        <f>_xll.qlInterestRateIndexMaturity(Currency&amp;"ibor"&amp;$G$1,AX1635,Trigger)</f>
        <v>50935</v>
      </c>
      <c r="AZ1635" s="361" t="e">
        <f>_xll.qlIndexFixing($Z$5,AW1635,,_xll.ohTrigger(Trigger,Quote!$AE$2))</f>
        <v>#NUM!</v>
      </c>
      <c r="BA1635" s="361">
        <f>_xll.qlIndexFixing($BB$1,AX1635,,_xll.ohTrigger(Trigger,Quote!$AE$2))</f>
        <v>1.4353888545242086E-2</v>
      </c>
    </row>
    <row r="1636" spans="48:53" ht="11.25" customHeight="1" x14ac:dyDescent="0.25">
      <c r="AV1636" s="189" t="s">
        <v>91</v>
      </c>
      <c r="AW1636" s="188">
        <f>_xll.qlInterestRateIndexFixingDate(Currency&amp;"ibor"&amp;$G$1,AX1636,Trigger)</f>
        <v>50756</v>
      </c>
      <c r="AX1636" s="188">
        <f>_xll.qlCalendarAdvance(Calendar,AX1635,AV1636,"f",,Trigger)</f>
        <v>50760</v>
      </c>
      <c r="AY1636" s="188">
        <f>_xll.qlInterestRateIndexMaturity(Currency&amp;"ibor"&amp;$G$1,AX1636,Trigger)</f>
        <v>50942</v>
      </c>
      <c r="AZ1636" s="361" t="e">
        <f>_xll.qlIndexFixing($Z$5,AW1636,,_xll.ohTrigger(Trigger,Quote!$AE$2))</f>
        <v>#NUM!</v>
      </c>
      <c r="BA1636" s="361">
        <f>_xll.qlIndexFixing($BB$1,AX1636,,_xll.ohTrigger(Trigger,Quote!$AE$2))</f>
        <v>1.4352932672534067E-2</v>
      </c>
    </row>
    <row r="1637" spans="48:53" ht="11.25" customHeight="1" x14ac:dyDescent="0.25">
      <c r="AV1637" s="189" t="s">
        <v>91</v>
      </c>
      <c r="AW1637" s="188">
        <f>_xll.qlInterestRateIndexFixingDate(Currency&amp;"ibor"&amp;$G$1,AX1637,Trigger)</f>
        <v>50763</v>
      </c>
      <c r="AX1637" s="188">
        <f>_xll.qlCalendarAdvance(Calendar,AX1636,AV1637,"f",,Trigger)</f>
        <v>50767</v>
      </c>
      <c r="AY1637" s="188">
        <f>_xll.qlInterestRateIndexMaturity(Currency&amp;"ibor"&amp;$G$1,AX1637,Trigger)</f>
        <v>50949</v>
      </c>
      <c r="AZ1637" s="361" t="e">
        <f>_xll.qlIndexFixing($Z$5,AW1637,,_xll.ohTrigger(Trigger,Quote!$AE$2))</f>
        <v>#NUM!</v>
      </c>
      <c r="BA1637" s="361">
        <f>_xll.qlIndexFixing($BB$1,AX1637,,_xll.ohTrigger(Trigger,Quote!$AE$2))</f>
        <v>1.4352029424118225E-2</v>
      </c>
    </row>
    <row r="1638" spans="48:53" ht="11.25" customHeight="1" x14ac:dyDescent="0.25">
      <c r="AV1638" s="189" t="s">
        <v>91</v>
      </c>
      <c r="AW1638" s="188">
        <f>_xll.qlInterestRateIndexFixingDate(Currency&amp;"ibor"&amp;$G$1,AX1638,Trigger)</f>
        <v>50770</v>
      </c>
      <c r="AX1638" s="188">
        <f>_xll.qlCalendarAdvance(Calendar,AX1637,AV1638,"f",,Trigger)</f>
        <v>50774</v>
      </c>
      <c r="AY1638" s="188">
        <f>_xll.qlInterestRateIndexMaturity(Currency&amp;"ibor"&amp;$G$1,AX1638,Trigger)</f>
        <v>50955</v>
      </c>
      <c r="AZ1638" s="361" t="e">
        <f>_xll.qlIndexFixing($Z$5,AW1638,,_xll.ohTrigger(Trigger,Quote!$AE$2))</f>
        <v>#NUM!</v>
      </c>
      <c r="BA1638" s="361">
        <f>_xll.qlIndexFixing($BB$1,AX1638,,_xll.ohTrigger(Trigger,Quote!$AE$2))</f>
        <v>1.435093626356485E-2</v>
      </c>
    </row>
    <row r="1639" spans="48:53" ht="11.25" customHeight="1" x14ac:dyDescent="0.25">
      <c r="AV1639" s="189" t="s">
        <v>91</v>
      </c>
      <c r="AW1639" s="188">
        <f>_xll.qlInterestRateIndexFixingDate(Currency&amp;"ibor"&amp;$G$1,AX1639,Trigger)</f>
        <v>50777</v>
      </c>
      <c r="AX1639" s="188">
        <f>_xll.qlCalendarAdvance(Calendar,AX1638,AV1639,"f",,Trigger)</f>
        <v>50781</v>
      </c>
      <c r="AY1639" s="188">
        <f>_xll.qlInterestRateIndexMaturity(Currency&amp;"ibor"&amp;$G$1,AX1639,Trigger)</f>
        <v>50962</v>
      </c>
      <c r="AZ1639" s="361" t="e">
        <f>_xll.qlIndexFixing($Z$5,AW1639,,_xll.ohTrigger(Trigger,Quote!$AE$2))</f>
        <v>#NUM!</v>
      </c>
      <c r="BA1639" s="361">
        <f>_xll.qlIndexFixing($BB$1,AX1639,,_xll.ohTrigger(Trigger,Quote!$AE$2))</f>
        <v>1.4350135011253057E-2</v>
      </c>
    </row>
    <row r="1640" spans="48:53" ht="11.25" customHeight="1" x14ac:dyDescent="0.25">
      <c r="AV1640" s="189" t="s">
        <v>91</v>
      </c>
      <c r="AW1640" s="188">
        <f>_xll.qlInterestRateIndexFixingDate(Currency&amp;"ibor"&amp;$G$1,AX1640,Trigger)</f>
        <v>50784</v>
      </c>
      <c r="AX1640" s="188">
        <f>_xll.qlCalendarAdvance(Calendar,AX1639,AV1640,"f",,Trigger)</f>
        <v>50788</v>
      </c>
      <c r="AY1640" s="188">
        <f>_xll.qlInterestRateIndexMaturity(Currency&amp;"ibor"&amp;$G$1,AX1640,Trigger)</f>
        <v>50969</v>
      </c>
      <c r="AZ1640" s="361" t="e">
        <f>_xll.qlIndexFixing($Z$5,AW1640,,_xll.ohTrigger(Trigger,Quote!$AE$2))</f>
        <v>#NUM!</v>
      </c>
      <c r="BA1640" s="361">
        <f>_xll.qlIndexFixing($BB$1,AX1640,,_xll.ohTrigger(Trigger,Quote!$AE$2))</f>
        <v>1.4349386933688523E-2</v>
      </c>
    </row>
    <row r="1641" spans="48:53" ht="11.25" customHeight="1" x14ac:dyDescent="0.25">
      <c r="AV1641" s="189" t="s">
        <v>91</v>
      </c>
      <c r="AW1641" s="188">
        <f>_xll.qlInterestRateIndexFixingDate(Currency&amp;"ibor"&amp;$G$1,AX1641,Trigger)</f>
        <v>50791</v>
      </c>
      <c r="AX1641" s="188">
        <f>_xll.qlCalendarAdvance(Calendar,AX1640,AV1641,"f",,Trigger)</f>
        <v>50795</v>
      </c>
      <c r="AY1641" s="188">
        <f>_xll.qlInterestRateIndexMaturity(Currency&amp;"ibor"&amp;$G$1,AX1641,Trigger)</f>
        <v>50976</v>
      </c>
      <c r="AZ1641" s="361" t="e">
        <f>_xll.qlIndexFixing($Z$5,AW1641,,_xll.ohTrigger(Trigger,Quote!$AE$2))</f>
        <v>#NUM!</v>
      </c>
      <c r="BA1641" s="361">
        <f>_xll.qlIndexFixing($BB$1,AX1641,,_xll.ohTrigger(Trigger,Quote!$AE$2))</f>
        <v>1.4348692219553906E-2</v>
      </c>
    </row>
    <row r="1642" spans="48:53" ht="11.25" customHeight="1" x14ac:dyDescent="0.25">
      <c r="AV1642" s="189" t="s">
        <v>91</v>
      </c>
      <c r="AW1642" s="188">
        <f>_xll.qlInterestRateIndexFixingDate(Currency&amp;"ibor"&amp;$G$1,AX1642,Trigger)</f>
        <v>50798</v>
      </c>
      <c r="AX1642" s="188">
        <f>_xll.qlCalendarAdvance(Calendar,AX1641,AV1642,"f",,Trigger)</f>
        <v>50802</v>
      </c>
      <c r="AY1642" s="188">
        <f>_xll.qlInterestRateIndexMaturity(Currency&amp;"ibor"&amp;$G$1,AX1642,Trigger)</f>
        <v>50983</v>
      </c>
      <c r="AZ1642" s="361" t="e">
        <f>_xll.qlIndexFixing($Z$5,AW1642,,_xll.ohTrigger(Trigger,Quote!$AE$2))</f>
        <v>#NUM!</v>
      </c>
      <c r="BA1642" s="361">
        <f>_xll.qlIndexFixing($BB$1,AX1642,,_xll.ohTrigger(Trigger,Quote!$AE$2))</f>
        <v>1.4348051057536284E-2</v>
      </c>
    </row>
    <row r="1643" spans="48:53" ht="11.25" customHeight="1" x14ac:dyDescent="0.25">
      <c r="AV1643" s="189" t="s">
        <v>91</v>
      </c>
      <c r="AW1643" s="188">
        <f>_xll.qlInterestRateIndexFixingDate(Currency&amp;"ibor"&amp;$G$1,AX1643,Trigger)</f>
        <v>50805</v>
      </c>
      <c r="AX1643" s="188">
        <f>_xll.qlCalendarAdvance(Calendar,AX1642,AV1643,"f",,Trigger)</f>
        <v>50809</v>
      </c>
      <c r="AY1643" s="188">
        <f>_xll.qlInterestRateIndexMaturity(Currency&amp;"ibor"&amp;$G$1,AX1643,Trigger)</f>
        <v>50990</v>
      </c>
      <c r="AZ1643" s="361" t="e">
        <f>_xll.qlIndexFixing($Z$5,AW1643,,_xll.ohTrigger(Trigger,Quote!$AE$2))</f>
        <v>#NUM!</v>
      </c>
      <c r="BA1643" s="361">
        <f>_xll.qlIndexFixing($BB$1,AX1643,,_xll.ohTrigger(Trigger,Quote!$AE$2))</f>
        <v>1.434746363632715E-2</v>
      </c>
    </row>
    <row r="1644" spans="48:53" ht="11.25" customHeight="1" x14ac:dyDescent="0.25">
      <c r="AV1644" s="189" t="s">
        <v>91</v>
      </c>
      <c r="AW1644" s="188">
        <f>_xll.qlInterestRateIndexFixingDate(Currency&amp;"ibor"&amp;$G$1,AX1644,Trigger)</f>
        <v>50812</v>
      </c>
      <c r="AX1644" s="188">
        <f>_xll.qlCalendarAdvance(Calendar,AX1643,AV1644,"f",,Trigger)</f>
        <v>50816</v>
      </c>
      <c r="AY1644" s="188">
        <f>_xll.qlInterestRateIndexMaturity(Currency&amp;"ibor"&amp;$G$1,AX1644,Trigger)</f>
        <v>50997</v>
      </c>
      <c r="AZ1644" s="361" t="e">
        <f>_xll.qlIndexFixing($Z$5,AW1644,,_xll.ohTrigger(Trigger,Quote!$AE$2))</f>
        <v>#NUM!</v>
      </c>
      <c r="BA1644" s="361">
        <f>_xll.qlIndexFixing($BB$1,AX1644,,_xll.ohTrigger(Trigger,Quote!$AE$2))</f>
        <v>1.4346930144620648E-2</v>
      </c>
    </row>
    <row r="1645" spans="48:53" ht="11.25" customHeight="1" x14ac:dyDescent="0.25">
      <c r="AV1645" s="189" t="s">
        <v>91</v>
      </c>
      <c r="AW1645" s="188">
        <f>_xll.qlInterestRateIndexFixingDate(Currency&amp;"ibor"&amp;$G$1,AX1645,Trigger)</f>
        <v>50819</v>
      </c>
      <c r="AX1645" s="188">
        <f>_xll.qlCalendarAdvance(Calendar,AX1644,AV1645,"f",,Trigger)</f>
        <v>50823</v>
      </c>
      <c r="AY1645" s="188">
        <f>_xll.qlInterestRateIndexMaturity(Currency&amp;"ibor"&amp;$G$1,AX1645,Trigger)</f>
        <v>51004</v>
      </c>
      <c r="AZ1645" s="361" t="e">
        <f>_xll.qlIndexFixing($Z$5,AW1645,,_xll.ohTrigger(Trigger,Quote!$AE$2))</f>
        <v>#NUM!</v>
      </c>
      <c r="BA1645" s="361">
        <f>_xll.qlIndexFixing($BB$1,AX1645,,_xll.ohTrigger(Trigger,Quote!$AE$2))</f>
        <v>1.4346450771115779E-2</v>
      </c>
    </row>
    <row r="1646" spans="48:53" ht="11.25" customHeight="1" x14ac:dyDescent="0.25">
      <c r="AV1646" s="189" t="s">
        <v>91</v>
      </c>
      <c r="AW1646" s="188">
        <f>_xll.qlInterestRateIndexFixingDate(Currency&amp;"ibor"&amp;$G$1,AX1646,Trigger)</f>
        <v>50826</v>
      </c>
      <c r="AX1646" s="188">
        <f>_xll.qlCalendarAdvance(Calendar,AX1645,AV1646,"f",,Trigger)</f>
        <v>50830</v>
      </c>
      <c r="AY1646" s="188">
        <f>_xll.qlInterestRateIndexMaturity(Currency&amp;"ibor"&amp;$G$1,AX1646,Trigger)</f>
        <v>51014</v>
      </c>
      <c r="AZ1646" s="361" t="e">
        <f>_xll.qlIndexFixing($Z$5,AW1646,,_xll.ohTrigger(Trigger,Quote!$AE$2))</f>
        <v>#NUM!</v>
      </c>
      <c r="BA1646" s="361">
        <f>_xll.qlIndexFixing($BB$1,AX1646,,_xll.ohTrigger(Trigger,Quote!$AE$2))</f>
        <v>1.4347398115904401E-2</v>
      </c>
    </row>
    <row r="1647" spans="48:53" ht="11.25" customHeight="1" x14ac:dyDescent="0.25">
      <c r="AV1647" s="189" t="s">
        <v>91</v>
      </c>
      <c r="AW1647" s="188">
        <f>_xll.qlInterestRateIndexFixingDate(Currency&amp;"ibor"&amp;$G$1,AX1647,Trigger)</f>
        <v>50833</v>
      </c>
      <c r="AX1647" s="188">
        <f>_xll.qlCalendarAdvance(Calendar,AX1646,AV1647,"f",,Trigger)</f>
        <v>50837</v>
      </c>
      <c r="AY1647" s="188">
        <f>_xll.qlInterestRateIndexMaturity(Currency&amp;"ibor"&amp;$G$1,AX1647,Trigger)</f>
        <v>51021</v>
      </c>
      <c r="AZ1647" s="361" t="e">
        <f>_xll.qlIndexFixing($Z$5,AW1647,,_xll.ohTrigger(Trigger,Quote!$AE$2))</f>
        <v>#NUM!</v>
      </c>
      <c r="BA1647" s="361">
        <f>_xll.qlIndexFixing($BB$1,AX1647,,_xll.ohTrigger(Trigger,Quote!$AE$2))</f>
        <v>1.4347047278218186E-2</v>
      </c>
    </row>
    <row r="1648" spans="48:53" ht="11.25" customHeight="1" x14ac:dyDescent="0.25">
      <c r="AV1648" s="189" t="s">
        <v>91</v>
      </c>
      <c r="AW1648" s="188">
        <f>_xll.qlInterestRateIndexFixingDate(Currency&amp;"ibor"&amp;$G$1,AX1648,Trigger)</f>
        <v>50840</v>
      </c>
      <c r="AX1648" s="188">
        <f>_xll.qlCalendarAdvance(Calendar,AX1647,AV1648,"f",,Trigger)</f>
        <v>50844</v>
      </c>
      <c r="AY1648" s="188">
        <f>_xll.qlInterestRateIndexMaturity(Currency&amp;"ibor"&amp;$G$1,AX1648,Trigger)</f>
        <v>51028</v>
      </c>
      <c r="AZ1648" s="361" t="e">
        <f>_xll.qlIndexFixing($Z$5,AW1648,,_xll.ohTrigger(Trigger,Quote!$AE$2))</f>
        <v>#NUM!</v>
      </c>
      <c r="BA1648" s="361">
        <f>_xll.qlIndexFixing($BB$1,AX1648,,_xll.ohTrigger(Trigger,Quote!$AE$2))</f>
        <v>1.434675120312944E-2</v>
      </c>
    </row>
    <row r="1649" spans="48:53" ht="11.25" customHeight="1" x14ac:dyDescent="0.25">
      <c r="AV1649" s="189" t="s">
        <v>91</v>
      </c>
      <c r="AW1649" s="188">
        <f>_xll.qlInterestRateIndexFixingDate(Currency&amp;"ibor"&amp;$G$1,AX1649,Trigger)</f>
        <v>50847</v>
      </c>
      <c r="AX1649" s="188">
        <f>_xll.qlCalendarAdvance(Calendar,AX1648,AV1649,"f",,Trigger)</f>
        <v>50851</v>
      </c>
      <c r="AY1649" s="188">
        <f>_xll.qlInterestRateIndexMaturity(Currency&amp;"ibor"&amp;$G$1,AX1649,Trigger)</f>
        <v>51035</v>
      </c>
      <c r="AZ1649" s="361" t="e">
        <f>_xll.qlIndexFixing($Z$5,AW1649,,_xll.ohTrigger(Trigger,Quote!$AE$2))</f>
        <v>#NUM!</v>
      </c>
      <c r="BA1649" s="361">
        <f>_xll.qlIndexFixing($BB$1,AX1649,,_xll.ohTrigger(Trigger,Quote!$AE$2))</f>
        <v>1.4346510079392119E-2</v>
      </c>
    </row>
    <row r="1650" spans="48:53" ht="11.25" customHeight="1" x14ac:dyDescent="0.25">
      <c r="AV1650" s="189" t="s">
        <v>91</v>
      </c>
      <c r="AW1650" s="188">
        <f>_xll.qlInterestRateIndexFixingDate(Currency&amp;"ibor"&amp;$G$1,AX1650,Trigger)</f>
        <v>50854</v>
      </c>
      <c r="AX1650" s="188">
        <f>_xll.qlCalendarAdvance(Calendar,AX1649,AV1650,"f",,Trigger)</f>
        <v>50858</v>
      </c>
      <c r="AY1650" s="188">
        <f>_xll.qlInterestRateIndexMaturity(Currency&amp;"ibor"&amp;$G$1,AX1650,Trigger)</f>
        <v>51042</v>
      </c>
      <c r="AZ1650" s="361" t="e">
        <f>_xll.qlIndexFixing($Z$5,AW1650,,_xll.ohTrigger(Trigger,Quote!$AE$2))</f>
        <v>#NUM!</v>
      </c>
      <c r="BA1650" s="361">
        <f>_xll.qlIndexFixing($BB$1,AX1650,,_xll.ohTrigger(Trigger,Quote!$AE$2))</f>
        <v>1.4345451829723743E-2</v>
      </c>
    </row>
    <row r="1651" spans="48:53" ht="11.25" customHeight="1" x14ac:dyDescent="0.25">
      <c r="AV1651" s="189" t="s">
        <v>91</v>
      </c>
      <c r="AW1651" s="188">
        <f>_xll.qlInterestRateIndexFixingDate(Currency&amp;"ibor"&amp;$G$1,AX1651,Trigger)</f>
        <v>50861</v>
      </c>
      <c r="AX1651" s="188">
        <f>_xll.qlCalendarAdvance(Calendar,AX1650,AV1651,"f",,Trigger)</f>
        <v>50865</v>
      </c>
      <c r="AY1651" s="188">
        <f>_xll.qlInterestRateIndexMaturity(Currency&amp;"ibor"&amp;$G$1,AX1651,Trigger)</f>
        <v>51048</v>
      </c>
      <c r="AZ1651" s="361" t="e">
        <f>_xll.qlIndexFixing($Z$5,AW1651,,_xll.ohTrigger(Trigger,Quote!$AE$2))</f>
        <v>#NUM!</v>
      </c>
      <c r="BA1651" s="361">
        <f>_xll.qlIndexFixing($BB$1,AX1651,,_xll.ohTrigger(Trigger,Quote!$AE$2))</f>
        <v>1.4345309142192007E-2</v>
      </c>
    </row>
    <row r="1652" spans="48:53" ht="11.25" customHeight="1" x14ac:dyDescent="0.25">
      <c r="AV1652" s="189" t="s">
        <v>91</v>
      </c>
      <c r="AW1652" s="188">
        <f>_xll.qlInterestRateIndexFixingDate(Currency&amp;"ibor"&amp;$G$1,AX1652,Trigger)</f>
        <v>50866</v>
      </c>
      <c r="AX1652" s="188">
        <f>_xll.qlCalendarAdvance(Calendar,AX1651,AV1652,"f",,Trigger)</f>
        <v>50872</v>
      </c>
      <c r="AY1652" s="188">
        <f>_xll.qlInterestRateIndexMaturity(Currency&amp;"ibor"&amp;$G$1,AX1652,Trigger)</f>
        <v>51055</v>
      </c>
      <c r="AZ1652" s="361" t="e">
        <f>_xll.qlIndexFixing($Z$5,AW1652,,_xll.ohTrigger(Trigger,Quote!$AE$2))</f>
        <v>#NUM!</v>
      </c>
      <c r="BA1652" s="361">
        <f>_xll.qlIndexFixing($BB$1,AX1652,,_xll.ohTrigger(Trigger,Quote!$AE$2))</f>
        <v>1.434522192524359E-2</v>
      </c>
    </row>
    <row r="1653" spans="48:53" ht="11.25" customHeight="1" x14ac:dyDescent="0.25">
      <c r="AV1653" s="189" t="s">
        <v>91</v>
      </c>
      <c r="AW1653" s="188">
        <f>_xll.qlInterestRateIndexFixingDate(Currency&amp;"ibor"&amp;$G$1,AX1653,Trigger)</f>
        <v>50875</v>
      </c>
      <c r="AX1653" s="188">
        <f>_xll.qlCalendarAdvance(Calendar,AX1652,AV1653,"f",,Trigger)</f>
        <v>50879</v>
      </c>
      <c r="AY1653" s="188">
        <f>_xll.qlInterestRateIndexMaturity(Currency&amp;"ibor"&amp;$G$1,AX1653,Trigger)</f>
        <v>51062</v>
      </c>
      <c r="AZ1653" s="361" t="e">
        <f>_xll.qlIndexFixing($Z$5,AW1653,,_xll.ohTrigger(Trigger,Quote!$AE$2))</f>
        <v>#NUM!</v>
      </c>
      <c r="BA1653" s="361">
        <f>_xll.qlIndexFixing($BB$1,AX1653,,_xll.ohTrigger(Trigger,Quote!$AE$2))</f>
        <v>1.4345190367628054E-2</v>
      </c>
    </row>
    <row r="1654" spans="48:53" ht="11.25" customHeight="1" x14ac:dyDescent="0.25">
      <c r="AV1654" s="189" t="s">
        <v>91</v>
      </c>
      <c r="AW1654" s="188">
        <f>_xll.qlInterestRateIndexFixingDate(Currency&amp;"ibor"&amp;$G$1,AX1654,Trigger)</f>
        <v>50882</v>
      </c>
      <c r="AX1654" s="188">
        <f>_xll.qlCalendarAdvance(Calendar,AX1653,AV1654,"f",,Trigger)</f>
        <v>50886</v>
      </c>
      <c r="AY1654" s="188">
        <f>_xll.qlInterestRateIndexMaturity(Currency&amp;"ibor"&amp;$G$1,AX1654,Trigger)</f>
        <v>51069</v>
      </c>
      <c r="AZ1654" s="361" t="e">
        <f>_xll.qlIndexFixing($Z$5,AW1654,,_xll.ohTrigger(Trigger,Quote!$AE$2))</f>
        <v>#NUM!</v>
      </c>
      <c r="BA1654" s="361">
        <f>_xll.qlIndexFixing($BB$1,AX1654,,_xll.ohTrigger(Trigger,Quote!$AE$2))</f>
        <v>1.4345214658099327E-2</v>
      </c>
    </row>
    <row r="1655" spans="48:53" ht="11.25" customHeight="1" x14ac:dyDescent="0.25">
      <c r="AV1655" s="189" t="s">
        <v>91</v>
      </c>
      <c r="AW1655" s="188">
        <f>_xll.qlInterestRateIndexFixingDate(Currency&amp;"ibor"&amp;$G$1,AX1655,Trigger)</f>
        <v>50889</v>
      </c>
      <c r="AX1655" s="188">
        <f>_xll.qlCalendarAdvance(Calendar,AX1654,AV1655,"f",,Trigger)</f>
        <v>50893</v>
      </c>
      <c r="AY1655" s="188">
        <f>_xll.qlInterestRateIndexMaturity(Currency&amp;"ibor"&amp;$G$1,AX1655,Trigger)</f>
        <v>51077</v>
      </c>
      <c r="AZ1655" s="361" t="e">
        <f>_xll.qlIndexFixing($Z$5,AW1655,,_xll.ohTrigger(Trigger,Quote!$AE$2))</f>
        <v>#NUM!</v>
      </c>
      <c r="BA1655" s="361">
        <f>_xll.qlIndexFixing($BB$1,AX1655,,_xll.ohTrigger(Trigger,Quote!$AE$2))</f>
        <v>1.4346227886200295E-2</v>
      </c>
    </row>
    <row r="1656" spans="48:53" ht="11.25" customHeight="1" x14ac:dyDescent="0.25">
      <c r="AV1656" s="189" t="s">
        <v>91</v>
      </c>
      <c r="AW1656" s="188">
        <f>_xll.qlInterestRateIndexFixingDate(Currency&amp;"ibor"&amp;$G$1,AX1656,Trigger)</f>
        <v>50896</v>
      </c>
      <c r="AX1656" s="188">
        <f>_xll.qlCalendarAdvance(Calendar,AX1655,AV1656,"f",,Trigger)</f>
        <v>50900</v>
      </c>
      <c r="AY1656" s="188">
        <f>_xll.qlInterestRateIndexMaturity(Currency&amp;"ibor"&amp;$G$1,AX1656,Trigger)</f>
        <v>51084</v>
      </c>
      <c r="AZ1656" s="361" t="e">
        <f>_xll.qlIndexFixing($Z$5,AW1656,,_xll.ohTrigger(Trigger,Quote!$AE$2))</f>
        <v>#NUM!</v>
      </c>
      <c r="BA1656" s="361">
        <f>_xll.qlIndexFixing($BB$1,AX1656,,_xll.ohTrigger(Trigger,Quote!$AE$2))</f>
        <v>1.4346376707444224E-2</v>
      </c>
    </row>
    <row r="1657" spans="48:53" ht="11.25" customHeight="1" x14ac:dyDescent="0.25">
      <c r="AV1657" s="189" t="s">
        <v>91</v>
      </c>
      <c r="AW1657" s="188">
        <f>_xll.qlInterestRateIndexFixingDate(Currency&amp;"ibor"&amp;$G$1,AX1657,Trigger)</f>
        <v>50903</v>
      </c>
      <c r="AX1657" s="188">
        <f>_xll.qlCalendarAdvance(Calendar,AX1656,AV1657,"f",,Trigger)</f>
        <v>50907</v>
      </c>
      <c r="AY1657" s="188">
        <f>_xll.qlInterestRateIndexMaturity(Currency&amp;"ibor"&amp;$G$1,AX1657,Trigger)</f>
        <v>51091</v>
      </c>
      <c r="AZ1657" s="361" t="e">
        <f>_xll.qlIndexFixing($Z$5,AW1657,,_xll.ohTrigger(Trigger,Quote!$AE$2))</f>
        <v>#NUM!</v>
      </c>
      <c r="BA1657" s="361">
        <f>_xll.qlIndexFixing($BB$1,AX1657,,_xll.ohTrigger(Trigger,Quote!$AE$2))</f>
        <v>1.4346581990245305E-2</v>
      </c>
    </row>
    <row r="1658" spans="48:53" ht="11.25" customHeight="1" x14ac:dyDescent="0.25">
      <c r="AV1658" s="189" t="s">
        <v>91</v>
      </c>
      <c r="AW1658" s="188">
        <f>_xll.qlInterestRateIndexFixingDate(Currency&amp;"ibor"&amp;$G$1,AX1658,Trigger)</f>
        <v>50910</v>
      </c>
      <c r="AX1658" s="188">
        <f>_xll.qlCalendarAdvance(Calendar,AX1657,AV1658,"f",,Trigger)</f>
        <v>50914</v>
      </c>
      <c r="AY1658" s="188">
        <f>_xll.qlInterestRateIndexMaturity(Currency&amp;"ibor"&amp;$G$1,AX1658,Trigger)</f>
        <v>51098</v>
      </c>
      <c r="AZ1658" s="361" t="e">
        <f>_xll.qlIndexFixing($Z$5,AW1658,,_xll.ohTrigger(Trigger,Quote!$AE$2))</f>
        <v>#NUM!</v>
      </c>
      <c r="BA1658" s="361">
        <f>_xll.qlIndexFixing($BB$1,AX1658,,_xll.ohTrigger(Trigger,Quote!$AE$2))</f>
        <v>1.4346843923400042E-2</v>
      </c>
    </row>
    <row r="1659" spans="48:53" ht="11.25" customHeight="1" x14ac:dyDescent="0.25">
      <c r="AV1659" s="189" t="s">
        <v>91</v>
      </c>
      <c r="AW1659" s="188">
        <f>_xll.qlInterestRateIndexFixingDate(Currency&amp;"ibor"&amp;$G$1,AX1659,Trigger)</f>
        <v>50917</v>
      </c>
      <c r="AX1659" s="188">
        <f>_xll.qlCalendarAdvance(Calendar,AX1658,AV1659,"f",,Trigger)</f>
        <v>50921</v>
      </c>
      <c r="AY1659" s="188">
        <f>_xll.qlInterestRateIndexMaturity(Currency&amp;"ibor"&amp;$G$1,AX1659,Trigger)</f>
        <v>51104</v>
      </c>
      <c r="AZ1659" s="361" t="e">
        <f>_xll.qlIndexFixing($Z$5,AW1659,,_xll.ohTrigger(Trigger,Quote!$AE$2))</f>
        <v>#NUM!</v>
      </c>
      <c r="BA1659" s="361">
        <f>_xll.qlIndexFixing($BB$1,AX1659,,_xll.ohTrigger(Trigger,Quote!$AE$2))</f>
        <v>1.4346180438506231E-2</v>
      </c>
    </row>
    <row r="1660" spans="48:53" ht="11.25" customHeight="1" x14ac:dyDescent="0.25">
      <c r="AV1660" s="189" t="s">
        <v>91</v>
      </c>
      <c r="AW1660" s="188">
        <f>_xll.qlInterestRateIndexFixingDate(Currency&amp;"ibor"&amp;$G$1,AX1660,Trigger)</f>
        <v>50924</v>
      </c>
      <c r="AX1660" s="188">
        <f>_xll.qlCalendarAdvance(Calendar,AX1659,AV1660,"f",,Trigger)</f>
        <v>50928</v>
      </c>
      <c r="AY1660" s="188">
        <f>_xll.qlInterestRateIndexMaturity(Currency&amp;"ibor"&amp;$G$1,AX1660,Trigger)</f>
        <v>51111</v>
      </c>
      <c r="AZ1660" s="361" t="e">
        <f>_xll.qlIndexFixing($Z$5,AW1660,,_xll.ohTrigger(Trigger,Quote!$AE$2))</f>
        <v>#NUM!</v>
      </c>
      <c r="BA1660" s="361">
        <f>_xll.qlIndexFixing($BB$1,AX1660,,_xll.ohTrigger(Trigger,Quote!$AE$2))</f>
        <v>1.4346543781611779E-2</v>
      </c>
    </row>
    <row r="1661" spans="48:53" ht="11.25" customHeight="1" x14ac:dyDescent="0.25">
      <c r="AV1661" s="189" t="s">
        <v>91</v>
      </c>
      <c r="AW1661" s="188">
        <f>_xll.qlInterestRateIndexFixingDate(Currency&amp;"ibor"&amp;$G$1,AX1661,Trigger)</f>
        <v>50931</v>
      </c>
      <c r="AX1661" s="188">
        <f>_xll.qlCalendarAdvance(Calendar,AX1660,AV1661,"f",,Trigger)</f>
        <v>50935</v>
      </c>
      <c r="AY1661" s="188">
        <f>_xll.qlInterestRateIndexMaturity(Currency&amp;"ibor"&amp;$G$1,AX1661,Trigger)</f>
        <v>51118</v>
      </c>
      <c r="AZ1661" s="361" t="e">
        <f>_xll.qlIndexFixing($Z$5,AW1661,,_xll.ohTrigger(Trigger,Quote!$AE$2))</f>
        <v>#NUM!</v>
      </c>
      <c r="BA1661" s="361">
        <f>_xll.qlIndexFixing($BB$1,AX1661,,_xll.ohTrigger(Trigger,Quote!$AE$2))</f>
        <v>1.4346964294220558E-2</v>
      </c>
    </row>
    <row r="1662" spans="48:53" ht="11.25" customHeight="1" x14ac:dyDescent="0.25">
      <c r="AV1662" s="189" t="s">
        <v>91</v>
      </c>
      <c r="AW1662" s="188">
        <f>_xll.qlInterestRateIndexFixingDate(Currency&amp;"ibor"&amp;$G$1,AX1662,Trigger)</f>
        <v>50938</v>
      </c>
      <c r="AX1662" s="188">
        <f>_xll.qlCalendarAdvance(Calendar,AX1661,AV1662,"f",,Trigger)</f>
        <v>50942</v>
      </c>
      <c r="AY1662" s="188">
        <f>_xll.qlInterestRateIndexMaturity(Currency&amp;"ibor"&amp;$G$1,AX1662,Trigger)</f>
        <v>51125</v>
      </c>
      <c r="AZ1662" s="361" t="e">
        <f>_xll.qlIndexFixing($Z$5,AW1662,,_xll.ohTrigger(Trigger,Quote!$AE$2))</f>
        <v>#NUM!</v>
      </c>
      <c r="BA1662" s="361">
        <f>_xll.qlIndexFixing($BB$1,AX1662,,_xll.ohTrigger(Trigger,Quote!$AE$2))</f>
        <v>1.4347442165126682E-2</v>
      </c>
    </row>
    <row r="1663" spans="48:53" ht="11.25" customHeight="1" x14ac:dyDescent="0.25">
      <c r="AV1663" s="189" t="s">
        <v>91</v>
      </c>
      <c r="AW1663" s="188">
        <f>_xll.qlInterestRateIndexFixingDate(Currency&amp;"ibor"&amp;$G$1,AX1663,Trigger)</f>
        <v>50945</v>
      </c>
      <c r="AX1663" s="188">
        <f>_xll.qlCalendarAdvance(Calendar,AX1662,AV1663,"f",,Trigger)</f>
        <v>50949</v>
      </c>
      <c r="AY1663" s="188">
        <f>_xll.qlInterestRateIndexMaturity(Currency&amp;"ibor"&amp;$G$1,AX1663,Trigger)</f>
        <v>51132</v>
      </c>
      <c r="AZ1663" s="361" t="e">
        <f>_xll.qlIndexFixing($Z$5,AW1663,,_xll.ohTrigger(Trigger,Quote!$AE$2))</f>
        <v>#NUM!</v>
      </c>
      <c r="BA1663" s="361">
        <f>_xll.qlIndexFixing($BB$1,AX1663,,_xll.ohTrigger(Trigger,Quote!$AE$2))</f>
        <v>1.4347977583127327E-2</v>
      </c>
    </row>
    <row r="1664" spans="48:53" ht="11.25" customHeight="1" x14ac:dyDescent="0.25">
      <c r="AV1664" s="189" t="s">
        <v>91</v>
      </c>
      <c r="AW1664" s="188">
        <f>_xll.qlInterestRateIndexFixingDate(Currency&amp;"ibor"&amp;$G$1,AX1664,Trigger)</f>
        <v>50952</v>
      </c>
      <c r="AX1664" s="188">
        <f>_xll.qlCalendarAdvance(Calendar,AX1663,AV1664,"f",,Trigger)</f>
        <v>50956</v>
      </c>
      <c r="AY1664" s="188">
        <f>_xll.qlInterestRateIndexMaturity(Currency&amp;"ibor"&amp;$G$1,AX1664,Trigger)</f>
        <v>51140</v>
      </c>
      <c r="AZ1664" s="361" t="e">
        <f>_xll.qlIndexFixing($Z$5,AW1664,,_xll.ohTrigger(Trigger,Quote!$AE$2))</f>
        <v>#NUM!</v>
      </c>
      <c r="BA1664" s="361">
        <f>_xll.qlIndexFixing($BB$1,AX1664,,_xll.ohTrigger(Trigger,Quote!$AE$2))</f>
        <v>1.4349615753061751E-2</v>
      </c>
    </row>
    <row r="1665" spans="48:53" ht="11.25" customHeight="1" x14ac:dyDescent="0.25">
      <c r="AV1665" s="189" t="s">
        <v>91</v>
      </c>
      <c r="AW1665" s="188">
        <f>_xll.qlInterestRateIndexFixingDate(Currency&amp;"ibor"&amp;$G$1,AX1665,Trigger)</f>
        <v>50959</v>
      </c>
      <c r="AX1665" s="188">
        <f>_xll.qlCalendarAdvance(Calendar,AX1664,AV1665,"f",,Trigger)</f>
        <v>50963</v>
      </c>
      <c r="AY1665" s="188">
        <f>_xll.qlInterestRateIndexMaturity(Currency&amp;"ibor"&amp;$G$1,AX1665,Trigger)</f>
        <v>51147</v>
      </c>
      <c r="AZ1665" s="361" t="e">
        <f>_xll.qlIndexFixing($Z$5,AW1665,,_xll.ohTrigger(Trigger,Quote!$AE$2))</f>
        <v>#NUM!</v>
      </c>
      <c r="BA1665" s="361">
        <f>_xll.qlIndexFixing($BB$1,AX1665,,_xll.ohTrigger(Trigger,Quote!$AE$2))</f>
        <v>1.4350279525451922E-2</v>
      </c>
    </row>
    <row r="1666" spans="48:53" ht="11.25" customHeight="1" x14ac:dyDescent="0.25">
      <c r="AV1666" s="189" t="s">
        <v>91</v>
      </c>
      <c r="AW1666" s="188">
        <f>_xll.qlInterestRateIndexFixingDate(Currency&amp;"ibor"&amp;$G$1,AX1666,Trigger)</f>
        <v>50966</v>
      </c>
      <c r="AX1666" s="188">
        <f>_xll.qlCalendarAdvance(Calendar,AX1665,AV1666,"f",,Trigger)</f>
        <v>50970</v>
      </c>
      <c r="AY1666" s="188">
        <f>_xll.qlInterestRateIndexMaturity(Currency&amp;"ibor"&amp;$G$1,AX1666,Trigger)</f>
        <v>51154</v>
      </c>
      <c r="AZ1666" s="361" t="e">
        <f>_xll.qlIndexFixing($Z$5,AW1666,,_xll.ohTrigger(Trigger,Quote!$AE$2))</f>
        <v>#NUM!</v>
      </c>
      <c r="BA1666" s="361">
        <f>_xll.qlIndexFixing($BB$1,AX1666,,_xll.ohTrigger(Trigger,Quote!$AE$2))</f>
        <v>1.4351001458761614E-2</v>
      </c>
    </row>
    <row r="1667" spans="48:53" ht="11.25" customHeight="1" x14ac:dyDescent="0.25">
      <c r="AV1667" s="189" t="s">
        <v>91</v>
      </c>
      <c r="AW1667" s="188">
        <f>_xll.qlInterestRateIndexFixingDate(Currency&amp;"ibor"&amp;$G$1,AX1667,Trigger)</f>
        <v>50973</v>
      </c>
      <c r="AX1667" s="188">
        <f>_xll.qlCalendarAdvance(Calendar,AX1666,AV1667,"f",,Trigger)</f>
        <v>50977</v>
      </c>
      <c r="AY1667" s="188">
        <f>_xll.qlInterestRateIndexMaturity(Currency&amp;"ibor"&amp;$G$1,AX1667,Trigger)</f>
        <v>51161</v>
      </c>
      <c r="AZ1667" s="361" t="e">
        <f>_xll.qlIndexFixing($Z$5,AW1667,,_xll.ohTrigger(Trigger,Quote!$AE$2))</f>
        <v>#NUM!</v>
      </c>
      <c r="BA1667" s="361">
        <f>_xll.qlIndexFixing($BB$1,AX1667,,_xll.ohTrigger(Trigger,Quote!$AE$2))</f>
        <v>1.4351781741834607E-2</v>
      </c>
    </row>
    <row r="1668" spans="48:53" ht="11.25" customHeight="1" x14ac:dyDescent="0.25">
      <c r="AV1668" s="189" t="s">
        <v>91</v>
      </c>
      <c r="AW1668" s="188">
        <f>_xll.qlInterestRateIndexFixingDate(Currency&amp;"ibor"&amp;$G$1,AX1668,Trigger)</f>
        <v>50980</v>
      </c>
      <c r="AX1668" s="188">
        <f>_xll.qlCalendarAdvance(Calendar,AX1667,AV1668,"f",,Trigger)</f>
        <v>50984</v>
      </c>
      <c r="AY1668" s="188">
        <f>_xll.qlInterestRateIndexMaturity(Currency&amp;"ibor"&amp;$G$1,AX1668,Trigger)</f>
        <v>51168</v>
      </c>
      <c r="AZ1668" s="361" t="e">
        <f>_xll.qlIndexFixing($Z$5,AW1668,,_xll.ohTrigger(Trigger,Quote!$AE$2))</f>
        <v>#NUM!</v>
      </c>
      <c r="BA1668" s="361">
        <f>_xll.qlIndexFixing($BB$1,AX1668,,_xll.ohTrigger(Trigger,Quote!$AE$2))</f>
        <v>1.4352620563521556E-2</v>
      </c>
    </row>
    <row r="1669" spans="48:53" ht="11.25" customHeight="1" x14ac:dyDescent="0.25">
      <c r="AV1669" s="189" t="s">
        <v>91</v>
      </c>
      <c r="AW1669" s="188">
        <f>_xll.qlInterestRateIndexFixingDate(Currency&amp;"ibor"&amp;$G$1,AX1669,Trigger)</f>
        <v>50987</v>
      </c>
      <c r="AX1669" s="188">
        <f>_xll.qlCalendarAdvance(Calendar,AX1668,AV1669,"f",,Trigger)</f>
        <v>50991</v>
      </c>
      <c r="AY1669" s="188">
        <f>_xll.qlInterestRateIndexMaturity(Currency&amp;"ibor"&amp;$G$1,AX1669,Trigger)</f>
        <v>51175</v>
      </c>
      <c r="AZ1669" s="361" t="e">
        <f>_xll.qlIndexFixing($Z$5,AW1669,,_xll.ohTrigger(Trigger,Quote!$AE$2))</f>
        <v>#NUM!</v>
      </c>
      <c r="BA1669" s="361">
        <f>_xll.qlIndexFixing($BB$1,AX1669,,_xll.ohTrigger(Trigger,Quote!$AE$2))</f>
        <v>1.4353518112678274E-2</v>
      </c>
    </row>
    <row r="1670" spans="48:53" ht="11.25" customHeight="1" x14ac:dyDescent="0.25">
      <c r="AV1670" s="189" t="s">
        <v>91</v>
      </c>
      <c r="AW1670" s="188">
        <f>_xll.qlInterestRateIndexFixingDate(Currency&amp;"ibor"&amp;$G$1,AX1670,Trigger)</f>
        <v>50994</v>
      </c>
      <c r="AX1670" s="188">
        <f>_xll.qlCalendarAdvance(Calendar,AX1669,AV1670,"f",,Trigger)</f>
        <v>50998</v>
      </c>
      <c r="AY1670" s="188">
        <f>_xll.qlInterestRateIndexMaturity(Currency&amp;"ibor"&amp;$G$1,AX1670,Trigger)</f>
        <v>51182</v>
      </c>
      <c r="AZ1670" s="361" t="e">
        <f>_xll.qlIndexFixing($Z$5,AW1670,,_xll.ohTrigger(Trigger,Quote!$AE$2))</f>
        <v>#NUM!</v>
      </c>
      <c r="BA1670" s="361">
        <f>_xll.qlIndexFixing($BB$1,AX1670,,_xll.ohTrigger(Trigger,Quote!$AE$2))</f>
        <v>1.4354474578166162E-2</v>
      </c>
    </row>
    <row r="1671" spans="48:53" ht="11.25" customHeight="1" x14ac:dyDescent="0.25">
      <c r="AV1671" s="189" t="s">
        <v>91</v>
      </c>
      <c r="AW1671" s="188">
        <f>_xll.qlInterestRateIndexFixingDate(Currency&amp;"ibor"&amp;$G$1,AX1671,Trigger)</f>
        <v>51001</v>
      </c>
      <c r="AX1671" s="188">
        <f>_xll.qlCalendarAdvance(Calendar,AX1670,AV1671,"f",,Trigger)</f>
        <v>51005</v>
      </c>
      <c r="AY1671" s="188">
        <f>_xll.qlInterestRateIndexMaturity(Currency&amp;"ibor"&amp;$G$1,AX1671,Trigger)</f>
        <v>51189</v>
      </c>
      <c r="AZ1671" s="361" t="e">
        <f>_xll.qlIndexFixing($Z$5,AW1671,,_xll.ohTrigger(Trigger,Quote!$AE$2))</f>
        <v>#NUM!</v>
      </c>
      <c r="BA1671" s="361">
        <f>_xll.qlIndexFixing($BB$1,AX1671,,_xll.ohTrigger(Trigger,Quote!$AE$2))</f>
        <v>1.4355490148851343E-2</v>
      </c>
    </row>
    <row r="1672" spans="48:53" ht="11.25" customHeight="1" x14ac:dyDescent="0.25">
      <c r="AV1672" s="189" t="s">
        <v>91</v>
      </c>
      <c r="AW1672" s="188">
        <f>_xll.qlInterestRateIndexFixingDate(Currency&amp;"ibor"&amp;$G$1,AX1672,Trigger)</f>
        <v>51008</v>
      </c>
      <c r="AX1672" s="188">
        <f>_xll.qlCalendarAdvance(Calendar,AX1671,AV1672,"f",,Trigger)</f>
        <v>51012</v>
      </c>
      <c r="AY1672" s="188">
        <f>_xll.qlInterestRateIndexMaturity(Currency&amp;"ibor"&amp;$G$1,AX1672,Trigger)</f>
        <v>51195</v>
      </c>
      <c r="AZ1672" s="361" t="e">
        <f>_xll.qlIndexFixing($Z$5,AW1672,,_xll.ohTrigger(Trigger,Quote!$AE$2))</f>
        <v>#NUM!</v>
      </c>
      <c r="BA1672" s="361">
        <f>_xll.qlIndexFixing($BB$1,AX1672,,_xll.ohTrigger(Trigger,Quote!$AE$2))</f>
        <v>1.4355035343407528E-2</v>
      </c>
    </row>
    <row r="1673" spans="48:53" ht="11.25" customHeight="1" x14ac:dyDescent="0.25">
      <c r="AV1673" s="189" t="s">
        <v>91</v>
      </c>
      <c r="AW1673" s="188">
        <f>_xll.qlInterestRateIndexFixingDate(Currency&amp;"ibor"&amp;$G$1,AX1673,Trigger)</f>
        <v>51015</v>
      </c>
      <c r="AX1673" s="188">
        <f>_xll.qlCalendarAdvance(Calendar,AX1672,AV1673,"f",,Trigger)</f>
        <v>51019</v>
      </c>
      <c r="AY1673" s="188">
        <f>_xll.qlInterestRateIndexMaturity(Currency&amp;"ibor"&amp;$G$1,AX1673,Trigger)</f>
        <v>51201</v>
      </c>
      <c r="AZ1673" s="361" t="e">
        <f>_xll.qlIndexFixing($Z$5,AW1673,,_xll.ohTrigger(Trigger,Quote!$AE$2))</f>
        <v>#NUM!</v>
      </c>
      <c r="BA1673" s="361">
        <f>_xll.qlIndexFixing($BB$1,AX1673,,_xll.ohTrigger(Trigger,Quote!$AE$2))</f>
        <v>1.4356152262845345E-2</v>
      </c>
    </row>
    <row r="1674" spans="48:53" ht="11.25" customHeight="1" x14ac:dyDescent="0.25">
      <c r="AV1674" s="189" t="s">
        <v>91</v>
      </c>
      <c r="AW1674" s="188">
        <f>_xll.qlInterestRateIndexFixingDate(Currency&amp;"ibor"&amp;$G$1,AX1674,Trigger)</f>
        <v>51022</v>
      </c>
      <c r="AX1674" s="188">
        <f>_xll.qlCalendarAdvance(Calendar,AX1673,AV1674,"f",,Trigger)</f>
        <v>51026</v>
      </c>
      <c r="AY1674" s="188">
        <f>_xll.qlInterestRateIndexMaturity(Currency&amp;"ibor"&amp;$G$1,AX1674,Trigger)</f>
        <v>51208</v>
      </c>
      <c r="AZ1674" s="361" t="e">
        <f>_xll.qlIndexFixing($Z$5,AW1674,,_xll.ohTrigger(Trigger,Quote!$AE$2))</f>
        <v>#NUM!</v>
      </c>
      <c r="BA1674" s="361">
        <f>_xll.qlIndexFixing($BB$1,AX1674,,_xll.ohTrigger(Trigger,Quote!$AE$2))</f>
        <v>1.4357328790657662E-2</v>
      </c>
    </row>
    <row r="1675" spans="48:53" ht="11.25" customHeight="1" x14ac:dyDescent="0.25">
      <c r="AV1675" s="189" t="s">
        <v>91</v>
      </c>
      <c r="AW1675" s="188">
        <f>_xll.qlInterestRateIndexFixingDate(Currency&amp;"ibor"&amp;$G$1,AX1675,Trigger)</f>
        <v>51029</v>
      </c>
      <c r="AX1675" s="188">
        <f>_xll.qlCalendarAdvance(Calendar,AX1674,AV1675,"f",,Trigger)</f>
        <v>51033</v>
      </c>
      <c r="AY1675" s="188">
        <f>_xll.qlInterestRateIndexMaturity(Currency&amp;"ibor"&amp;$G$1,AX1675,Trigger)</f>
        <v>51215</v>
      </c>
      <c r="AZ1675" s="361" t="e">
        <f>_xll.qlIndexFixing($Z$5,AW1675,,_xll.ohTrigger(Trigger,Quote!$AE$2))</f>
        <v>#NUM!</v>
      </c>
      <c r="BA1675" s="361">
        <f>_xll.qlIndexFixing($BB$1,AX1675,,_xll.ohTrigger(Trigger,Quote!$AE$2))</f>
        <v>1.43585651157022E-2</v>
      </c>
    </row>
    <row r="1676" spans="48:53" ht="11.25" customHeight="1" x14ac:dyDescent="0.25">
      <c r="AV1676" s="189" t="s">
        <v>91</v>
      </c>
      <c r="AW1676" s="188">
        <f>_xll.qlInterestRateIndexFixingDate(Currency&amp;"ibor"&amp;$G$1,AX1676,Trigger)</f>
        <v>51036</v>
      </c>
      <c r="AX1676" s="188">
        <f>_xll.qlCalendarAdvance(Calendar,AX1675,AV1676,"f",,Trigger)</f>
        <v>51040</v>
      </c>
      <c r="AY1676" s="188">
        <f>_xll.qlInterestRateIndexMaturity(Currency&amp;"ibor"&amp;$G$1,AX1676,Trigger)</f>
        <v>51222</v>
      </c>
      <c r="AZ1676" s="361" t="e">
        <f>_xll.qlIndexFixing($Z$5,AW1676,,_xll.ohTrigger(Trigger,Quote!$AE$2))</f>
        <v>#NUM!</v>
      </c>
      <c r="BA1676" s="361">
        <f>_xll.qlIndexFixing($BB$1,AX1676,,_xll.ohTrigger(Trigger,Quote!$AE$2))</f>
        <v>1.4359861426838875E-2</v>
      </c>
    </row>
    <row r="1677" spans="48:53" ht="11.25" customHeight="1" x14ac:dyDescent="0.25">
      <c r="AV1677" s="189" t="s">
        <v>91</v>
      </c>
      <c r="AW1677" s="188">
        <f>_xll.qlInterestRateIndexFixingDate(Currency&amp;"ibor"&amp;$G$1,AX1677,Trigger)</f>
        <v>51043</v>
      </c>
      <c r="AX1677" s="188">
        <f>_xll.qlCalendarAdvance(Calendar,AX1676,AV1677,"f",,Trigger)</f>
        <v>51047</v>
      </c>
      <c r="AY1677" s="188">
        <f>_xll.qlInterestRateIndexMaturity(Currency&amp;"ibor"&amp;$G$1,AX1677,Trigger)</f>
        <v>51230</v>
      </c>
      <c r="AZ1677" s="361" t="e">
        <f>_xll.qlIndexFixing($Z$5,AW1677,,_xll.ohTrigger(Trigger,Quote!$AE$2))</f>
        <v>#NUM!</v>
      </c>
      <c r="BA1677" s="361">
        <f>_xll.qlIndexFixing($BB$1,AX1677,,_xll.ohTrigger(Trigger,Quote!$AE$2))</f>
        <v>1.4361621620204748E-2</v>
      </c>
    </row>
    <row r="1678" spans="48:53" ht="11.25" customHeight="1" x14ac:dyDescent="0.25">
      <c r="AV1678" s="189" t="s">
        <v>91</v>
      </c>
      <c r="AW1678" s="188">
        <f>_xll.qlInterestRateIndexFixingDate(Currency&amp;"ibor"&amp;$G$1,AX1678,Trigger)</f>
        <v>51050</v>
      </c>
      <c r="AX1678" s="188">
        <f>_xll.qlCalendarAdvance(Calendar,AX1677,AV1678,"f",,Trigger)</f>
        <v>51054</v>
      </c>
      <c r="AY1678" s="188">
        <f>_xll.qlInterestRateIndexMaturity(Currency&amp;"ibor"&amp;$G$1,AX1678,Trigger)</f>
        <v>51237</v>
      </c>
      <c r="AZ1678" s="361" t="e">
        <f>_xll.qlIndexFixing($Z$5,AW1678,,_xll.ohTrigger(Trigger,Quote!$AE$2))</f>
        <v>#NUM!</v>
      </c>
      <c r="BA1678" s="361">
        <f>_xll.qlIndexFixing($BB$1,AX1678,,_xll.ohTrigger(Trigger,Quote!$AE$2))</f>
        <v>1.436304290416216E-2</v>
      </c>
    </row>
    <row r="1679" spans="48:53" ht="11.25" customHeight="1" x14ac:dyDescent="0.25">
      <c r="AV1679" s="189" t="s">
        <v>91</v>
      </c>
      <c r="AW1679" s="188">
        <f>_xll.qlInterestRateIndexFixingDate(Currency&amp;"ibor"&amp;$G$1,AX1679,Trigger)</f>
        <v>51057</v>
      </c>
      <c r="AX1679" s="188">
        <f>_xll.qlCalendarAdvance(Calendar,AX1678,AV1679,"f",,Trigger)</f>
        <v>51061</v>
      </c>
      <c r="AY1679" s="188">
        <f>_xll.qlInterestRateIndexMaturity(Currency&amp;"ibor"&amp;$G$1,AX1679,Trigger)</f>
        <v>51244</v>
      </c>
      <c r="AZ1679" s="361" t="e">
        <f>_xll.qlIndexFixing($Z$5,AW1679,,_xll.ohTrigger(Trigger,Quote!$AE$2))</f>
        <v>#NUM!</v>
      </c>
      <c r="BA1679" s="361">
        <f>_xll.qlIndexFixing($BB$1,AX1679,,_xll.ohTrigger(Trigger,Quote!$AE$2))</f>
        <v>1.4364524756740727E-2</v>
      </c>
    </row>
    <row r="1680" spans="48:53" ht="11.25" customHeight="1" x14ac:dyDescent="0.25">
      <c r="AV1680" s="189" t="s">
        <v>91</v>
      </c>
      <c r="AW1680" s="188">
        <f>_xll.qlInterestRateIndexFixingDate(Currency&amp;"ibor"&amp;$G$1,AX1680,Trigger)</f>
        <v>51064</v>
      </c>
      <c r="AX1680" s="188">
        <f>_xll.qlCalendarAdvance(Calendar,AX1679,AV1680,"f",,Trigger)</f>
        <v>51068</v>
      </c>
      <c r="AY1680" s="188">
        <f>_xll.qlInterestRateIndexMaturity(Currency&amp;"ibor"&amp;$G$1,AX1680,Trigger)</f>
        <v>51251</v>
      </c>
      <c r="AZ1680" s="361" t="e">
        <f>_xll.qlIndexFixing($Z$5,AW1680,,_xll.ohTrigger(Trigger,Quote!$AE$2))</f>
        <v>#NUM!</v>
      </c>
      <c r="BA1680" s="361">
        <f>_xll.qlIndexFixing($BB$1,AX1680,,_xll.ohTrigger(Trigger,Quote!$AE$2))</f>
        <v>1.4366067366835473E-2</v>
      </c>
    </row>
    <row r="1681" spans="48:53" ht="11.25" customHeight="1" x14ac:dyDescent="0.25">
      <c r="AV1681" s="189" t="s">
        <v>91</v>
      </c>
      <c r="AW1681" s="188">
        <f>_xll.qlInterestRateIndexFixingDate(Currency&amp;"ibor"&amp;$G$1,AX1681,Trigger)</f>
        <v>51071</v>
      </c>
      <c r="AX1681" s="188">
        <f>_xll.qlCalendarAdvance(Calendar,AX1680,AV1681,"f",,Trigger)</f>
        <v>51075</v>
      </c>
      <c r="AY1681" s="188">
        <f>_xll.qlInterestRateIndexMaturity(Currency&amp;"ibor"&amp;$G$1,AX1681,Trigger)</f>
        <v>51258</v>
      </c>
      <c r="AZ1681" s="361" t="e">
        <f>_xll.qlIndexFixing($Z$5,AW1681,,_xll.ohTrigger(Trigger,Quote!$AE$2))</f>
        <v>#NUM!</v>
      </c>
      <c r="BA1681" s="361">
        <f>_xll.qlIndexFixing($BB$1,AX1681,,_xll.ohTrigger(Trigger,Quote!$AE$2))</f>
        <v>1.4367249384521863E-2</v>
      </c>
    </row>
    <row r="1682" spans="48:53" ht="11.25" customHeight="1" x14ac:dyDescent="0.25">
      <c r="AV1682" s="189" t="s">
        <v>91</v>
      </c>
      <c r="AW1682" s="188">
        <f>_xll.qlInterestRateIndexFixingDate(Currency&amp;"ibor"&amp;$G$1,AX1682,Trigger)</f>
        <v>51078</v>
      </c>
      <c r="AX1682" s="188">
        <f>_xll.qlCalendarAdvance(Calendar,AX1681,AV1682,"f",,Trigger)</f>
        <v>51082</v>
      </c>
      <c r="AY1682" s="188">
        <f>_xll.qlInterestRateIndexMaturity(Currency&amp;"ibor"&amp;$G$1,AX1682,Trigger)</f>
        <v>51264</v>
      </c>
      <c r="AZ1682" s="361" t="e">
        <f>_xll.qlIndexFixing($Z$5,AW1682,,_xll.ohTrigger(Trigger,Quote!$AE$2))</f>
        <v>#NUM!</v>
      </c>
      <c r="BA1682" s="361">
        <f>_xll.qlIndexFixing($BB$1,AX1682,,_xll.ohTrigger(Trigger,Quote!$AE$2))</f>
        <v>1.436890957866095E-2</v>
      </c>
    </row>
    <row r="1683" spans="48:53" ht="11.25" customHeight="1" x14ac:dyDescent="0.25">
      <c r="AV1683" s="189" t="s">
        <v>91</v>
      </c>
      <c r="AW1683" s="188">
        <f>_xll.qlInterestRateIndexFixingDate(Currency&amp;"ibor"&amp;$G$1,AX1683,Trigger)</f>
        <v>51085</v>
      </c>
      <c r="AX1683" s="188">
        <f>_xll.qlCalendarAdvance(Calendar,AX1682,AV1683,"f",,Trigger)</f>
        <v>51089</v>
      </c>
      <c r="AY1683" s="188">
        <f>_xll.qlInterestRateIndexMaturity(Currency&amp;"ibor"&amp;$G$1,AX1683,Trigger)</f>
        <v>51271</v>
      </c>
      <c r="AZ1683" s="361" t="e">
        <f>_xll.qlIndexFixing($Z$5,AW1683,,_xll.ohTrigger(Trigger,Quote!$AE$2))</f>
        <v>#NUM!</v>
      </c>
      <c r="BA1683" s="361">
        <f>_xll.qlIndexFixing($BB$1,AX1683,,_xll.ohTrigger(Trigger,Quote!$AE$2))</f>
        <v>1.4370631041617747E-2</v>
      </c>
    </row>
    <row r="1684" spans="48:53" ht="11.25" customHeight="1" x14ac:dyDescent="0.25">
      <c r="AV1684" s="189" t="s">
        <v>91</v>
      </c>
      <c r="AW1684" s="188">
        <f>_xll.qlInterestRateIndexFixingDate(Currency&amp;"ibor"&amp;$G$1,AX1684,Trigger)</f>
        <v>51092</v>
      </c>
      <c r="AX1684" s="188">
        <f>_xll.qlCalendarAdvance(Calendar,AX1683,AV1684,"f",,Trigger)</f>
        <v>51096</v>
      </c>
      <c r="AY1684" s="188">
        <f>_xll.qlInterestRateIndexMaturity(Currency&amp;"ibor"&amp;$G$1,AX1684,Trigger)</f>
        <v>51278</v>
      </c>
      <c r="AZ1684" s="361" t="e">
        <f>_xll.qlIndexFixing($Z$5,AW1684,,_xll.ohTrigger(Trigger,Quote!$AE$2))</f>
        <v>#NUM!</v>
      </c>
      <c r="BA1684" s="361">
        <f>_xll.qlIndexFixing($BB$1,AX1684,,_xll.ohTrigger(Trigger,Quote!$AE$2))</f>
        <v>1.4372412617395641E-2</v>
      </c>
    </row>
    <row r="1685" spans="48:53" ht="11.25" customHeight="1" x14ac:dyDescent="0.25">
      <c r="AV1685" s="189" t="s">
        <v>91</v>
      </c>
      <c r="AW1685" s="188">
        <f>_xll.qlInterestRateIndexFixingDate(Currency&amp;"ibor"&amp;$G$1,AX1685,Trigger)</f>
        <v>51099</v>
      </c>
      <c r="AX1685" s="188">
        <f>_xll.qlCalendarAdvance(Calendar,AX1684,AV1685,"f",,Trigger)</f>
        <v>51103</v>
      </c>
      <c r="AY1685" s="188">
        <f>_xll.qlInterestRateIndexMaturity(Currency&amp;"ibor"&amp;$G$1,AX1685,Trigger)</f>
        <v>51285</v>
      </c>
      <c r="AZ1685" s="361" t="e">
        <f>_xll.qlIndexFixing($Z$5,AW1685,,_xll.ohTrigger(Trigger,Quote!$AE$2))</f>
        <v>#NUM!</v>
      </c>
      <c r="BA1685" s="361">
        <f>_xll.qlIndexFixing($BB$1,AX1685,,_xll.ohTrigger(Trigger,Quote!$AE$2))</f>
        <v>1.4374689896434648E-2</v>
      </c>
    </row>
    <row r="1686" spans="48:53" ht="11.25" customHeight="1" x14ac:dyDescent="0.25">
      <c r="AV1686" s="189" t="s">
        <v>91</v>
      </c>
      <c r="AW1686" s="188">
        <f>_xll.qlInterestRateIndexFixingDate(Currency&amp;"ibor"&amp;$G$1,AX1686,Trigger)</f>
        <v>51106</v>
      </c>
      <c r="AX1686" s="188">
        <f>_xll.qlCalendarAdvance(Calendar,AX1685,AV1686,"f",,Trigger)</f>
        <v>51110</v>
      </c>
      <c r="AY1686" s="188">
        <f>_xll.qlInterestRateIndexMaturity(Currency&amp;"ibor"&amp;$G$1,AX1686,Trigger)</f>
        <v>51293</v>
      </c>
      <c r="AZ1686" s="361" t="e">
        <f>_xll.qlIndexFixing($Z$5,AW1686,,_xll.ohTrigger(Trigger,Quote!$AE$2))</f>
        <v>#NUM!</v>
      </c>
      <c r="BA1686" s="361">
        <f>_xll.qlIndexFixing($BB$1,AX1686,,_xll.ohTrigger(Trigger,Quote!$AE$2))</f>
        <v>1.4376586736032827E-2</v>
      </c>
    </row>
    <row r="1687" spans="48:53" ht="11.25" customHeight="1" x14ac:dyDescent="0.25">
      <c r="AV1687" s="189" t="s">
        <v>91</v>
      </c>
      <c r="AW1687" s="188">
        <f>_xll.qlInterestRateIndexFixingDate(Currency&amp;"ibor"&amp;$G$1,AX1687,Trigger)</f>
        <v>51113</v>
      </c>
      <c r="AX1687" s="188">
        <f>_xll.qlCalendarAdvance(Calendar,AX1686,AV1687,"f",,Trigger)</f>
        <v>51117</v>
      </c>
      <c r="AY1687" s="188">
        <f>_xll.qlInterestRateIndexMaturity(Currency&amp;"ibor"&amp;$G$1,AX1687,Trigger)</f>
        <v>51300</v>
      </c>
      <c r="AZ1687" s="361" t="e">
        <f>_xll.qlIndexFixing($Z$5,AW1687,,_xll.ohTrigger(Trigger,Quote!$AE$2))</f>
        <v>#NUM!</v>
      </c>
      <c r="BA1687" s="361">
        <f>_xll.qlIndexFixing($BB$1,AX1687,,_xll.ohTrigger(Trigger,Quote!$AE$2))</f>
        <v>1.4378534910704465E-2</v>
      </c>
    </row>
    <row r="1688" spans="48:53" ht="11.25" customHeight="1" x14ac:dyDescent="0.25">
      <c r="AV1688" s="189" t="s">
        <v>91</v>
      </c>
      <c r="AW1688" s="188">
        <f>_xll.qlInterestRateIndexFixingDate(Currency&amp;"ibor"&amp;$G$1,AX1688,Trigger)</f>
        <v>51120</v>
      </c>
      <c r="AX1688" s="188">
        <f>_xll.qlCalendarAdvance(Calendar,AX1687,AV1688,"f",,Trigger)</f>
        <v>51124</v>
      </c>
      <c r="AY1688" s="188">
        <f>_xll.qlInterestRateIndexMaturity(Currency&amp;"ibor"&amp;$G$1,AX1688,Trigger)</f>
        <v>51307</v>
      </c>
      <c r="AZ1688" s="361" t="e">
        <f>_xll.qlIndexFixing($Z$5,AW1688,,_xll.ohTrigger(Trigger,Quote!$AE$2))</f>
        <v>#NUM!</v>
      </c>
      <c r="BA1688" s="361">
        <f>_xll.qlIndexFixing($BB$1,AX1688,,_xll.ohTrigger(Trigger,Quote!$AE$2))</f>
        <v>1.4380531580044931E-2</v>
      </c>
    </row>
    <row r="1689" spans="48:53" ht="11.25" customHeight="1" x14ac:dyDescent="0.25">
      <c r="AV1689" s="189" t="s">
        <v>91</v>
      </c>
      <c r="AW1689" s="188">
        <f>_xll.qlInterestRateIndexFixingDate(Currency&amp;"ibor"&amp;$G$1,AX1689,Trigger)</f>
        <v>51126</v>
      </c>
      <c r="AX1689" s="188">
        <f>_xll.qlCalendarAdvance(Calendar,AX1688,AV1689,"f",,Trigger)</f>
        <v>51131</v>
      </c>
      <c r="AY1689" s="188">
        <f>_xll.qlInterestRateIndexMaturity(Currency&amp;"ibor"&amp;$G$1,AX1689,Trigger)</f>
        <v>51314</v>
      </c>
      <c r="AZ1689" s="361" t="e">
        <f>_xll.qlIndexFixing($Z$5,AW1689,,_xll.ohTrigger(Trigger,Quote!$AE$2))</f>
        <v>#NUM!</v>
      </c>
      <c r="BA1689" s="361">
        <f>_xll.qlIndexFixing($BB$1,AX1689,,_xll.ohTrigger(Trigger,Quote!$AE$2))</f>
        <v>1.4382573894467865E-2</v>
      </c>
    </row>
    <row r="1690" spans="48:53" ht="11.25" customHeight="1" x14ac:dyDescent="0.25">
      <c r="AV1690" s="189" t="s">
        <v>91</v>
      </c>
      <c r="AW1690" s="188">
        <f>_xll.qlInterestRateIndexFixingDate(Currency&amp;"ibor"&amp;$G$1,AX1690,Trigger)</f>
        <v>51134</v>
      </c>
      <c r="AX1690" s="188">
        <f>_xll.qlCalendarAdvance(Calendar,AX1689,AV1690,"f",,Trigger)</f>
        <v>51138</v>
      </c>
      <c r="AY1690" s="188">
        <f>_xll.qlInterestRateIndexMaturity(Currency&amp;"ibor"&amp;$G$1,AX1690,Trigger)</f>
        <v>51320</v>
      </c>
      <c r="AZ1690" s="361" t="e">
        <f>_xll.qlIndexFixing($Z$5,AW1690,,_xll.ohTrigger(Trigger,Quote!$AE$2))</f>
        <v>#NUM!</v>
      </c>
      <c r="BA1690" s="361">
        <f>_xll.qlIndexFixing($BB$1,AX1690,,_xll.ohTrigger(Trigger,Quote!$AE$2))</f>
        <v>1.4384207394981027E-2</v>
      </c>
    </row>
    <row r="1691" spans="48:53" ht="11.25" customHeight="1" x14ac:dyDescent="0.25">
      <c r="AV1691" s="189" t="s">
        <v>91</v>
      </c>
      <c r="AW1691" s="188">
        <f>_xll.qlInterestRateIndexFixingDate(Currency&amp;"ibor"&amp;$G$1,AX1691,Trigger)</f>
        <v>51141</v>
      </c>
      <c r="AX1691" s="188">
        <f>_xll.qlCalendarAdvance(Calendar,AX1690,AV1691,"f",,Trigger)</f>
        <v>51145</v>
      </c>
      <c r="AY1691" s="188">
        <f>_xll.qlInterestRateIndexMaturity(Currency&amp;"ibor"&amp;$G$1,AX1691,Trigger)</f>
        <v>51327</v>
      </c>
      <c r="AZ1691" s="361" t="e">
        <f>_xll.qlIndexFixing($Z$5,AW1691,,_xll.ohTrigger(Trigger,Quote!$AE$2))</f>
        <v>#NUM!</v>
      </c>
      <c r="BA1691" s="361">
        <f>_xll.qlIndexFixing($BB$1,AX1691,,_xll.ohTrigger(Trigger,Quote!$AE$2))</f>
        <v>1.4386330716208881E-2</v>
      </c>
    </row>
    <row r="1692" spans="48:53" ht="11.25" customHeight="1" x14ac:dyDescent="0.25">
      <c r="AV1692" s="189" t="s">
        <v>91</v>
      </c>
      <c r="AW1692" s="188">
        <f>_xll.qlInterestRateIndexFixingDate(Currency&amp;"ibor"&amp;$G$1,AX1692,Trigger)</f>
        <v>51148</v>
      </c>
      <c r="AX1692" s="188">
        <f>_xll.qlCalendarAdvance(Calendar,AX1691,AV1692,"f",,Trigger)</f>
        <v>51152</v>
      </c>
      <c r="AY1692" s="188">
        <f>_xll.qlInterestRateIndexMaturity(Currency&amp;"ibor"&amp;$G$1,AX1692,Trigger)</f>
        <v>51334</v>
      </c>
      <c r="AZ1692" s="361" t="e">
        <f>_xll.qlIndexFixing($Z$5,AW1692,,_xll.ohTrigger(Trigger,Quote!$AE$2))</f>
        <v>#NUM!</v>
      </c>
      <c r="BA1692" s="361">
        <f>_xll.qlIndexFixing($BB$1,AX1692,,_xll.ohTrigger(Trigger,Quote!$AE$2))</f>
        <v>1.4388491361883565E-2</v>
      </c>
    </row>
    <row r="1693" spans="48:53" ht="11.25" customHeight="1" x14ac:dyDescent="0.25">
      <c r="AV1693" s="189" t="s">
        <v>91</v>
      </c>
      <c r="AW1693" s="188">
        <f>_xll.qlInterestRateIndexFixingDate(Currency&amp;"ibor"&amp;$G$1,AX1693,Trigger)</f>
        <v>51155</v>
      </c>
      <c r="AX1693" s="188">
        <f>_xll.qlCalendarAdvance(Calendar,AX1692,AV1693,"f",,Trigger)</f>
        <v>51159</v>
      </c>
      <c r="AY1693" s="188">
        <f>_xll.qlInterestRateIndexMaturity(Currency&amp;"ibor"&amp;$G$1,AX1693,Trigger)</f>
        <v>51341</v>
      </c>
      <c r="AZ1693" s="361" t="e">
        <f>_xll.qlIndexFixing($Z$5,AW1693,,_xll.ohTrigger(Trigger,Quote!$AE$2))</f>
        <v>#NUM!</v>
      </c>
      <c r="BA1693" s="361">
        <f>_xll.qlIndexFixing($BB$1,AX1693,,_xll.ohTrigger(Trigger,Quote!$AE$2))</f>
        <v>1.4390686430223844E-2</v>
      </c>
    </row>
    <row r="1694" spans="48:53" ht="11.25" customHeight="1" x14ac:dyDescent="0.25">
      <c r="AV1694" s="189" t="s">
        <v>91</v>
      </c>
      <c r="AW1694" s="188">
        <f>_xll.qlInterestRateIndexFixingDate(Currency&amp;"ibor"&amp;$G$1,AX1694,Trigger)</f>
        <v>51162</v>
      </c>
      <c r="AX1694" s="188">
        <f>_xll.qlCalendarAdvance(Calendar,AX1693,AV1694,"f",,Trigger)</f>
        <v>51166</v>
      </c>
      <c r="AY1694" s="188">
        <f>_xll.qlInterestRateIndexMaturity(Currency&amp;"ibor"&amp;$G$1,AX1694,Trigger)</f>
        <v>51348</v>
      </c>
      <c r="AZ1694" s="361" t="e">
        <f>_xll.qlIndexFixing($Z$5,AW1694,,_xll.ohTrigger(Trigger,Quote!$AE$2))</f>
        <v>#NUM!</v>
      </c>
      <c r="BA1694" s="361">
        <f>_xll.qlIndexFixing($BB$1,AX1694,,_xll.ohTrigger(Trigger,Quote!$AE$2))</f>
        <v>1.4392913010209726E-2</v>
      </c>
    </row>
    <row r="1695" spans="48:53" ht="11.25" customHeight="1" x14ac:dyDescent="0.25">
      <c r="AV1695" s="189" t="s">
        <v>91</v>
      </c>
      <c r="AW1695" s="188">
        <f>_xll.qlInterestRateIndexFixingDate(Currency&amp;"ibor"&amp;$G$1,AX1695,Trigger)</f>
        <v>51169</v>
      </c>
      <c r="AX1695" s="188">
        <f>_xll.qlCalendarAdvance(Calendar,AX1694,AV1695,"f",,Trigger)</f>
        <v>51173</v>
      </c>
      <c r="AY1695" s="188">
        <f>_xll.qlInterestRateIndexMaturity(Currency&amp;"ibor"&amp;$G$1,AX1695,Trigger)</f>
        <v>51355</v>
      </c>
      <c r="AZ1695" s="361" t="e">
        <f>_xll.qlIndexFixing($Z$5,AW1695,,_xll.ohTrigger(Trigger,Quote!$AE$2))</f>
        <v>#NUM!</v>
      </c>
      <c r="BA1695" s="361">
        <f>_xll.qlIndexFixing($BB$1,AX1695,,_xll.ohTrigger(Trigger,Quote!$AE$2))</f>
        <v>1.439516818159167E-2</v>
      </c>
    </row>
    <row r="1696" spans="48:53" ht="11.25" customHeight="1" x14ac:dyDescent="0.25">
      <c r="AV1696" s="189" t="s">
        <v>91</v>
      </c>
      <c r="AW1696" s="188">
        <f>_xll.qlInterestRateIndexFixingDate(Currency&amp;"ibor"&amp;$G$1,AX1696,Trigger)</f>
        <v>51176</v>
      </c>
      <c r="AX1696" s="188">
        <f>_xll.qlCalendarAdvance(Calendar,AX1695,AV1696,"f",,Trigger)</f>
        <v>51180</v>
      </c>
      <c r="AY1696" s="188">
        <f>_xll.qlInterestRateIndexMaturity(Currency&amp;"ibor"&amp;$G$1,AX1696,Trigger)</f>
        <v>51362</v>
      </c>
      <c r="AZ1696" s="361" t="e">
        <f>_xll.qlIndexFixing($Z$5,AW1696,,_xll.ohTrigger(Trigger,Quote!$AE$2))</f>
        <v>#NUM!</v>
      </c>
      <c r="BA1696" s="361">
        <f>_xll.qlIndexFixing($BB$1,AX1696,,_xll.ohTrigger(Trigger,Quote!$AE$2))</f>
        <v>1.4397449014878744E-2</v>
      </c>
    </row>
    <row r="1697" spans="48:53" ht="11.25" customHeight="1" x14ac:dyDescent="0.25">
      <c r="AV1697" s="189" t="s">
        <v>91</v>
      </c>
      <c r="AW1697" s="188">
        <f>_xll.qlInterestRateIndexFixingDate(Currency&amp;"ibor"&amp;$G$1,AX1697,Trigger)</f>
        <v>51183</v>
      </c>
      <c r="AX1697" s="188">
        <f>_xll.qlCalendarAdvance(Calendar,AX1696,AV1697,"f",,Trigger)</f>
        <v>51187</v>
      </c>
      <c r="AY1697" s="188">
        <f>_xll.qlInterestRateIndexMaturity(Currency&amp;"ibor"&amp;$G$1,AX1697,Trigger)</f>
        <v>51369</v>
      </c>
      <c r="AZ1697" s="361" t="e">
        <f>_xll.qlIndexFixing($Z$5,AW1697,,_xll.ohTrigger(Trigger,Quote!$AE$2))</f>
        <v>#NUM!</v>
      </c>
      <c r="BA1697" s="361">
        <f>_xll.qlIndexFixing($BB$1,AX1697,,_xll.ohTrigger(Trigger,Quote!$AE$2))</f>
        <v>1.4399752571347397E-2</v>
      </c>
    </row>
    <row r="1698" spans="48:53" ht="11.25" customHeight="1" x14ac:dyDescent="0.25">
      <c r="AV1698" s="189" t="s">
        <v>91</v>
      </c>
      <c r="AW1698" s="188">
        <f>_xll.qlInterestRateIndexFixingDate(Currency&amp;"ibor"&amp;$G$1,AX1698,Trigger)</f>
        <v>51190</v>
      </c>
      <c r="AX1698" s="188">
        <f>_xll.qlCalendarAdvance(Calendar,AX1697,AV1698,"f",,Trigger)</f>
        <v>51194</v>
      </c>
      <c r="AY1698" s="188">
        <f>_xll.qlInterestRateIndexMaturity(Currency&amp;"ibor"&amp;$G$1,AX1698,Trigger)</f>
        <v>51376</v>
      </c>
      <c r="AZ1698" s="361" t="e">
        <f>_xll.qlIndexFixing($Z$5,AW1698,,_xll.ohTrigger(Trigger,Quote!$AE$2))</f>
        <v>#NUM!</v>
      </c>
      <c r="BA1698" s="361">
        <f>_xll.qlIndexFixing($BB$1,AX1698,,_xll.ohTrigger(Trigger,Quote!$AE$2))</f>
        <v>1.4403908122795493E-2</v>
      </c>
    </row>
    <row r="1699" spans="48:53" ht="11.25" customHeight="1" x14ac:dyDescent="0.25">
      <c r="AV1699" s="189" t="s">
        <v>91</v>
      </c>
      <c r="AW1699" s="188">
        <f>_xll.qlInterestRateIndexFixingDate(Currency&amp;"ibor"&amp;$G$1,AX1699,Trigger)</f>
        <v>51197</v>
      </c>
      <c r="AX1699" s="188">
        <f>_xll.qlCalendarAdvance(Calendar,AX1698,AV1699,"f",,Trigger)</f>
        <v>51201</v>
      </c>
      <c r="AY1699" s="188">
        <f>_xll.qlInterestRateIndexMaturity(Currency&amp;"ibor"&amp;$G$1,AX1699,Trigger)</f>
        <v>51385</v>
      </c>
      <c r="AZ1699" s="361" t="e">
        <f>_xll.qlIndexFixing($Z$5,AW1699,,_xll.ohTrigger(Trigger,Quote!$AE$2))</f>
        <v>#NUM!</v>
      </c>
      <c r="BA1699" s="361">
        <f>_xll.qlIndexFixing($BB$1,AX1699,,_xll.ohTrigger(Trigger,Quote!$AE$2))</f>
        <v>1.4406247688514713E-2</v>
      </c>
    </row>
    <row r="1700" spans="48:53" ht="11.25" customHeight="1" x14ac:dyDescent="0.25">
      <c r="AV1700" s="189" t="s">
        <v>91</v>
      </c>
      <c r="AW1700" s="188">
        <f>_xll.qlInterestRateIndexFixingDate(Currency&amp;"ibor"&amp;$G$1,AX1700,Trigger)</f>
        <v>51204</v>
      </c>
      <c r="AX1700" s="188">
        <f>_xll.qlCalendarAdvance(Calendar,AX1699,AV1700,"f",,Trigger)</f>
        <v>51208</v>
      </c>
      <c r="AY1700" s="188">
        <f>_xll.qlInterestRateIndexMaturity(Currency&amp;"ibor"&amp;$G$1,AX1700,Trigger)</f>
        <v>51392</v>
      </c>
      <c r="AZ1700" s="361" t="e">
        <f>_xll.qlIndexFixing($Z$5,AW1700,,_xll.ohTrigger(Trigger,Quote!$AE$2))</f>
        <v>#NUM!</v>
      </c>
      <c r="BA1700" s="361">
        <f>_xll.qlIndexFixing($BB$1,AX1700,,_xll.ohTrigger(Trigger,Quote!$AE$2))</f>
        <v>1.440860048327889E-2</v>
      </c>
    </row>
    <row r="1701" spans="48:53" ht="11.25" customHeight="1" x14ac:dyDescent="0.25">
      <c r="AV1701" s="189" t="s">
        <v>91</v>
      </c>
      <c r="AW1701" s="188">
        <f>_xll.qlInterestRateIndexFixingDate(Currency&amp;"ibor"&amp;$G$1,AX1701,Trigger)</f>
        <v>51211</v>
      </c>
      <c r="AX1701" s="188">
        <f>_xll.qlCalendarAdvance(Calendar,AX1700,AV1701,"f",,Trigger)</f>
        <v>51215</v>
      </c>
      <c r="AY1701" s="188">
        <f>_xll.qlInterestRateIndexMaturity(Currency&amp;"ibor"&amp;$G$1,AX1701,Trigger)</f>
        <v>51399</v>
      </c>
      <c r="AZ1701" s="361" t="e">
        <f>_xll.qlIndexFixing($Z$5,AW1701,,_xll.ohTrigger(Trigger,Quote!$AE$2))</f>
        <v>#NUM!</v>
      </c>
      <c r="BA1701" s="361">
        <f>_xll.qlIndexFixing($BB$1,AX1701,,_xll.ohTrigger(Trigger,Quote!$AE$2))</f>
        <v>1.4410963593842894E-2</v>
      </c>
    </row>
    <row r="1702" spans="48:53" ht="11.25" customHeight="1" x14ac:dyDescent="0.25">
      <c r="AV1702" s="189" t="s">
        <v>91</v>
      </c>
      <c r="AW1702" s="188">
        <f>_xll.qlInterestRateIndexFixingDate(Currency&amp;"ibor"&amp;$G$1,AX1702,Trigger)</f>
        <v>51218</v>
      </c>
      <c r="AX1702" s="188">
        <f>_xll.qlCalendarAdvance(Calendar,AX1701,AV1702,"f",,Trigger)</f>
        <v>51222</v>
      </c>
      <c r="AY1702" s="188">
        <f>_xll.qlInterestRateIndexMaturity(Currency&amp;"ibor"&amp;$G$1,AX1702,Trigger)</f>
        <v>51406</v>
      </c>
      <c r="AZ1702" s="361" t="e">
        <f>_xll.qlIndexFixing($Z$5,AW1702,,_xll.ohTrigger(Trigger,Quote!$AE$2))</f>
        <v>#NUM!</v>
      </c>
      <c r="BA1702" s="361">
        <f>_xll.qlIndexFixing($BB$1,AX1702,,_xll.ohTrigger(Trigger,Quote!$AE$2))</f>
        <v>1.4411964408120398E-2</v>
      </c>
    </row>
    <row r="1703" spans="48:53" ht="11.25" customHeight="1" x14ac:dyDescent="0.25">
      <c r="AV1703" s="189" t="s">
        <v>91</v>
      </c>
      <c r="AW1703" s="188">
        <f>_xll.qlInterestRateIndexFixingDate(Currency&amp;"ibor"&amp;$G$1,AX1703,Trigger)</f>
        <v>51223</v>
      </c>
      <c r="AX1703" s="188">
        <f>_xll.qlCalendarAdvance(Calendar,AX1702,AV1703,"f",,Trigger)</f>
        <v>51229</v>
      </c>
      <c r="AY1703" s="188">
        <f>_xll.qlInterestRateIndexMaturity(Currency&amp;"ibor"&amp;$G$1,AX1703,Trigger)</f>
        <v>51412</v>
      </c>
      <c r="AZ1703" s="361" t="e">
        <f>_xll.qlIndexFixing($Z$5,AW1703,,_xll.ohTrigger(Trigger,Quote!$AE$2))</f>
        <v>#NUM!</v>
      </c>
      <c r="BA1703" s="361">
        <f>_xll.qlIndexFixing($BB$1,AX1703,,_xll.ohTrigger(Trigger,Quote!$AE$2))</f>
        <v>1.4414341403954223E-2</v>
      </c>
    </row>
    <row r="1704" spans="48:53" ht="11.25" customHeight="1" x14ac:dyDescent="0.25">
      <c r="AV1704" s="189" t="s">
        <v>91</v>
      </c>
      <c r="AW1704" s="188">
        <f>_xll.qlInterestRateIndexFixingDate(Currency&amp;"ibor"&amp;$G$1,AX1704,Trigger)</f>
        <v>51232</v>
      </c>
      <c r="AX1704" s="188">
        <f>_xll.qlCalendarAdvance(Calendar,AX1703,AV1704,"f",,Trigger)</f>
        <v>51236</v>
      </c>
      <c r="AY1704" s="188">
        <f>_xll.qlInterestRateIndexMaturity(Currency&amp;"ibor"&amp;$G$1,AX1704,Trigger)</f>
        <v>51419</v>
      </c>
      <c r="AZ1704" s="361" t="e">
        <f>_xll.qlIndexFixing($Z$5,AW1704,,_xll.ohTrigger(Trigger,Quote!$AE$2))</f>
        <v>#NUM!</v>
      </c>
      <c r="BA1704" s="361">
        <f>_xll.qlIndexFixing($BB$1,AX1704,,_xll.ohTrigger(Trigger,Quote!$AE$2))</f>
        <v>1.4416720198887059E-2</v>
      </c>
    </row>
    <row r="1705" spans="48:53" ht="11.25" customHeight="1" x14ac:dyDescent="0.25">
      <c r="AV1705" s="189" t="s">
        <v>91</v>
      </c>
      <c r="AW1705" s="188">
        <f>_xll.qlInterestRateIndexFixingDate(Currency&amp;"ibor"&amp;$G$1,AX1705,Trigger)</f>
        <v>51239</v>
      </c>
      <c r="AX1705" s="188">
        <f>_xll.qlCalendarAdvance(Calendar,AX1704,AV1705,"f",,Trigger)</f>
        <v>51243</v>
      </c>
      <c r="AY1705" s="188">
        <f>_xll.qlInterestRateIndexMaturity(Currency&amp;"ibor"&amp;$G$1,AX1705,Trigger)</f>
        <v>51426</v>
      </c>
      <c r="AZ1705" s="361" t="e">
        <f>_xll.qlIndexFixing($Z$5,AW1705,,_xll.ohTrigger(Trigger,Quote!$AE$2))</f>
        <v>#NUM!</v>
      </c>
      <c r="BA1705" s="361">
        <f>_xll.qlIndexFixing($BB$1,AX1705,,_xll.ohTrigger(Trigger,Quote!$AE$2))</f>
        <v>1.441909779635722E-2</v>
      </c>
    </row>
    <row r="1706" spans="48:53" ht="11.25" customHeight="1" x14ac:dyDescent="0.25">
      <c r="AV1706" s="189" t="s">
        <v>91</v>
      </c>
      <c r="AW1706" s="188">
        <f>_xll.qlInterestRateIndexFixingDate(Currency&amp;"ibor"&amp;$G$1,AX1706,Trigger)</f>
        <v>51246</v>
      </c>
      <c r="AX1706" s="188">
        <f>_xll.qlCalendarAdvance(Calendar,AX1705,AV1706,"f",,Trigger)</f>
        <v>51250</v>
      </c>
      <c r="AY1706" s="188">
        <f>_xll.qlInterestRateIndexMaturity(Currency&amp;"ibor"&amp;$G$1,AX1706,Trigger)</f>
        <v>51433</v>
      </c>
      <c r="AZ1706" s="361" t="e">
        <f>_xll.qlIndexFixing($Z$5,AW1706,,_xll.ohTrigger(Trigger,Quote!$AE$2))</f>
        <v>#NUM!</v>
      </c>
      <c r="BA1706" s="361">
        <f>_xll.qlIndexFixing($BB$1,AX1706,,_xll.ohTrigger(Trigger,Quote!$AE$2))</f>
        <v>1.442147119061212E-2</v>
      </c>
    </row>
    <row r="1707" spans="48:53" ht="11.25" customHeight="1" x14ac:dyDescent="0.25">
      <c r="AV1707" s="189" t="s">
        <v>91</v>
      </c>
      <c r="AW1707" s="188">
        <f>_xll.qlInterestRateIndexFixingDate(Currency&amp;"ibor"&amp;$G$1,AX1707,Trigger)</f>
        <v>51253</v>
      </c>
      <c r="AX1707" s="188">
        <f>_xll.qlCalendarAdvance(Calendar,AX1706,AV1707,"f",,Trigger)</f>
        <v>51258</v>
      </c>
      <c r="AY1707" s="188">
        <f>_xll.qlInterestRateIndexMaturity(Currency&amp;"ibor"&amp;$G$1,AX1707,Trigger)</f>
        <v>51442</v>
      </c>
      <c r="AZ1707" s="361" t="e">
        <f>_xll.qlIndexFixing($Z$5,AW1707,,_xll.ohTrigger(Trigger,Quote!$AE$2))</f>
        <v>#NUM!</v>
      </c>
      <c r="BA1707" s="361">
        <f>_xll.qlIndexFixing($BB$1,AX1707,,_xll.ohTrigger(Trigger,Quote!$AE$2))</f>
        <v>1.4425079259722067E-2</v>
      </c>
    </row>
    <row r="1708" spans="48:53" ht="11.25" customHeight="1" x14ac:dyDescent="0.25">
      <c r="AV1708" s="189" t="s">
        <v>91</v>
      </c>
      <c r="AW1708" s="188">
        <f>_xll.qlInterestRateIndexFixingDate(Currency&amp;"ibor"&amp;$G$1,AX1708,Trigger)</f>
        <v>51263</v>
      </c>
      <c r="AX1708" s="188">
        <f>_xll.qlCalendarAdvance(Calendar,AX1707,AV1708,"f",,Trigger)</f>
        <v>51265</v>
      </c>
      <c r="AY1708" s="188">
        <f>_xll.qlInterestRateIndexMaturity(Currency&amp;"ibor"&amp;$G$1,AX1708,Trigger)</f>
        <v>51449</v>
      </c>
      <c r="AZ1708" s="361" t="e">
        <f>_xll.qlIndexFixing($Z$5,AW1708,,_xll.ohTrigger(Trigger,Quote!$AE$2))</f>
        <v>#NUM!</v>
      </c>
      <c r="BA1708" s="361">
        <f>_xll.qlIndexFixing($BB$1,AX1708,,_xll.ohTrigger(Trigger,Quote!$AE$2))</f>
        <v>1.4427431515726315E-2</v>
      </c>
    </row>
    <row r="1709" spans="48:53" ht="11.25" customHeight="1" x14ac:dyDescent="0.25">
      <c r="AV1709" s="189" t="s">
        <v>91</v>
      </c>
      <c r="AW1709" s="188">
        <f>_xll.qlInterestRateIndexFixingDate(Currency&amp;"ibor"&amp;$G$1,AX1709,Trigger)</f>
        <v>51270</v>
      </c>
      <c r="AX1709" s="188">
        <f>_xll.qlCalendarAdvance(Calendar,AX1708,AV1709,"f",,Trigger)</f>
        <v>51272</v>
      </c>
      <c r="AY1709" s="188">
        <f>_xll.qlInterestRateIndexMaturity(Currency&amp;"ibor"&amp;$G$1,AX1709,Trigger)</f>
        <v>51456</v>
      </c>
      <c r="AZ1709" s="361" t="e">
        <f>_xll.qlIndexFixing($Z$5,AW1709,,_xll.ohTrigger(Trigger,Quote!$AE$2))</f>
        <v>#NUM!</v>
      </c>
      <c r="BA1709" s="361">
        <f>_xll.qlIndexFixing($BB$1,AX1709,,_xll.ohTrigger(Trigger,Quote!$AE$2))</f>
        <v>1.4429770131925604E-2</v>
      </c>
    </row>
    <row r="1710" spans="48:53" ht="11.25" customHeight="1" x14ac:dyDescent="0.25">
      <c r="AV1710" s="189" t="s">
        <v>91</v>
      </c>
      <c r="AW1710" s="188">
        <f>_xll.qlInterestRateIndexFixingDate(Currency&amp;"ibor"&amp;$G$1,AX1710,Trigger)</f>
        <v>51277</v>
      </c>
      <c r="AX1710" s="188">
        <f>_xll.qlCalendarAdvance(Calendar,AX1709,AV1710,"f",,Trigger)</f>
        <v>51279</v>
      </c>
      <c r="AY1710" s="188">
        <f>_xll.qlInterestRateIndexMaturity(Currency&amp;"ibor"&amp;$G$1,AX1710,Trigger)</f>
        <v>51463</v>
      </c>
      <c r="AZ1710" s="361" t="e">
        <f>_xll.qlIndexFixing($Z$5,AW1710,,_xll.ohTrigger(Trigger,Quote!$AE$2))</f>
        <v>#NUM!</v>
      </c>
      <c r="BA1710" s="361">
        <f>_xll.qlIndexFixing($BB$1,AX1710,,_xll.ohTrigger(Trigger,Quote!$AE$2))</f>
        <v>1.443209373697581E-2</v>
      </c>
    </row>
    <row r="1711" spans="48:53" ht="11.25" customHeight="1" x14ac:dyDescent="0.25">
      <c r="AV1711" s="189" t="s">
        <v>91</v>
      </c>
      <c r="AW1711" s="188">
        <f>_xll.qlInterestRateIndexFixingDate(Currency&amp;"ibor"&amp;$G$1,AX1711,Trigger)</f>
        <v>51284</v>
      </c>
      <c r="AX1711" s="188">
        <f>_xll.qlCalendarAdvance(Calendar,AX1710,AV1711,"f",,Trigger)</f>
        <v>51286</v>
      </c>
      <c r="AY1711" s="188">
        <f>_xll.qlInterestRateIndexMaturity(Currency&amp;"ibor"&amp;$G$1,AX1711,Trigger)</f>
        <v>51470</v>
      </c>
      <c r="AZ1711" s="361" t="e">
        <f>_xll.qlIndexFixing($Z$5,AW1711,,_xll.ohTrigger(Trigger,Quote!$AE$2))</f>
        <v>#NUM!</v>
      </c>
      <c r="BA1711" s="361">
        <f>_xll.qlIndexFixing($BB$1,AX1711,,_xll.ohTrigger(Trigger,Quote!$AE$2))</f>
        <v>1.4434402240928996E-2</v>
      </c>
    </row>
    <row r="1712" spans="48:53" ht="11.25" customHeight="1" x14ac:dyDescent="0.25">
      <c r="AV1712" s="189" t="s">
        <v>91</v>
      </c>
      <c r="AW1712" s="188">
        <f>_xll.qlInterestRateIndexFixingDate(Currency&amp;"ibor"&amp;$G$1,AX1712,Trigger)</f>
        <v>51291</v>
      </c>
      <c r="AX1712" s="188">
        <f>_xll.qlCalendarAdvance(Calendar,AX1711,AV1712,"f",,Trigger)</f>
        <v>51293</v>
      </c>
      <c r="AY1712" s="188">
        <f>_xll.qlInterestRateIndexMaturity(Currency&amp;"ibor"&amp;$G$1,AX1712,Trigger)</f>
        <v>51476</v>
      </c>
      <c r="AZ1712" s="361" t="e">
        <f>_xll.qlIndexFixing($Z$5,AW1712,,_xll.ohTrigger(Trigger,Quote!$AE$2))</f>
        <v>#NUM!</v>
      </c>
      <c r="BA1712" s="361">
        <f>_xll.qlIndexFixing($BB$1,AX1712,,_xll.ohTrigger(Trigger,Quote!$AE$2))</f>
        <v>1.4436695592657194E-2</v>
      </c>
    </row>
    <row r="1713" spans="48:53" ht="11.25" customHeight="1" x14ac:dyDescent="0.25">
      <c r="AV1713" s="189" t="s">
        <v>91</v>
      </c>
      <c r="AW1713" s="188">
        <f>_xll.qlInterestRateIndexFixingDate(Currency&amp;"ibor"&amp;$G$1,AX1713,Trigger)</f>
        <v>51298</v>
      </c>
      <c r="AX1713" s="188">
        <f>_xll.qlCalendarAdvance(Calendar,AX1712,AV1713,"f",,Trigger)</f>
        <v>51300</v>
      </c>
      <c r="AY1713" s="188">
        <f>_xll.qlInterestRateIndexMaturity(Currency&amp;"ibor"&amp;$G$1,AX1713,Trigger)</f>
        <v>51483</v>
      </c>
      <c r="AZ1713" s="361" t="e">
        <f>_xll.qlIndexFixing($Z$5,AW1713,,_xll.ohTrigger(Trigger,Quote!$AE$2))</f>
        <v>#NUM!</v>
      </c>
      <c r="BA1713" s="361">
        <f>_xll.qlIndexFixing($BB$1,AX1713,,_xll.ohTrigger(Trigger,Quote!$AE$2))</f>
        <v>1.443897374103287E-2</v>
      </c>
    </row>
    <row r="1714" spans="48:53" ht="11.25" customHeight="1" x14ac:dyDescent="0.25">
      <c r="AV1714" s="189" t="s">
        <v>91</v>
      </c>
      <c r="AW1714" s="188">
        <f>_xll.qlInterestRateIndexFixingDate(Currency&amp;"ibor"&amp;$G$1,AX1714,Trigger)</f>
        <v>51305</v>
      </c>
      <c r="AX1714" s="188">
        <f>_xll.qlCalendarAdvance(Calendar,AX1713,AV1714,"f",,Trigger)</f>
        <v>51307</v>
      </c>
      <c r="AY1714" s="188">
        <f>_xll.qlInterestRateIndexMaturity(Currency&amp;"ibor"&amp;$G$1,AX1714,Trigger)</f>
        <v>51490</v>
      </c>
      <c r="AZ1714" s="361" t="e">
        <f>_xll.qlIndexFixing($Z$5,AW1714,,_xll.ohTrigger(Trigger,Quote!$AE$2))</f>
        <v>#NUM!</v>
      </c>
      <c r="BA1714" s="361">
        <f>_xll.qlIndexFixing($BB$1,AX1714,,_xll.ohTrigger(Trigger,Quote!$AE$2))</f>
        <v>1.444123663492935E-2</v>
      </c>
    </row>
    <row r="1715" spans="48:53" ht="11.25" customHeight="1" x14ac:dyDescent="0.25">
      <c r="AV1715" s="189" t="s">
        <v>91</v>
      </c>
      <c r="AW1715" s="188">
        <f>_xll.qlInterestRateIndexFixingDate(Currency&amp;"ibor"&amp;$G$1,AX1715,Trigger)</f>
        <v>51312</v>
      </c>
      <c r="AX1715" s="188">
        <f>_xll.qlCalendarAdvance(Calendar,AX1714,AV1715,"f",,Trigger)</f>
        <v>51314</v>
      </c>
      <c r="AY1715" s="188">
        <f>_xll.qlInterestRateIndexMaturity(Currency&amp;"ibor"&amp;$G$1,AX1715,Trigger)</f>
        <v>51497</v>
      </c>
      <c r="AZ1715" s="361" t="e">
        <f>_xll.qlIndexFixing($Z$5,AW1715,,_xll.ohTrigger(Trigger,Quote!$AE$2))</f>
        <v>#NUM!</v>
      </c>
      <c r="BA1715" s="361">
        <f>_xll.qlIndexFixing($BB$1,AX1715,,_xll.ohTrigger(Trigger,Quote!$AE$2))</f>
        <v>1.444348422321824E-2</v>
      </c>
    </row>
    <row r="1716" spans="48:53" ht="11.25" customHeight="1" x14ac:dyDescent="0.25">
      <c r="AV1716" s="189" t="s">
        <v>91</v>
      </c>
      <c r="AW1716" s="188">
        <f>_xll.qlInterestRateIndexFixingDate(Currency&amp;"ibor"&amp;$G$1,AX1716,Trigger)</f>
        <v>51319</v>
      </c>
      <c r="AX1716" s="188">
        <f>_xll.qlCalendarAdvance(Calendar,AX1715,AV1716,"f",,Trigger)</f>
        <v>51321</v>
      </c>
      <c r="AY1716" s="188">
        <f>_xll.qlInterestRateIndexMaturity(Currency&amp;"ibor"&amp;$G$1,AX1716,Trigger)</f>
        <v>51505</v>
      </c>
      <c r="AZ1716" s="361" t="e">
        <f>_xll.qlIndexFixing($Z$5,AW1716,,_xll.ohTrigger(Trigger,Quote!$AE$2))</f>
        <v>#NUM!</v>
      </c>
      <c r="BA1716" s="361">
        <f>_xll.qlIndexFixing($BB$1,AX1716,,_xll.ohTrigger(Trigger,Quote!$AE$2))</f>
        <v>1.4445716454773732E-2</v>
      </c>
    </row>
    <row r="1717" spans="48:53" ht="11.25" customHeight="1" x14ac:dyDescent="0.25">
      <c r="AV1717" s="189" t="s">
        <v>91</v>
      </c>
      <c r="AW1717" s="188">
        <f>_xll.qlInterestRateIndexFixingDate(Currency&amp;"ibor"&amp;$G$1,AX1717,Trigger)</f>
        <v>51326</v>
      </c>
      <c r="AX1717" s="188">
        <f>_xll.qlCalendarAdvance(Calendar,AX1716,AV1717,"f",,Trigger)</f>
        <v>51328</v>
      </c>
      <c r="AY1717" s="188">
        <f>_xll.qlInterestRateIndexMaturity(Currency&amp;"ibor"&amp;$G$1,AX1717,Trigger)</f>
        <v>51512</v>
      </c>
      <c r="AZ1717" s="361" t="e">
        <f>_xll.qlIndexFixing($Z$5,AW1717,,_xll.ohTrigger(Trigger,Quote!$AE$2))</f>
        <v>#NUM!</v>
      </c>
      <c r="BA1717" s="361">
        <f>_xll.qlIndexFixing($BB$1,AX1717,,_xll.ohTrigger(Trigger,Quote!$AE$2))</f>
        <v>1.4447933278467424E-2</v>
      </c>
    </row>
    <row r="1718" spans="48:53" ht="11.25" customHeight="1" x14ac:dyDescent="0.25">
      <c r="AV1718" s="189" t="s">
        <v>91</v>
      </c>
      <c r="AW1718" s="188">
        <f>_xll.qlInterestRateIndexFixingDate(Currency&amp;"ibor"&amp;$G$1,AX1718,Trigger)</f>
        <v>51333</v>
      </c>
      <c r="AX1718" s="188">
        <f>_xll.qlCalendarAdvance(Calendar,AX1717,AV1718,"f",,Trigger)</f>
        <v>51335</v>
      </c>
      <c r="AY1718" s="188">
        <f>_xll.qlInterestRateIndexMaturity(Currency&amp;"ibor"&amp;$G$1,AX1718,Trigger)</f>
        <v>51519</v>
      </c>
      <c r="AZ1718" s="361" t="e">
        <f>_xll.qlIndexFixing($Z$5,AW1718,,_xll.ohTrigger(Trigger,Quote!$AE$2))</f>
        <v>#NUM!</v>
      </c>
      <c r="BA1718" s="361">
        <f>_xll.qlIndexFixing($BB$1,AX1718,,_xll.ohTrigger(Trigger,Quote!$AE$2))</f>
        <v>1.4450134643173514E-2</v>
      </c>
    </row>
    <row r="1719" spans="48:53" ht="11.25" customHeight="1" x14ac:dyDescent="0.25">
      <c r="AV1719" s="189" t="s">
        <v>91</v>
      </c>
      <c r="AW1719" s="188">
        <f>_xll.qlInterestRateIndexFixingDate(Currency&amp;"ibor"&amp;$G$1,AX1719,Trigger)</f>
        <v>51340</v>
      </c>
      <c r="AX1719" s="188">
        <f>_xll.qlCalendarAdvance(Calendar,AX1718,AV1719,"f",,Trigger)</f>
        <v>51342</v>
      </c>
      <c r="AY1719" s="188">
        <f>_xll.qlInterestRateIndexMaturity(Currency&amp;"ibor"&amp;$G$1,AX1719,Trigger)</f>
        <v>51526</v>
      </c>
      <c r="AZ1719" s="361" t="e">
        <f>_xll.qlIndexFixing($Z$5,AW1719,,_xll.ohTrigger(Trigger,Quote!$AE$2))</f>
        <v>#NUM!</v>
      </c>
      <c r="BA1719" s="361">
        <f>_xll.qlIndexFixing($BB$1,AX1719,,_xll.ohTrigger(Trigger,Quote!$AE$2))</f>
        <v>1.4452320497764898E-2</v>
      </c>
    </row>
    <row r="1720" spans="48:53" ht="11.25" customHeight="1" x14ac:dyDescent="0.25">
      <c r="AV1720" s="189" t="s">
        <v>91</v>
      </c>
      <c r="AW1720" s="188">
        <f>_xll.qlInterestRateIndexFixingDate(Currency&amp;"ibor"&amp;$G$1,AX1720,Trigger)</f>
        <v>51347</v>
      </c>
      <c r="AX1720" s="188">
        <f>_xll.qlCalendarAdvance(Calendar,AX1719,AV1720,"f",,Trigger)</f>
        <v>51349</v>
      </c>
      <c r="AY1720" s="188">
        <f>_xll.qlInterestRateIndexMaturity(Currency&amp;"ibor"&amp;$G$1,AX1720,Trigger)</f>
        <v>51533</v>
      </c>
      <c r="AZ1720" s="361" t="e">
        <f>_xll.qlIndexFixing($Z$5,AW1720,,_xll.ohTrigger(Trigger,Quote!$AE$2))</f>
        <v>#NUM!</v>
      </c>
      <c r="BA1720" s="361">
        <f>_xll.qlIndexFixing($BB$1,AX1720,,_xll.ohTrigger(Trigger,Quote!$AE$2))</f>
        <v>1.4454490791114907E-2</v>
      </c>
    </row>
    <row r="1721" spans="48:53" ht="11.25" customHeight="1" x14ac:dyDescent="0.25">
      <c r="AV1721" s="189" t="s">
        <v>91</v>
      </c>
      <c r="AW1721" s="188">
        <f>_xll.qlInterestRateIndexFixingDate(Currency&amp;"ibor"&amp;$G$1,AX1721,Trigger)</f>
        <v>51354</v>
      </c>
      <c r="AX1721" s="188">
        <f>_xll.qlCalendarAdvance(Calendar,AX1720,AV1721,"f",,Trigger)</f>
        <v>51356</v>
      </c>
      <c r="AY1721" s="188">
        <f>_xll.qlInterestRateIndexMaturity(Currency&amp;"ibor"&amp;$G$1,AX1721,Trigger)</f>
        <v>51540</v>
      </c>
      <c r="AZ1721" s="361" t="e">
        <f>_xll.qlIndexFixing($Z$5,AW1721,,_xll.ohTrigger(Trigger,Quote!$AE$2))</f>
        <v>#NUM!</v>
      </c>
      <c r="BA1721" s="361">
        <f>_xll.qlIndexFixing($BB$1,AX1721,,_xll.ohTrigger(Trigger,Quote!$AE$2))</f>
        <v>1.4456645472097299E-2</v>
      </c>
    </row>
    <row r="1722" spans="48:53" ht="11.25" customHeight="1" x14ac:dyDescent="0.25">
      <c r="AV1722" s="189" t="s">
        <v>91</v>
      </c>
      <c r="AW1722" s="188">
        <f>_xll.qlInterestRateIndexFixingDate(Currency&amp;"ibor"&amp;$G$1,AX1722,Trigger)</f>
        <v>51361</v>
      </c>
      <c r="AX1722" s="188">
        <f>_xll.qlCalendarAdvance(Calendar,AX1721,AV1722,"f",,Trigger)</f>
        <v>51363</v>
      </c>
      <c r="AY1722" s="188">
        <f>_xll.qlInterestRateIndexMaturity(Currency&amp;"ibor"&amp;$G$1,AX1722,Trigger)</f>
        <v>51547</v>
      </c>
      <c r="AZ1722" s="361" t="e">
        <f>_xll.qlIndexFixing($Z$5,AW1722,,_xll.ohTrigger(Trigger,Quote!$AE$2))</f>
        <v>#NUM!</v>
      </c>
      <c r="BA1722" s="361">
        <f>_xll.qlIndexFixing($BB$1,AX1722,,_xll.ohTrigger(Trigger,Quote!$AE$2))</f>
        <v>1.4458784489585406E-2</v>
      </c>
    </row>
    <row r="1723" spans="48:53" ht="11.25" customHeight="1" x14ac:dyDescent="0.25">
      <c r="AV1723" s="189" t="s">
        <v>91</v>
      </c>
      <c r="AW1723" s="188">
        <f>_xll.qlInterestRateIndexFixingDate(Currency&amp;"ibor"&amp;$G$1,AX1723,Trigger)</f>
        <v>51368</v>
      </c>
      <c r="AX1723" s="188">
        <f>_xll.qlCalendarAdvance(Calendar,AX1722,AV1723,"f",,Trigger)</f>
        <v>51370</v>
      </c>
      <c r="AY1723" s="188">
        <f>_xll.qlInterestRateIndexMaturity(Currency&amp;"ibor"&amp;$G$1,AX1723,Trigger)</f>
        <v>51554</v>
      </c>
      <c r="AZ1723" s="361" t="e">
        <f>_xll.qlIndexFixing($Z$5,AW1723,,_xll.ohTrigger(Trigger,Quote!$AE$2))</f>
        <v>#NUM!</v>
      </c>
      <c r="BA1723" s="361">
        <f>_xll.qlIndexFixing($BB$1,AX1723,,_xll.ohTrigger(Trigger,Quote!$AE$2))</f>
        <v>1.4460907792454285E-2</v>
      </c>
    </row>
    <row r="1724" spans="48:53" ht="11.25" customHeight="1" x14ac:dyDescent="0.25">
      <c r="AV1724" s="189" t="s">
        <v>91</v>
      </c>
      <c r="AW1724" s="188">
        <f>_xll.qlInterestRateIndexFixingDate(Currency&amp;"ibor"&amp;$G$1,AX1724,Trigger)</f>
        <v>51375</v>
      </c>
      <c r="AX1724" s="188">
        <f>_xll.qlCalendarAdvance(Calendar,AX1723,AV1724,"f",,Trigger)</f>
        <v>51377</v>
      </c>
      <c r="AY1724" s="188">
        <f>_xll.qlInterestRateIndexMaturity(Currency&amp;"ibor"&amp;$G$1,AX1724,Trigger)</f>
        <v>51560</v>
      </c>
      <c r="AZ1724" s="361" t="e">
        <f>_xll.qlIndexFixing($Z$5,AW1724,,_xll.ohTrigger(Trigger,Quote!$AE$2))</f>
        <v>#NUM!</v>
      </c>
      <c r="BA1724" s="361">
        <f>_xll.qlIndexFixing($BB$1,AX1724,,_xll.ohTrigger(Trigger,Quote!$AE$2))</f>
        <v>1.4461275381658669E-2</v>
      </c>
    </row>
    <row r="1725" spans="48:53" ht="11.25" customHeight="1" x14ac:dyDescent="0.25">
      <c r="AV1725" s="189" t="s">
        <v>91</v>
      </c>
      <c r="AW1725" s="188">
        <f>_xll.qlInterestRateIndexFixingDate(Currency&amp;"ibor"&amp;$G$1,AX1725,Trigger)</f>
        <v>51382</v>
      </c>
      <c r="AX1725" s="188">
        <f>_xll.qlCalendarAdvance(Calendar,AX1724,AV1725,"f",,Trigger)</f>
        <v>51384</v>
      </c>
      <c r="AY1725" s="188">
        <f>_xll.qlInterestRateIndexMaturity(Currency&amp;"ibor"&amp;$G$1,AX1725,Trigger)</f>
        <v>51565</v>
      </c>
      <c r="AZ1725" s="361" t="e">
        <f>_xll.qlIndexFixing($Z$5,AW1725,,_xll.ohTrigger(Trigger,Quote!$AE$2))</f>
        <v>#NUM!</v>
      </c>
      <c r="BA1725" s="361">
        <f>_xll.qlIndexFixing($BB$1,AX1725,,_xll.ohTrigger(Trigger,Quote!$AE$2))</f>
        <v>1.446337135422059E-2</v>
      </c>
    </row>
    <row r="1726" spans="48:53" ht="11.25" customHeight="1" x14ac:dyDescent="0.25">
      <c r="AV1726" s="189" t="s">
        <v>91</v>
      </c>
      <c r="AW1726" s="188">
        <f>_xll.qlInterestRateIndexFixingDate(Currency&amp;"ibor"&amp;$G$1,AX1726,Trigger)</f>
        <v>51389</v>
      </c>
      <c r="AX1726" s="188">
        <f>_xll.qlCalendarAdvance(Calendar,AX1725,AV1726,"f",,Trigger)</f>
        <v>51391</v>
      </c>
      <c r="AY1726" s="188">
        <f>_xll.qlInterestRateIndexMaturity(Currency&amp;"ibor"&amp;$G$1,AX1726,Trigger)</f>
        <v>51572</v>
      </c>
      <c r="AZ1726" s="361" t="e">
        <f>_xll.qlIndexFixing($Z$5,AW1726,,_xll.ohTrigger(Trigger,Quote!$AE$2))</f>
        <v>#NUM!</v>
      </c>
      <c r="BA1726" s="361">
        <f>_xll.qlIndexFixing($BB$1,AX1726,,_xll.ohTrigger(Trigger,Quote!$AE$2))</f>
        <v>1.446545147588269E-2</v>
      </c>
    </row>
    <row r="1727" spans="48:53" ht="11.25" customHeight="1" x14ac:dyDescent="0.25">
      <c r="AV1727" s="189" t="s">
        <v>91</v>
      </c>
      <c r="AW1727" s="188">
        <f>_xll.qlInterestRateIndexFixingDate(Currency&amp;"ibor"&amp;$G$1,AX1727,Trigger)</f>
        <v>51396</v>
      </c>
      <c r="AX1727" s="188">
        <f>_xll.qlCalendarAdvance(Calendar,AX1726,AV1727,"f",,Trigger)</f>
        <v>51398</v>
      </c>
      <c r="AY1727" s="188">
        <f>_xll.qlInterestRateIndexMaturity(Currency&amp;"ibor"&amp;$G$1,AX1727,Trigger)</f>
        <v>51579</v>
      </c>
      <c r="AZ1727" s="361" t="e">
        <f>_xll.qlIndexFixing($Z$5,AW1727,,_xll.ohTrigger(Trigger,Quote!$AE$2))</f>
        <v>#NUM!</v>
      </c>
      <c r="BA1727" s="361">
        <f>_xll.qlIndexFixing($BB$1,AX1727,,_xll.ohTrigger(Trigger,Quote!$AE$2))</f>
        <v>1.4467515695527849E-2</v>
      </c>
    </row>
    <row r="1728" spans="48:53" ht="11.25" customHeight="1" x14ac:dyDescent="0.25">
      <c r="AV1728" s="189" t="s">
        <v>91</v>
      </c>
      <c r="AW1728" s="188">
        <f>_xll.qlInterestRateIndexFixingDate(Currency&amp;"ibor"&amp;$G$1,AX1728,Trigger)</f>
        <v>51403</v>
      </c>
      <c r="AX1728" s="188">
        <f>_xll.qlCalendarAdvance(Calendar,AX1727,AV1728,"f",,Trigger)</f>
        <v>51405</v>
      </c>
      <c r="AY1728" s="188">
        <f>_xll.qlInterestRateIndexMaturity(Currency&amp;"ibor"&amp;$G$1,AX1728,Trigger)</f>
        <v>51586</v>
      </c>
      <c r="AZ1728" s="361" t="e">
        <f>_xll.qlIndexFixing($Z$5,AW1728,,_xll.ohTrigger(Trigger,Quote!$AE$2))</f>
        <v>#NUM!</v>
      </c>
      <c r="BA1728" s="361">
        <f>_xll.qlIndexFixing($BB$1,AX1728,,_xll.ohTrigger(Trigger,Quote!$AE$2))</f>
        <v>1.4469994809318152E-2</v>
      </c>
    </row>
    <row r="1729" spans="48:53" ht="11.25" customHeight="1" x14ac:dyDescent="0.25">
      <c r="AV1729" s="189" t="s">
        <v>91</v>
      </c>
      <c r="AW1729" s="188">
        <f>_xll.qlInterestRateIndexFixingDate(Currency&amp;"ibor"&amp;$G$1,AX1729,Trigger)</f>
        <v>51410</v>
      </c>
      <c r="AX1729" s="188">
        <f>_xll.qlCalendarAdvance(Calendar,AX1728,AV1729,"f",,Trigger)</f>
        <v>51412</v>
      </c>
      <c r="AY1729" s="188">
        <f>_xll.qlInterestRateIndexMaturity(Currency&amp;"ibor"&amp;$G$1,AX1729,Trigger)</f>
        <v>51594</v>
      </c>
      <c r="AZ1729" s="361" t="e">
        <f>_xll.qlIndexFixing($Z$5,AW1729,,_xll.ohTrigger(Trigger,Quote!$AE$2))</f>
        <v>#NUM!</v>
      </c>
      <c r="BA1729" s="361">
        <f>_xll.qlIndexFixing($BB$1,AX1729,,_xll.ohTrigger(Trigger,Quote!$AE$2))</f>
        <v>1.4472025992046099E-2</v>
      </c>
    </row>
    <row r="1730" spans="48:53" ht="11.25" customHeight="1" x14ac:dyDescent="0.25">
      <c r="AV1730" s="189" t="s">
        <v>91</v>
      </c>
      <c r="AW1730" s="188">
        <f>_xll.qlInterestRateIndexFixingDate(Currency&amp;"ibor"&amp;$G$1,AX1730,Trigger)</f>
        <v>51417</v>
      </c>
      <c r="AX1730" s="188">
        <f>_xll.qlCalendarAdvance(Calendar,AX1729,AV1730,"f",,Trigger)</f>
        <v>51419</v>
      </c>
      <c r="AY1730" s="188">
        <f>_xll.qlInterestRateIndexMaturity(Currency&amp;"ibor"&amp;$G$1,AX1730,Trigger)</f>
        <v>51601</v>
      </c>
      <c r="AZ1730" s="361" t="e">
        <f>_xll.qlIndexFixing($Z$5,AW1730,,_xll.ohTrigger(Trigger,Quote!$AE$2))</f>
        <v>#NUM!</v>
      </c>
      <c r="BA1730" s="361">
        <f>_xll.qlIndexFixing($BB$1,AX1730,,_xll.ohTrigger(Trigger,Quote!$AE$2))</f>
        <v>1.4474041115128126E-2</v>
      </c>
    </row>
    <row r="1731" spans="48:53" ht="11.25" customHeight="1" x14ac:dyDescent="0.25">
      <c r="AV1731" s="189" t="s">
        <v>91</v>
      </c>
      <c r="AW1731" s="188">
        <f>_xll.qlInterestRateIndexFixingDate(Currency&amp;"ibor"&amp;$G$1,AX1731,Trigger)</f>
        <v>51424</v>
      </c>
      <c r="AX1731" s="188">
        <f>_xll.qlCalendarAdvance(Calendar,AX1730,AV1731,"f",,Trigger)</f>
        <v>51426</v>
      </c>
      <c r="AY1731" s="188">
        <f>_xll.qlInterestRateIndexMaturity(Currency&amp;"ibor"&amp;$G$1,AX1731,Trigger)</f>
        <v>51608</v>
      </c>
      <c r="AZ1731" s="361" t="e">
        <f>_xll.qlIndexFixing($Z$5,AW1731,,_xll.ohTrigger(Trigger,Quote!$AE$2))</f>
        <v>#NUM!</v>
      </c>
      <c r="BA1731" s="361">
        <f>_xll.qlIndexFixing($BB$1,AX1731,,_xll.ohTrigger(Trigger,Quote!$AE$2))</f>
        <v>1.4477749575696116E-2</v>
      </c>
    </row>
    <row r="1732" spans="48:53" ht="11.25" customHeight="1" x14ac:dyDescent="0.25">
      <c r="AV1732" s="189" t="s">
        <v>91</v>
      </c>
      <c r="AW1732" s="188">
        <f>_xll.qlInterestRateIndexFixingDate(Currency&amp;"ibor"&amp;$G$1,AX1732,Trigger)</f>
        <v>51431</v>
      </c>
      <c r="AX1732" s="188">
        <f>_xll.qlCalendarAdvance(Calendar,AX1731,AV1732,"f",,Trigger)</f>
        <v>51433</v>
      </c>
      <c r="AY1732" s="188">
        <f>_xll.qlInterestRateIndexMaturity(Currency&amp;"ibor"&amp;$G$1,AX1732,Trigger)</f>
        <v>51615</v>
      </c>
      <c r="AZ1732" s="361" t="e">
        <f>_xll.qlIndexFixing($Z$5,AW1732,,_xll.ohTrigger(Trigger,Quote!$AE$2))</f>
        <v>#NUM!</v>
      </c>
      <c r="BA1732" s="361">
        <f>_xll.qlIndexFixing($BB$1,AX1732,,_xll.ohTrigger(Trigger,Quote!$AE$2))</f>
        <v>1.4478022977876662E-2</v>
      </c>
    </row>
    <row r="1733" spans="48:53" ht="11.25" customHeight="1" x14ac:dyDescent="0.25">
      <c r="AV1733" s="189" t="s">
        <v>91</v>
      </c>
      <c r="AW1733" s="188">
        <f>_xll.qlInterestRateIndexFixingDate(Currency&amp;"ibor"&amp;$G$1,AX1733,Trigger)</f>
        <v>51438</v>
      </c>
      <c r="AX1733" s="188">
        <f>_xll.qlCalendarAdvance(Calendar,AX1732,AV1733,"f",,Trigger)</f>
        <v>51440</v>
      </c>
      <c r="AY1733" s="188">
        <f>_xll.qlInterestRateIndexMaturity(Currency&amp;"ibor"&amp;$G$1,AX1733,Trigger)</f>
        <v>51621</v>
      </c>
      <c r="AZ1733" s="361" t="e">
        <f>_xll.qlIndexFixing($Z$5,AW1733,,_xll.ohTrigger(Trigger,Quote!$AE$2))</f>
        <v>#NUM!</v>
      </c>
      <c r="BA1733" s="361">
        <f>_xll.qlIndexFixing($BB$1,AX1733,,_xll.ohTrigger(Trigger,Quote!$AE$2))</f>
        <v>1.4479564208561968E-2</v>
      </c>
    </row>
    <row r="1734" spans="48:53" ht="11.25" customHeight="1" x14ac:dyDescent="0.25">
      <c r="AV1734" s="189" t="s">
        <v>91</v>
      </c>
      <c r="AW1734" s="188">
        <f>_xll.qlInterestRateIndexFixingDate(Currency&amp;"ibor"&amp;$G$1,AX1734,Trigger)</f>
        <v>51445</v>
      </c>
      <c r="AX1734" s="188">
        <f>_xll.qlCalendarAdvance(Calendar,AX1733,AV1734,"f",,Trigger)</f>
        <v>51447</v>
      </c>
      <c r="AY1734" s="188">
        <f>_xll.qlInterestRateIndexMaturity(Currency&amp;"ibor"&amp;$G$1,AX1734,Trigger)</f>
        <v>51628</v>
      </c>
      <c r="AZ1734" s="361" t="e">
        <f>_xll.qlIndexFixing($Z$5,AW1734,,_xll.ohTrigger(Trigger,Quote!$AE$2))</f>
        <v>#NUM!</v>
      </c>
      <c r="BA1734" s="361">
        <f>_xll.qlIndexFixing($BB$1,AX1734,,_xll.ohTrigger(Trigger,Quote!$AE$2))</f>
        <v>1.4481515682850651E-2</v>
      </c>
    </row>
    <row r="1735" spans="48:53" ht="11.25" customHeight="1" x14ac:dyDescent="0.25">
      <c r="AV1735" s="189" t="s">
        <v>91</v>
      </c>
      <c r="AW1735" s="188">
        <f>_xll.qlInterestRateIndexFixingDate(Currency&amp;"ibor"&amp;$G$1,AX1735,Trigger)</f>
        <v>51452</v>
      </c>
      <c r="AX1735" s="188">
        <f>_xll.qlCalendarAdvance(Calendar,AX1734,AV1735,"f",,Trigger)</f>
        <v>51454</v>
      </c>
      <c r="AY1735" s="188">
        <f>_xll.qlInterestRateIndexMaturity(Currency&amp;"ibor"&amp;$G$1,AX1735,Trigger)</f>
        <v>51635</v>
      </c>
      <c r="AZ1735" s="361" t="e">
        <f>_xll.qlIndexFixing($Z$5,AW1735,,_xll.ohTrigger(Trigger,Quote!$AE$2))</f>
        <v>#NUM!</v>
      </c>
      <c r="BA1735" s="361">
        <f>_xll.qlIndexFixing($BB$1,AX1735,,_xll.ohTrigger(Trigger,Quote!$AE$2))</f>
        <v>1.448345084619867E-2</v>
      </c>
    </row>
    <row r="1736" spans="48:53" ht="11.25" customHeight="1" x14ac:dyDescent="0.25">
      <c r="AV1736" s="189" t="s">
        <v>91</v>
      </c>
      <c r="AW1736" s="188">
        <f>_xll.qlInterestRateIndexFixingDate(Currency&amp;"ibor"&amp;$G$1,AX1736,Trigger)</f>
        <v>51459</v>
      </c>
      <c r="AX1736" s="188">
        <f>_xll.qlCalendarAdvance(Calendar,AX1735,AV1736,"f",,Trigger)</f>
        <v>51461</v>
      </c>
      <c r="AY1736" s="188">
        <f>_xll.qlInterestRateIndexMaturity(Currency&amp;"ibor"&amp;$G$1,AX1736,Trigger)</f>
        <v>51642</v>
      </c>
      <c r="AZ1736" s="361" t="e">
        <f>_xll.qlIndexFixing($Z$5,AW1736,,_xll.ohTrigger(Trigger,Quote!$AE$2))</f>
        <v>#NUM!</v>
      </c>
      <c r="BA1736" s="361">
        <f>_xll.qlIndexFixing($BB$1,AX1736,,_xll.ohTrigger(Trigger,Quote!$AE$2))</f>
        <v>1.4485369647492436E-2</v>
      </c>
    </row>
    <row r="1737" spans="48:53" ht="11.25" customHeight="1" x14ac:dyDescent="0.25">
      <c r="AV1737" s="189" t="s">
        <v>91</v>
      </c>
      <c r="AW1737" s="188">
        <f>_xll.qlInterestRateIndexFixingDate(Currency&amp;"ibor"&amp;$G$1,AX1737,Trigger)</f>
        <v>51466</v>
      </c>
      <c r="AX1737" s="188">
        <f>_xll.qlCalendarAdvance(Calendar,AX1736,AV1737,"f",,Trigger)</f>
        <v>51468</v>
      </c>
      <c r="AY1737" s="188">
        <f>_xll.qlInterestRateIndexMaturity(Currency&amp;"ibor"&amp;$G$1,AX1737,Trigger)</f>
        <v>51649</v>
      </c>
      <c r="AZ1737" s="361" t="e">
        <f>_xll.qlIndexFixing($Z$5,AW1737,,_xll.ohTrigger(Trigger,Quote!$AE$2))</f>
        <v>#NUM!</v>
      </c>
      <c r="BA1737" s="361">
        <f>_xll.qlIndexFixing($BB$1,AX1737,,_xll.ohTrigger(Trigger,Quote!$AE$2))</f>
        <v>1.4487693012690433E-2</v>
      </c>
    </row>
    <row r="1738" spans="48:53" ht="11.25" customHeight="1" x14ac:dyDescent="0.25">
      <c r="AV1738" s="189" t="s">
        <v>91</v>
      </c>
      <c r="AW1738" s="188">
        <f>_xll.qlInterestRateIndexFixingDate(Currency&amp;"ibor"&amp;$G$1,AX1738,Trigger)</f>
        <v>51473</v>
      </c>
      <c r="AX1738" s="188">
        <f>_xll.qlCalendarAdvance(Calendar,AX1737,AV1738,"f",,Trigger)</f>
        <v>51475</v>
      </c>
      <c r="AY1738" s="188">
        <f>_xll.qlInterestRateIndexMaturity(Currency&amp;"ibor"&amp;$G$1,AX1738,Trigger)</f>
        <v>51657</v>
      </c>
      <c r="AZ1738" s="361" t="e">
        <f>_xll.qlIndexFixing($Z$5,AW1738,,_xll.ohTrigger(Trigger,Quote!$AE$2))</f>
        <v>#NUM!</v>
      </c>
      <c r="BA1738" s="361">
        <f>_xll.qlIndexFixing($BB$1,AX1738,,_xll.ohTrigger(Trigger,Quote!$AE$2))</f>
        <v>1.4489577818365044E-2</v>
      </c>
    </row>
    <row r="1739" spans="48:53" ht="11.25" customHeight="1" x14ac:dyDescent="0.25">
      <c r="AV1739" s="189" t="s">
        <v>91</v>
      </c>
      <c r="AW1739" s="188">
        <f>_xll.qlInterestRateIndexFixingDate(Currency&amp;"ibor"&amp;$G$1,AX1739,Trigger)</f>
        <v>51480</v>
      </c>
      <c r="AX1739" s="188">
        <f>_xll.qlCalendarAdvance(Calendar,AX1738,AV1739,"f",,Trigger)</f>
        <v>51482</v>
      </c>
      <c r="AY1739" s="188">
        <f>_xll.qlInterestRateIndexMaturity(Currency&amp;"ibor"&amp;$G$1,AX1739,Trigger)</f>
        <v>51664</v>
      </c>
      <c r="AZ1739" s="361" t="e">
        <f>_xll.qlIndexFixing($Z$5,AW1739,,_xll.ohTrigger(Trigger,Quote!$AE$2))</f>
        <v>#NUM!</v>
      </c>
      <c r="BA1739" s="361">
        <f>_xll.qlIndexFixing($BB$1,AX1739,,_xll.ohTrigger(Trigger,Quote!$AE$2))</f>
        <v>1.4491446104337566E-2</v>
      </c>
    </row>
    <row r="1740" spans="48:53" ht="11.25" customHeight="1" x14ac:dyDescent="0.25">
      <c r="AV1740" s="189" t="s">
        <v>91</v>
      </c>
      <c r="AW1740" s="188">
        <f>_xll.qlInterestRateIndexFixingDate(Currency&amp;"ibor"&amp;$G$1,AX1740,Trigger)</f>
        <v>51487</v>
      </c>
      <c r="AX1740" s="188">
        <f>_xll.qlCalendarAdvance(Calendar,AX1739,AV1740,"f",,Trigger)</f>
        <v>51489</v>
      </c>
      <c r="AY1740" s="188">
        <f>_xll.qlInterestRateIndexMaturity(Currency&amp;"ibor"&amp;$G$1,AX1740,Trigger)</f>
        <v>51671</v>
      </c>
      <c r="AZ1740" s="361" t="e">
        <f>_xll.qlIndexFixing($Z$5,AW1740,,_xll.ohTrigger(Trigger,Quote!$AE$2))</f>
        <v>#NUM!</v>
      </c>
      <c r="BA1740" s="361">
        <f>_xll.qlIndexFixing($BB$1,AX1740,,_xll.ohTrigger(Trigger,Quote!$AE$2))</f>
        <v>1.4493297819493281E-2</v>
      </c>
    </row>
    <row r="1741" spans="48:53" ht="11.25" customHeight="1" x14ac:dyDescent="0.25">
      <c r="AV1741" s="189" t="s">
        <v>91</v>
      </c>
      <c r="AW1741" s="188">
        <f>_xll.qlInterestRateIndexFixingDate(Currency&amp;"ibor"&amp;$G$1,AX1741,Trigger)</f>
        <v>51491</v>
      </c>
      <c r="AX1741" s="188">
        <f>_xll.qlCalendarAdvance(Calendar,AX1740,AV1741,"f",,Trigger)</f>
        <v>51497</v>
      </c>
      <c r="AY1741" s="188">
        <f>_xll.qlInterestRateIndexMaturity(Currency&amp;"ibor"&amp;$G$1,AX1741,Trigger)</f>
        <v>51679</v>
      </c>
      <c r="AZ1741" s="361" t="e">
        <f>_xll.qlIndexFixing($Z$5,AW1741,,_xll.ohTrigger(Trigger,Quote!$AE$2))</f>
        <v>#NUM!</v>
      </c>
      <c r="BA1741" s="361">
        <f>_xll.qlIndexFixing($BB$1,AX1741,,_xll.ohTrigger(Trigger,Quote!$AE$2))</f>
        <v>1.4494666008813479E-2</v>
      </c>
    </row>
    <row r="1742" spans="48:53" ht="11.25" customHeight="1" x14ac:dyDescent="0.25">
      <c r="AV1742" s="189" t="s">
        <v>91</v>
      </c>
      <c r="AW1742" s="188">
        <f>_xll.qlInterestRateIndexFixingDate(Currency&amp;"ibor"&amp;$G$1,AX1742,Trigger)</f>
        <v>51501</v>
      </c>
      <c r="AX1742" s="188">
        <f>_xll.qlCalendarAdvance(Calendar,AX1741,AV1742,"f",,Trigger)</f>
        <v>51504</v>
      </c>
      <c r="AY1742" s="188">
        <f>_xll.qlInterestRateIndexMaturity(Currency&amp;"ibor"&amp;$G$1,AX1742,Trigger)</f>
        <v>51685</v>
      </c>
      <c r="AZ1742" s="361" t="e">
        <f>_xll.qlIndexFixing($Z$5,AW1742,,_xll.ohTrigger(Trigger,Quote!$AE$2))</f>
        <v>#NUM!</v>
      </c>
      <c r="BA1742" s="361">
        <f>_xll.qlIndexFixing($BB$1,AX1742,,_xll.ohTrigger(Trigger,Quote!$AE$2))</f>
        <v>1.449772553915848E-2</v>
      </c>
    </row>
    <row r="1743" spans="48:53" ht="11.25" customHeight="1" x14ac:dyDescent="0.25">
      <c r="AV1743" s="189" t="s">
        <v>91</v>
      </c>
      <c r="AW1743" s="188">
        <f>_xll.qlInterestRateIndexFixingDate(Currency&amp;"ibor"&amp;$G$1,AX1743,Trigger)</f>
        <v>51509</v>
      </c>
      <c r="AX1743" s="188">
        <f>_xll.qlCalendarAdvance(Calendar,AX1742,AV1743,"f",,Trigger)</f>
        <v>51511</v>
      </c>
      <c r="AY1743" s="188">
        <f>_xll.qlInterestRateIndexMaturity(Currency&amp;"ibor"&amp;$G$1,AX1743,Trigger)</f>
        <v>51692</v>
      </c>
      <c r="AZ1743" s="361" t="e">
        <f>_xll.qlIndexFixing($Z$5,AW1743,,_xll.ohTrigger(Trigger,Quote!$AE$2))</f>
        <v>#NUM!</v>
      </c>
      <c r="BA1743" s="361">
        <f>_xll.qlIndexFixing($BB$1,AX1743,,_xll.ohTrigger(Trigger,Quote!$AE$2))</f>
        <v>1.4499520052020742E-2</v>
      </c>
    </row>
    <row r="1744" spans="48:53" ht="11.25" customHeight="1" x14ac:dyDescent="0.25">
      <c r="AV1744" s="189" t="s">
        <v>91</v>
      </c>
      <c r="AW1744" s="188">
        <f>_xll.qlInterestRateIndexFixingDate(Currency&amp;"ibor"&amp;$G$1,AX1744,Trigger)</f>
        <v>51516</v>
      </c>
      <c r="AX1744" s="188">
        <f>_xll.qlCalendarAdvance(Calendar,AX1743,AV1744,"f",,Trigger)</f>
        <v>51518</v>
      </c>
      <c r="AY1744" s="188">
        <f>_xll.qlInterestRateIndexMaturity(Currency&amp;"ibor"&amp;$G$1,AX1744,Trigger)</f>
        <v>51699</v>
      </c>
      <c r="AZ1744" s="361" t="e">
        <f>_xll.qlIndexFixing($Z$5,AW1744,,_xll.ohTrigger(Trigger,Quote!$AE$2))</f>
        <v>#NUM!</v>
      </c>
      <c r="BA1744" s="361">
        <f>_xll.qlIndexFixing($BB$1,AX1744,,_xll.ohTrigger(Trigger,Quote!$AE$2))</f>
        <v>1.4501297767697825E-2</v>
      </c>
    </row>
    <row r="1745" spans="48:53" ht="11.25" customHeight="1" x14ac:dyDescent="0.25">
      <c r="AV1745" s="189" t="s">
        <v>91</v>
      </c>
      <c r="AW1745" s="188">
        <f>_xll.qlInterestRateIndexFixingDate(Currency&amp;"ibor"&amp;$G$1,AX1745,Trigger)</f>
        <v>51523</v>
      </c>
      <c r="AX1745" s="188">
        <f>_xll.qlCalendarAdvance(Calendar,AX1744,AV1745,"f",,Trigger)</f>
        <v>51525</v>
      </c>
      <c r="AY1745" s="188">
        <f>_xll.qlInterestRateIndexMaturity(Currency&amp;"ibor"&amp;$G$1,AX1745,Trigger)</f>
        <v>51706</v>
      </c>
      <c r="AZ1745" s="361" t="e">
        <f>_xll.qlIndexFixing($Z$5,AW1745,,_xll.ohTrigger(Trigger,Quote!$AE$2))</f>
        <v>#NUM!</v>
      </c>
      <c r="BA1745" s="361">
        <f>_xll.qlIndexFixing($BB$1,AX1745,,_xll.ohTrigger(Trigger,Quote!$AE$2))</f>
        <v>1.4503058635073693E-2</v>
      </c>
    </row>
    <row r="1746" spans="48:53" ht="11.25" customHeight="1" x14ac:dyDescent="0.25">
      <c r="AV1746" s="189" t="s">
        <v>91</v>
      </c>
      <c r="AW1746" s="188">
        <f>_xll.qlInterestRateIndexFixingDate(Currency&amp;"ibor"&amp;$G$1,AX1746,Trigger)</f>
        <v>51530</v>
      </c>
      <c r="AX1746" s="188">
        <f>_xll.qlCalendarAdvance(Calendar,AX1745,AV1746,"f",,Trigger)</f>
        <v>51532</v>
      </c>
      <c r="AY1746" s="188">
        <f>_xll.qlInterestRateIndexMaturity(Currency&amp;"ibor"&amp;$G$1,AX1746,Trigger)</f>
        <v>51713</v>
      </c>
      <c r="AZ1746" s="361" t="e">
        <f>_xll.qlIndexFixing($Z$5,AW1746,,_xll.ohTrigger(Trigger,Quote!$AE$2))</f>
        <v>#NUM!</v>
      </c>
      <c r="BA1746" s="361">
        <f>_xll.qlIndexFixing($BB$1,AX1746,,_xll.ohTrigger(Trigger,Quote!$AE$2))</f>
        <v>1.4504802603034505E-2</v>
      </c>
    </row>
    <row r="1747" spans="48:53" ht="11.25" customHeight="1" x14ac:dyDescent="0.25">
      <c r="AV1747" s="189" t="s">
        <v>91</v>
      </c>
      <c r="AW1747" s="188">
        <f>_xll.qlInterestRateIndexFixingDate(Currency&amp;"ibor"&amp;$G$1,AX1747,Trigger)</f>
        <v>51537</v>
      </c>
      <c r="AX1747" s="188">
        <f>_xll.qlCalendarAdvance(Calendar,AX1746,AV1747,"f",,Trigger)</f>
        <v>51539</v>
      </c>
      <c r="AY1747" s="188">
        <f>_xll.qlInterestRateIndexMaturity(Currency&amp;"ibor"&amp;$G$1,AX1747,Trigger)</f>
        <v>51720</v>
      </c>
      <c r="AZ1747" s="361" t="e">
        <f>_xll.qlIndexFixing($Z$5,AW1747,,_xll.ohTrigger(Trigger,Quote!$AE$2))</f>
        <v>#NUM!</v>
      </c>
      <c r="BA1747" s="361">
        <f>_xll.qlIndexFixing($BB$1,AX1747,,_xll.ohTrigger(Trigger,Quote!$AE$2))</f>
        <v>1.4506529620466424E-2</v>
      </c>
    </row>
    <row r="1748" spans="48:53" ht="11.25" customHeight="1" x14ac:dyDescent="0.25">
      <c r="AV1748" s="189" t="s">
        <v>91</v>
      </c>
      <c r="AW1748" s="188">
        <f>_xll.qlInterestRateIndexFixingDate(Currency&amp;"ibor"&amp;$G$1,AX1748,Trigger)</f>
        <v>51544</v>
      </c>
      <c r="AX1748" s="188">
        <f>_xll.qlCalendarAdvance(Calendar,AX1747,AV1748,"f",,Trigger)</f>
        <v>51546</v>
      </c>
      <c r="AY1748" s="188">
        <f>_xll.qlInterestRateIndexMaturity(Currency&amp;"ibor"&amp;$G$1,AX1748,Trigger)</f>
        <v>51727</v>
      </c>
      <c r="AZ1748" s="361" t="e">
        <f>_xll.qlIndexFixing($Z$5,AW1748,,_xll.ohTrigger(Trigger,Quote!$AE$2))</f>
        <v>#NUM!</v>
      </c>
      <c r="BA1748" s="361">
        <f>_xll.qlIndexFixing($BB$1,AX1748,,_xll.ohTrigger(Trigger,Quote!$AE$2))</f>
        <v>1.4508239636254295E-2</v>
      </c>
    </row>
    <row r="1749" spans="48:53" ht="11.25" customHeight="1" x14ac:dyDescent="0.25">
      <c r="AV1749" s="189" t="s">
        <v>91</v>
      </c>
      <c r="AW1749" s="188">
        <f>_xll.qlInterestRateIndexFixingDate(Currency&amp;"ibor"&amp;$G$1,AX1749,Trigger)</f>
        <v>51551</v>
      </c>
      <c r="AX1749" s="188">
        <f>_xll.qlCalendarAdvance(Calendar,AX1748,AV1749,"f",,Trigger)</f>
        <v>51553</v>
      </c>
      <c r="AY1749" s="188">
        <f>_xll.qlInterestRateIndexMaturity(Currency&amp;"ibor"&amp;$G$1,AX1749,Trigger)</f>
        <v>51734</v>
      </c>
      <c r="AZ1749" s="361" t="e">
        <f>_xll.qlIndexFixing($Z$5,AW1749,,_xll.ohTrigger(Trigger,Quote!$AE$2))</f>
        <v>#NUM!</v>
      </c>
      <c r="BA1749" s="361">
        <f>_xll.qlIndexFixing($BB$1,AX1749,,_xll.ohTrigger(Trigger,Quote!$AE$2))</f>
        <v>1.450993259928428E-2</v>
      </c>
    </row>
    <row r="1750" spans="48:53" ht="11.25" customHeight="1" x14ac:dyDescent="0.25">
      <c r="AV1750" s="189" t="s">
        <v>91</v>
      </c>
      <c r="AW1750" s="188">
        <f>_xll.qlInterestRateIndexFixingDate(Currency&amp;"ibor"&amp;$G$1,AX1750,Trigger)</f>
        <v>51558</v>
      </c>
      <c r="AX1750" s="188">
        <f>_xll.qlCalendarAdvance(Calendar,AX1749,AV1750,"f",,Trigger)</f>
        <v>51560</v>
      </c>
      <c r="AY1750" s="188">
        <f>_xll.qlInterestRateIndexMaturity(Currency&amp;"ibor"&amp;$G$1,AX1750,Trigger)</f>
        <v>51743</v>
      </c>
      <c r="AZ1750" s="361" t="e">
        <f>_xll.qlIndexFixing($Z$5,AW1750,,_xll.ohTrigger(Trigger,Quote!$AE$2))</f>
        <v>#NUM!</v>
      </c>
      <c r="BA1750" s="361">
        <f>_xll.qlIndexFixing($BB$1,AX1750,,_xll.ohTrigger(Trigger,Quote!$AE$2))</f>
        <v>1.4512419356051241E-2</v>
      </c>
    </row>
    <row r="1751" spans="48:53" ht="11.25" customHeight="1" x14ac:dyDescent="0.25">
      <c r="AV1751" s="189" t="s">
        <v>91</v>
      </c>
      <c r="AW1751" s="188">
        <f>_xll.qlInterestRateIndexFixingDate(Currency&amp;"ibor"&amp;$G$1,AX1751,Trigger)</f>
        <v>51565</v>
      </c>
      <c r="AX1751" s="188">
        <f>_xll.qlCalendarAdvance(Calendar,AX1750,AV1751,"f",,Trigger)</f>
        <v>51567</v>
      </c>
      <c r="AY1751" s="188">
        <f>_xll.qlInterestRateIndexMaturity(Currency&amp;"ibor"&amp;$G$1,AX1751,Trigger)</f>
        <v>51753</v>
      </c>
      <c r="AZ1751" s="361" t="e">
        <f>_xll.qlIndexFixing($Z$5,AW1751,,_xll.ohTrigger(Trigger,Quote!$AE$2))</f>
        <v>#NUM!</v>
      </c>
      <c r="BA1751" s="361">
        <f>_xll.qlIndexFixing($BB$1,AX1751,,_xll.ohTrigger(Trigger,Quote!$AE$2))</f>
        <v>1.4514075706596657E-2</v>
      </c>
    </row>
    <row r="1752" spans="48:53" ht="11.25" customHeight="1" x14ac:dyDescent="0.25">
      <c r="AV1752" s="189" t="s">
        <v>91</v>
      </c>
      <c r="AW1752" s="188">
        <f>_xll.qlInterestRateIndexFixingDate(Currency&amp;"ibor"&amp;$G$1,AX1752,Trigger)</f>
        <v>51572</v>
      </c>
      <c r="AX1752" s="188">
        <f>_xll.qlCalendarAdvance(Calendar,AX1751,AV1752,"f",,Trigger)</f>
        <v>51574</v>
      </c>
      <c r="AY1752" s="188">
        <f>_xll.qlInterestRateIndexMaturity(Currency&amp;"ibor"&amp;$G$1,AX1752,Trigger)</f>
        <v>51760</v>
      </c>
      <c r="AZ1752" s="361" t="e">
        <f>_xll.qlIndexFixing($Z$5,AW1752,,_xll.ohTrigger(Trigger,Quote!$AE$2))</f>
        <v>#NUM!</v>
      </c>
      <c r="BA1752" s="361">
        <f>_xll.qlIndexFixing($BB$1,AX1752,,_xll.ohTrigger(Trigger,Quote!$AE$2))</f>
        <v>1.451571484237507E-2</v>
      </c>
    </row>
    <row r="1753" spans="48:53" ht="11.25" customHeight="1" x14ac:dyDescent="0.25">
      <c r="AV1753" s="189" t="s">
        <v>91</v>
      </c>
      <c r="AW1753" s="188">
        <f>_xll.qlInterestRateIndexFixingDate(Currency&amp;"ibor"&amp;$G$1,AX1753,Trigger)</f>
        <v>51579</v>
      </c>
      <c r="AX1753" s="188">
        <f>_xll.qlCalendarAdvance(Calendar,AX1752,AV1753,"f",,Trigger)</f>
        <v>51581</v>
      </c>
      <c r="AY1753" s="188">
        <f>_xll.qlInterestRateIndexMaturity(Currency&amp;"ibor"&amp;$G$1,AX1753,Trigger)</f>
        <v>51767</v>
      </c>
      <c r="AZ1753" s="361" t="e">
        <f>_xll.qlIndexFixing($Z$5,AW1753,,_xll.ohTrigger(Trigger,Quote!$AE$2))</f>
        <v>#NUM!</v>
      </c>
      <c r="BA1753" s="361">
        <f>_xll.qlIndexFixing($BB$1,AX1753,,_xll.ohTrigger(Trigger,Quote!$AE$2))</f>
        <v>1.4517336712269109E-2</v>
      </c>
    </row>
    <row r="1754" spans="48:53" ht="11.25" customHeight="1" x14ac:dyDescent="0.25">
      <c r="AV1754" s="189" t="s">
        <v>91</v>
      </c>
      <c r="AW1754" s="188">
        <f>_xll.qlInterestRateIndexFixingDate(Currency&amp;"ibor"&amp;$G$1,AX1754,Trigger)</f>
        <v>51586</v>
      </c>
      <c r="AX1754" s="188">
        <f>_xll.qlCalendarAdvance(Calendar,AX1753,AV1754,"f",,Trigger)</f>
        <v>51588</v>
      </c>
      <c r="AY1754" s="188">
        <f>_xll.qlInterestRateIndexMaturity(Currency&amp;"ibor"&amp;$G$1,AX1754,Trigger)</f>
        <v>51774</v>
      </c>
      <c r="AZ1754" s="361" t="e">
        <f>_xll.qlIndexFixing($Z$5,AW1754,,_xll.ohTrigger(Trigger,Quote!$AE$2))</f>
        <v>#NUM!</v>
      </c>
      <c r="BA1754" s="361">
        <f>_xll.qlIndexFixing($BB$1,AX1754,,_xll.ohTrigger(Trigger,Quote!$AE$2))</f>
        <v>1.4518540601552827E-2</v>
      </c>
    </row>
    <row r="1755" spans="48:53" ht="11.25" customHeight="1" x14ac:dyDescent="0.25">
      <c r="AV1755" s="189" t="s">
        <v>91</v>
      </c>
      <c r="AW1755" s="188">
        <f>_xll.qlInterestRateIndexFixingDate(Currency&amp;"ibor"&amp;$G$1,AX1755,Trigger)</f>
        <v>51593</v>
      </c>
      <c r="AX1755" s="188">
        <f>_xll.qlCalendarAdvance(Calendar,AX1754,AV1755,"f",,Trigger)</f>
        <v>51595</v>
      </c>
      <c r="AY1755" s="188">
        <f>_xll.qlInterestRateIndexMaturity(Currency&amp;"ibor"&amp;$G$1,AX1755,Trigger)</f>
        <v>51778</v>
      </c>
      <c r="AZ1755" s="361" t="e">
        <f>_xll.qlIndexFixing($Z$5,AW1755,,_xll.ohTrigger(Trigger,Quote!$AE$2))</f>
        <v>#NUM!</v>
      </c>
      <c r="BA1755" s="361">
        <f>_xll.qlIndexFixing($BB$1,AX1755,,_xll.ohTrigger(Trigger,Quote!$AE$2))</f>
        <v>1.452012898071829E-2</v>
      </c>
    </row>
    <row r="1756" spans="48:53" ht="11.25" customHeight="1" x14ac:dyDescent="0.25">
      <c r="AV1756" s="189" t="s">
        <v>91</v>
      </c>
      <c r="AW1756" s="188">
        <f>_xll.qlInterestRateIndexFixingDate(Currency&amp;"ibor"&amp;$G$1,AX1756,Trigger)</f>
        <v>51600</v>
      </c>
      <c r="AX1756" s="188">
        <f>_xll.qlCalendarAdvance(Calendar,AX1755,AV1756,"f",,Trigger)</f>
        <v>51602</v>
      </c>
      <c r="AY1756" s="188">
        <f>_xll.qlInterestRateIndexMaturity(Currency&amp;"ibor"&amp;$G$1,AX1756,Trigger)</f>
        <v>51785</v>
      </c>
      <c r="AZ1756" s="361" t="e">
        <f>_xll.qlIndexFixing($Z$5,AW1756,,_xll.ohTrigger(Trigger,Quote!$AE$2))</f>
        <v>#NUM!</v>
      </c>
      <c r="BA1756" s="361">
        <f>_xll.qlIndexFixing($BB$1,AX1756,,_xll.ohTrigger(Trigger,Quote!$AE$2))</f>
        <v>1.4521699944993678E-2</v>
      </c>
    </row>
    <row r="1757" spans="48:53" ht="11.25" customHeight="1" x14ac:dyDescent="0.25">
      <c r="AV1757" s="189" t="s">
        <v>91</v>
      </c>
      <c r="AW1757" s="188">
        <f>_xll.qlInterestRateIndexFixingDate(Currency&amp;"ibor"&amp;$G$1,AX1757,Trigger)</f>
        <v>51607</v>
      </c>
      <c r="AX1757" s="188">
        <f>_xll.qlCalendarAdvance(Calendar,AX1756,AV1757,"f",,Trigger)</f>
        <v>51609</v>
      </c>
      <c r="AY1757" s="188">
        <f>_xll.qlInterestRateIndexMaturity(Currency&amp;"ibor"&amp;$G$1,AX1757,Trigger)</f>
        <v>51792</v>
      </c>
      <c r="AZ1757" s="361" t="e">
        <f>_xll.qlIndexFixing($Z$5,AW1757,,_xll.ohTrigger(Trigger,Quote!$AE$2))</f>
        <v>#NUM!</v>
      </c>
      <c r="BA1757" s="361">
        <f>_xll.qlIndexFixing($BB$1,AX1757,,_xll.ohTrigger(Trigger,Quote!$AE$2))</f>
        <v>1.452369408472003E-2</v>
      </c>
    </row>
    <row r="1758" spans="48:53" ht="11.25" customHeight="1" x14ac:dyDescent="0.25">
      <c r="AV1758" s="189" t="s">
        <v>91</v>
      </c>
      <c r="AW1758" s="188">
        <f>_xll.qlInterestRateIndexFixingDate(Currency&amp;"ibor"&amp;$G$1,AX1758,Trigger)</f>
        <v>51614</v>
      </c>
      <c r="AX1758" s="188">
        <f>_xll.qlCalendarAdvance(Calendar,AX1757,AV1758,"f",,Trigger)</f>
        <v>51616</v>
      </c>
      <c r="AY1758" s="188">
        <f>_xll.qlInterestRateIndexMaturity(Currency&amp;"ibor"&amp;$G$1,AX1758,Trigger)</f>
        <v>51799</v>
      </c>
      <c r="AZ1758" s="361" t="e">
        <f>_xll.qlIndexFixing($Z$5,AW1758,,_xll.ohTrigger(Trigger,Quote!$AE$2))</f>
        <v>#NUM!</v>
      </c>
      <c r="BA1758" s="361">
        <f>_xll.qlIndexFixing($BB$1,AX1758,,_xll.ohTrigger(Trigger,Quote!$AE$2))</f>
        <v>1.4524789424420063E-2</v>
      </c>
    </row>
    <row r="1759" spans="48:53" ht="11.25" customHeight="1" x14ac:dyDescent="0.25">
      <c r="AV1759" s="189" t="s">
        <v>91</v>
      </c>
      <c r="AW1759" s="188">
        <f>_xll.qlInterestRateIndexFixingDate(Currency&amp;"ibor"&amp;$G$1,AX1759,Trigger)</f>
        <v>51620</v>
      </c>
      <c r="AX1759" s="188">
        <f>_xll.qlCalendarAdvance(Calendar,AX1758,AV1759,"f",,Trigger)</f>
        <v>51623</v>
      </c>
      <c r="AY1759" s="188">
        <f>_xll.qlInterestRateIndexMaturity(Currency&amp;"ibor"&amp;$G$1,AX1759,Trigger)</f>
        <v>51809</v>
      </c>
      <c r="AZ1759" s="361" t="e">
        <f>_xll.qlIndexFixing($Z$5,AW1759,,_xll.ohTrigger(Trigger,Quote!$AE$2))</f>
        <v>#NUM!</v>
      </c>
      <c r="BA1759" s="361">
        <f>_xll.qlIndexFixing($BB$1,AX1759,,_xll.ohTrigger(Trigger,Quote!$AE$2))</f>
        <v>1.4526702485535174E-2</v>
      </c>
    </row>
    <row r="1760" spans="48:53" ht="11.25" customHeight="1" x14ac:dyDescent="0.25">
      <c r="AV1760" s="189" t="s">
        <v>91</v>
      </c>
      <c r="AW1760" s="188">
        <f>_xll.qlInterestRateIndexFixingDate(Currency&amp;"ibor"&amp;$G$1,AX1760,Trigger)</f>
        <v>51628</v>
      </c>
      <c r="AX1760" s="188">
        <f>_xll.qlCalendarAdvance(Calendar,AX1759,AV1760,"f",,Trigger)</f>
        <v>51630</v>
      </c>
      <c r="AY1760" s="188">
        <f>_xll.qlInterestRateIndexMaturity(Currency&amp;"ibor"&amp;$G$1,AX1760,Trigger)</f>
        <v>51816</v>
      </c>
      <c r="AZ1760" s="361" t="e">
        <f>_xll.qlIndexFixing($Z$5,AW1760,,_xll.ohTrigger(Trigger,Quote!$AE$2))</f>
        <v>#NUM!</v>
      </c>
      <c r="BA1760" s="361">
        <f>_xll.qlIndexFixing($BB$1,AX1760,,_xll.ohTrigger(Trigger,Quote!$AE$2))</f>
        <v>1.4528202062981305E-2</v>
      </c>
    </row>
    <row r="1761" spans="48:53" ht="11.25" customHeight="1" x14ac:dyDescent="0.25">
      <c r="AV1761" s="189" t="s">
        <v>91</v>
      </c>
      <c r="AW1761" s="188">
        <f>_xll.qlInterestRateIndexFixingDate(Currency&amp;"ibor"&amp;$G$1,AX1761,Trigger)</f>
        <v>51635</v>
      </c>
      <c r="AX1761" s="188">
        <f>_xll.qlCalendarAdvance(Calendar,AX1760,AV1761,"f",,Trigger)</f>
        <v>51637</v>
      </c>
      <c r="AY1761" s="188">
        <f>_xll.qlInterestRateIndexMaturity(Currency&amp;"ibor"&amp;$G$1,AX1761,Trigger)</f>
        <v>51823</v>
      </c>
      <c r="AZ1761" s="361" t="e">
        <f>_xll.qlIndexFixing($Z$5,AW1761,,_xll.ohTrigger(Trigger,Quote!$AE$2))</f>
        <v>#NUM!</v>
      </c>
      <c r="BA1761" s="361">
        <f>_xll.qlIndexFixing($BB$1,AX1761,,_xll.ohTrigger(Trigger,Quote!$AE$2))</f>
        <v>1.4529683965615822E-2</v>
      </c>
    </row>
    <row r="1762" spans="48:53" ht="11.25" customHeight="1" x14ac:dyDescent="0.25">
      <c r="AV1762" s="189" t="s">
        <v>91</v>
      </c>
      <c r="AW1762" s="188">
        <f>_xll.qlInterestRateIndexFixingDate(Currency&amp;"ibor"&amp;$G$1,AX1762,Trigger)</f>
        <v>51642</v>
      </c>
      <c r="AX1762" s="188">
        <f>_xll.qlCalendarAdvance(Calendar,AX1761,AV1762,"f",,Trigger)</f>
        <v>51644</v>
      </c>
      <c r="AY1762" s="188">
        <f>_xll.qlInterestRateIndexMaturity(Currency&amp;"ibor"&amp;$G$1,AX1762,Trigger)</f>
        <v>51830</v>
      </c>
      <c r="AZ1762" s="361" t="e">
        <f>_xll.qlIndexFixing($Z$5,AW1762,,_xll.ohTrigger(Trigger,Quote!$AE$2))</f>
        <v>#NUM!</v>
      </c>
      <c r="BA1762" s="361">
        <f>_xll.qlIndexFixing($BB$1,AX1762,,_xll.ohTrigger(Trigger,Quote!$AE$2))</f>
        <v>1.4531148142323525E-2</v>
      </c>
    </row>
    <row r="1763" spans="48:53" ht="11.25" customHeight="1" x14ac:dyDescent="0.25">
      <c r="AV1763" s="189" t="s">
        <v>91</v>
      </c>
      <c r="AW1763" s="188">
        <f>_xll.qlInterestRateIndexFixingDate(Currency&amp;"ibor"&amp;$G$1,AX1763,Trigger)</f>
        <v>51649</v>
      </c>
      <c r="AX1763" s="188">
        <f>_xll.qlCalendarAdvance(Calendar,AX1762,AV1763,"f",,Trigger)</f>
        <v>51651</v>
      </c>
      <c r="AY1763" s="188">
        <f>_xll.qlInterestRateIndexMaturity(Currency&amp;"ibor"&amp;$G$1,AX1763,Trigger)</f>
        <v>51834</v>
      </c>
      <c r="AZ1763" s="361" t="e">
        <f>_xll.qlIndexFixing($Z$5,AW1763,,_xll.ohTrigger(Trigger,Quote!$AE$2))</f>
        <v>#NUM!</v>
      </c>
      <c r="BA1763" s="361">
        <f>_xll.qlIndexFixing($BB$1,AX1763,,_xll.ohTrigger(Trigger,Quote!$AE$2))</f>
        <v>1.4532204784476333E-2</v>
      </c>
    </row>
    <row r="1764" spans="48:53" ht="11.25" customHeight="1" x14ac:dyDescent="0.25">
      <c r="AV1764" s="189" t="s">
        <v>91</v>
      </c>
      <c r="AW1764" s="188">
        <f>_xll.qlInterestRateIndexFixingDate(Currency&amp;"ibor"&amp;$G$1,AX1764,Trigger)</f>
        <v>51656</v>
      </c>
      <c r="AX1764" s="188">
        <f>_xll.qlCalendarAdvance(Calendar,AX1763,AV1764,"f",,Trigger)</f>
        <v>51658</v>
      </c>
      <c r="AY1764" s="188">
        <f>_xll.qlInterestRateIndexMaturity(Currency&amp;"ibor"&amp;$G$1,AX1764,Trigger)</f>
        <v>51841</v>
      </c>
      <c r="AZ1764" s="361" t="e">
        <f>_xll.qlIndexFixing($Z$5,AW1764,,_xll.ohTrigger(Trigger,Quote!$AE$2))</f>
        <v>#NUM!</v>
      </c>
      <c r="BA1764" s="361">
        <f>_xll.qlIndexFixing($BB$1,AX1764,,_xll.ohTrigger(Trigger,Quote!$AE$2))</f>
        <v>1.4533634589558532E-2</v>
      </c>
    </row>
    <row r="1765" spans="48:53" ht="11.25" customHeight="1" x14ac:dyDescent="0.25">
      <c r="AV1765" s="189" t="s">
        <v>91</v>
      </c>
      <c r="AW1765" s="188">
        <f>_xll.qlInterestRateIndexFixingDate(Currency&amp;"ibor"&amp;$G$1,AX1765,Trigger)</f>
        <v>51663</v>
      </c>
      <c r="AX1765" s="188">
        <f>_xll.qlCalendarAdvance(Calendar,AX1764,AV1765,"f",,Trigger)</f>
        <v>51665</v>
      </c>
      <c r="AY1765" s="188">
        <f>_xll.qlInterestRateIndexMaturity(Currency&amp;"ibor"&amp;$G$1,AX1765,Trigger)</f>
        <v>51848</v>
      </c>
      <c r="AZ1765" s="361" t="e">
        <f>_xll.qlIndexFixing($Z$5,AW1765,,_xll.ohTrigger(Trigger,Quote!$AE$2))</f>
        <v>#NUM!</v>
      </c>
      <c r="BA1765" s="361">
        <f>_xll.qlIndexFixing($BB$1,AX1765,,_xll.ohTrigger(Trigger,Quote!$AE$2))</f>
        <v>1.45350465197383E-2</v>
      </c>
    </row>
    <row r="1766" spans="48:53" ht="11.25" customHeight="1" x14ac:dyDescent="0.25">
      <c r="AV1766" s="189" t="s">
        <v>91</v>
      </c>
      <c r="AW1766" s="188">
        <f>_xll.qlInterestRateIndexFixingDate(Currency&amp;"ibor"&amp;$G$1,AX1766,Trigger)</f>
        <v>51670</v>
      </c>
      <c r="AX1766" s="188">
        <f>_xll.qlCalendarAdvance(Calendar,AX1765,AV1766,"f",,Trigger)</f>
        <v>51672</v>
      </c>
      <c r="AY1766" s="188">
        <f>_xll.qlInterestRateIndexMaturity(Currency&amp;"ibor"&amp;$G$1,AX1766,Trigger)</f>
        <v>51855</v>
      </c>
      <c r="AZ1766" s="361" t="e">
        <f>_xll.qlIndexFixing($Z$5,AW1766,,_xll.ohTrigger(Trigger,Quote!$AE$2))</f>
        <v>#NUM!</v>
      </c>
      <c r="BA1766" s="361">
        <f>_xll.qlIndexFixing($BB$1,AX1766,,_xll.ohTrigger(Trigger,Quote!$AE$2))</f>
        <v>1.4536440523902423E-2</v>
      </c>
    </row>
    <row r="1767" spans="48:53" ht="11.25" customHeight="1" x14ac:dyDescent="0.25">
      <c r="AV1767" s="189" t="s">
        <v>91</v>
      </c>
      <c r="AW1767" s="188">
        <f>_xll.qlInterestRateIndexFixingDate(Currency&amp;"ibor"&amp;$G$1,AX1767,Trigger)</f>
        <v>51677</v>
      </c>
      <c r="AX1767" s="188">
        <f>_xll.qlCalendarAdvance(Calendar,AX1766,AV1767,"f",,Trigger)</f>
        <v>51679</v>
      </c>
      <c r="AY1767" s="188">
        <f>_xll.qlInterestRateIndexMaturity(Currency&amp;"ibor"&amp;$G$1,AX1767,Trigger)</f>
        <v>51862</v>
      </c>
      <c r="AZ1767" s="361" t="e">
        <f>_xll.qlIndexFixing($Z$5,AW1767,,_xll.ohTrigger(Trigger,Quote!$AE$2))</f>
        <v>#NUM!</v>
      </c>
      <c r="BA1767" s="361">
        <f>_xll.qlIndexFixing($BB$1,AX1767,,_xll.ohTrigger(Trigger,Quote!$AE$2))</f>
        <v>1.4538586035333116E-2</v>
      </c>
    </row>
    <row r="1768" spans="48:53" ht="11.25" customHeight="1" x14ac:dyDescent="0.25">
      <c r="AV1768" s="189" t="s">
        <v>91</v>
      </c>
      <c r="AW1768" s="188">
        <f>_xll.qlInterestRateIndexFixingDate(Currency&amp;"ibor"&amp;$G$1,AX1768,Trigger)</f>
        <v>51684</v>
      </c>
      <c r="AX1768" s="188">
        <f>_xll.qlCalendarAdvance(Calendar,AX1767,AV1768,"f",,Trigger)</f>
        <v>51686</v>
      </c>
      <c r="AY1768" s="188">
        <f>_xll.qlInterestRateIndexMaturity(Currency&amp;"ibor"&amp;$G$1,AX1768,Trigger)</f>
        <v>51872</v>
      </c>
      <c r="AZ1768" s="361" t="e">
        <f>_xll.qlIndexFixing($Z$5,AW1768,,_xll.ohTrigger(Trigger,Quote!$AE$2))</f>
        <v>#NUM!</v>
      </c>
      <c r="BA1768" s="361">
        <f>_xll.qlIndexFixing($BB$1,AX1768,,_xll.ohTrigger(Trigger,Quote!$AE$2))</f>
        <v>1.4539558095753701E-2</v>
      </c>
    </row>
    <row r="1769" spans="48:53" ht="11.25" customHeight="1" x14ac:dyDescent="0.25">
      <c r="AV1769" s="189" t="s">
        <v>91</v>
      </c>
      <c r="AW1769" s="188">
        <f>_xll.qlInterestRateIndexFixingDate(Currency&amp;"ibor"&amp;$G$1,AX1769,Trigger)</f>
        <v>51691</v>
      </c>
      <c r="AX1769" s="188">
        <f>_xll.qlCalendarAdvance(Calendar,AX1768,AV1769,"f",,Trigger)</f>
        <v>51693</v>
      </c>
      <c r="AY1769" s="188">
        <f>_xll.qlInterestRateIndexMaturity(Currency&amp;"ibor"&amp;$G$1,AX1769,Trigger)</f>
        <v>51879</v>
      </c>
      <c r="AZ1769" s="361" t="e">
        <f>_xll.qlIndexFixing($Z$5,AW1769,,_xll.ohTrigger(Trigger,Quote!$AE$2))</f>
        <v>#NUM!</v>
      </c>
      <c r="BA1769" s="361">
        <f>_xll.qlIndexFixing($BB$1,AX1769,,_xll.ohTrigger(Trigger,Quote!$AE$2))</f>
        <v>1.4540896759800271E-2</v>
      </c>
    </row>
    <row r="1770" spans="48:53" ht="11.25" customHeight="1" x14ac:dyDescent="0.25">
      <c r="AV1770" s="189" t="s">
        <v>91</v>
      </c>
      <c r="AW1770" s="188">
        <f>_xll.qlInterestRateIndexFixingDate(Currency&amp;"ibor"&amp;$G$1,AX1770,Trigger)</f>
        <v>51698</v>
      </c>
      <c r="AX1770" s="188">
        <f>_xll.qlCalendarAdvance(Calendar,AX1769,AV1770,"f",,Trigger)</f>
        <v>51700</v>
      </c>
      <c r="AY1770" s="188">
        <f>_xll.qlInterestRateIndexMaturity(Currency&amp;"ibor"&amp;$G$1,AX1770,Trigger)</f>
        <v>51886</v>
      </c>
      <c r="AZ1770" s="361" t="e">
        <f>_xll.qlIndexFixing($Z$5,AW1770,,_xll.ohTrigger(Trigger,Quote!$AE$2))</f>
        <v>#NUM!</v>
      </c>
      <c r="BA1770" s="361">
        <f>_xll.qlIndexFixing($BB$1,AX1770,,_xll.ohTrigger(Trigger,Quote!$AE$2))</f>
        <v>1.4542217289016246E-2</v>
      </c>
    </row>
    <row r="1771" spans="48:53" ht="11.25" customHeight="1" x14ac:dyDescent="0.25">
      <c r="AV1771" s="189" t="s">
        <v>91</v>
      </c>
      <c r="AW1771" s="188">
        <f>_xll.qlInterestRateIndexFixingDate(Currency&amp;"ibor"&amp;$G$1,AX1771,Trigger)</f>
        <v>51705</v>
      </c>
      <c r="AX1771" s="188">
        <f>_xll.qlCalendarAdvance(Calendar,AX1770,AV1771,"f",,Trigger)</f>
        <v>51707</v>
      </c>
      <c r="AY1771" s="188">
        <f>_xll.qlInterestRateIndexMaturity(Currency&amp;"ibor"&amp;$G$1,AX1771,Trigger)</f>
        <v>51893</v>
      </c>
      <c r="AZ1771" s="361" t="e">
        <f>_xll.qlIndexFixing($Z$5,AW1771,,_xll.ohTrigger(Trigger,Quote!$AE$2))</f>
        <v>#NUM!</v>
      </c>
      <c r="BA1771" s="361">
        <f>_xll.qlIndexFixing($BB$1,AX1771,,_xll.ohTrigger(Trigger,Quote!$AE$2))</f>
        <v>1.4543519632290773E-2</v>
      </c>
    </row>
    <row r="1772" spans="48:53" ht="11.25" customHeight="1" x14ac:dyDescent="0.25">
      <c r="AV1772" s="189" t="s">
        <v>91</v>
      </c>
      <c r="AW1772" s="188">
        <f>_xll.qlInterestRateIndexFixingDate(Currency&amp;"ibor"&amp;$G$1,AX1772,Trigger)</f>
        <v>51712</v>
      </c>
      <c r="AX1772" s="188">
        <f>_xll.qlCalendarAdvance(Calendar,AX1771,AV1772,"f",,Trigger)</f>
        <v>51714</v>
      </c>
      <c r="AY1772" s="188">
        <f>_xll.qlInterestRateIndexMaturity(Currency&amp;"ibor"&amp;$G$1,AX1772,Trigger)</f>
        <v>51900</v>
      </c>
      <c r="AZ1772" s="361" t="e">
        <f>_xll.qlIndexFixing($Z$5,AW1772,,_xll.ohTrigger(Trigger,Quote!$AE$2))</f>
        <v>#NUM!</v>
      </c>
      <c r="BA1772" s="361">
        <f>_xll.qlIndexFixing($BB$1,AX1772,,_xll.ohTrigger(Trigger,Quote!$AE$2))</f>
        <v>1.4544803738513867E-2</v>
      </c>
    </row>
    <row r="1773" spans="48:53" ht="11.25" customHeight="1" x14ac:dyDescent="0.25">
      <c r="AV1773" s="189" t="s">
        <v>91</v>
      </c>
      <c r="AW1773" s="188">
        <f>_xll.qlInterestRateIndexFixingDate(Currency&amp;"ibor"&amp;$G$1,AX1773,Trigger)</f>
        <v>51719</v>
      </c>
      <c r="AX1773" s="188">
        <f>_xll.qlCalendarAdvance(Calendar,AX1772,AV1773,"f",,Trigger)</f>
        <v>51721</v>
      </c>
      <c r="AY1773" s="188">
        <f>_xll.qlInterestRateIndexMaturity(Currency&amp;"ibor"&amp;$G$1,AX1773,Trigger)</f>
        <v>51907</v>
      </c>
      <c r="AZ1773" s="361" t="e">
        <f>_xll.qlIndexFixing($Z$5,AW1773,,_xll.ohTrigger(Trigger,Quote!$AE$2))</f>
        <v>#NUM!</v>
      </c>
      <c r="BA1773" s="361">
        <f>_xll.qlIndexFixing($BB$1,AX1773,,_xll.ohTrigger(Trigger,Quote!$AE$2))</f>
        <v>1.4546069556572064E-2</v>
      </c>
    </row>
    <row r="1774" spans="48:53" ht="11.25" customHeight="1" x14ac:dyDescent="0.25">
      <c r="AV1774" s="189" t="s">
        <v>91</v>
      </c>
      <c r="AW1774" s="188">
        <f>_xll.qlInterestRateIndexFixingDate(Currency&amp;"ibor"&amp;$G$1,AX1774,Trigger)</f>
        <v>51726</v>
      </c>
      <c r="AX1774" s="188">
        <f>_xll.qlCalendarAdvance(Calendar,AX1773,AV1774,"f",,Trigger)</f>
        <v>51728</v>
      </c>
      <c r="AY1774" s="188">
        <f>_xll.qlInterestRateIndexMaturity(Currency&amp;"ibor"&amp;$G$1,AX1774,Trigger)</f>
        <v>51914</v>
      </c>
      <c r="AZ1774" s="361" t="e">
        <f>_xll.qlIndexFixing($Z$5,AW1774,,_xll.ohTrigger(Trigger,Quote!$AE$2))</f>
        <v>#NUM!</v>
      </c>
      <c r="BA1774" s="361">
        <f>_xll.qlIndexFixing($BB$1,AX1774,,_xll.ohTrigger(Trigger,Quote!$AE$2))</f>
        <v>1.4547317035356683E-2</v>
      </c>
    </row>
    <row r="1775" spans="48:53" ht="11.25" customHeight="1" x14ac:dyDescent="0.25">
      <c r="AV1775" s="189" t="s">
        <v>91</v>
      </c>
      <c r="AW1775" s="188">
        <f>_xll.qlInterestRateIndexFixingDate(Currency&amp;"ibor"&amp;$G$1,AX1775,Trigger)</f>
        <v>51733</v>
      </c>
      <c r="AX1775" s="188">
        <f>_xll.qlCalendarAdvance(Calendar,AX1774,AV1775,"f",,Trigger)</f>
        <v>51735</v>
      </c>
      <c r="AY1775" s="188">
        <f>_xll.qlInterestRateIndexMaturity(Currency&amp;"ibor"&amp;$G$1,AX1775,Trigger)</f>
        <v>51921</v>
      </c>
      <c r="AZ1775" s="361" t="e">
        <f>_xll.qlIndexFixing($Z$5,AW1775,,_xll.ohTrigger(Trigger,Quote!$AE$2))</f>
        <v>#NUM!</v>
      </c>
      <c r="BA1775" s="361">
        <f>_xll.qlIndexFixing($BB$1,AX1775,,_xll.ohTrigger(Trigger,Quote!$AE$2))</f>
        <v>1.4548546123757739E-2</v>
      </c>
    </row>
    <row r="1776" spans="48:53" ht="11.25" customHeight="1" x14ac:dyDescent="0.25">
      <c r="AV1776" s="189" t="s">
        <v>91</v>
      </c>
      <c r="AW1776" s="188">
        <f>_xll.qlInterestRateIndexFixingDate(Currency&amp;"ibor"&amp;$G$1,AX1776,Trigger)</f>
        <v>51740</v>
      </c>
      <c r="AX1776" s="188">
        <f>_xll.qlCalendarAdvance(Calendar,AX1775,AV1776,"f",,Trigger)</f>
        <v>51742</v>
      </c>
      <c r="AY1776" s="188">
        <f>_xll.qlInterestRateIndexMaturity(Currency&amp;"ibor"&amp;$G$1,AX1776,Trigger)</f>
        <v>51925</v>
      </c>
      <c r="AZ1776" s="361" t="e">
        <f>_xll.qlIndexFixing($Z$5,AW1776,,_xll.ohTrigger(Trigger,Quote!$AE$2))</f>
        <v>#NUM!</v>
      </c>
      <c r="BA1776" s="361">
        <f>_xll.qlIndexFixing($BB$1,AX1776,,_xll.ohTrigger(Trigger,Quote!$AE$2))</f>
        <v>1.4549009896829354E-2</v>
      </c>
    </row>
    <row r="1777" spans="48:53" ht="11.25" customHeight="1" x14ac:dyDescent="0.25">
      <c r="AV1777" s="189" t="s">
        <v>91</v>
      </c>
      <c r="AW1777" s="188">
        <f>_xll.qlInterestRateIndexFixingDate(Currency&amp;"ibor"&amp;$G$1,AX1777,Trigger)</f>
        <v>51747</v>
      </c>
      <c r="AX1777" s="188">
        <f>_xll.qlCalendarAdvance(Calendar,AX1776,AV1777,"f",,Trigger)</f>
        <v>51749</v>
      </c>
      <c r="AY1777" s="188">
        <f>_xll.qlInterestRateIndexMaturity(Currency&amp;"ibor"&amp;$G$1,AX1777,Trigger)</f>
        <v>51930</v>
      </c>
      <c r="AZ1777" s="361" t="e">
        <f>_xll.qlIndexFixing($Z$5,AW1777,,_xll.ohTrigger(Trigger,Quote!$AE$2))</f>
        <v>#NUM!</v>
      </c>
      <c r="BA1777" s="361">
        <f>_xll.qlIndexFixing($BB$1,AX1777,,_xll.ohTrigger(Trigger,Quote!$AE$2))</f>
        <v>1.4550204631641094E-2</v>
      </c>
    </row>
    <row r="1778" spans="48:53" ht="11.25" customHeight="1" x14ac:dyDescent="0.25">
      <c r="AV1778" s="189" t="s">
        <v>91</v>
      </c>
      <c r="AW1778" s="188">
        <f>_xll.qlInterestRateIndexFixingDate(Currency&amp;"ibor"&amp;$G$1,AX1778,Trigger)</f>
        <v>51754</v>
      </c>
      <c r="AX1778" s="188">
        <f>_xll.qlCalendarAdvance(Calendar,AX1777,AV1778,"f",,Trigger)</f>
        <v>51756</v>
      </c>
      <c r="AY1778" s="188">
        <f>_xll.qlInterestRateIndexMaturity(Currency&amp;"ibor"&amp;$G$1,AX1778,Trigger)</f>
        <v>51937</v>
      </c>
      <c r="AZ1778" s="361" t="e">
        <f>_xll.qlIndexFixing($Z$5,AW1778,,_xll.ohTrigger(Trigger,Quote!$AE$2))</f>
        <v>#NUM!</v>
      </c>
      <c r="BA1778" s="361">
        <f>_xll.qlIndexFixing($BB$1,AX1778,,_xll.ohTrigger(Trigger,Quote!$AE$2))</f>
        <v>1.4551380831527594E-2</v>
      </c>
    </row>
    <row r="1779" spans="48:53" ht="11.25" customHeight="1" x14ac:dyDescent="0.25">
      <c r="AV1779" s="189" t="s">
        <v>91</v>
      </c>
      <c r="AW1779" s="188">
        <f>_xll.qlInterestRateIndexFixingDate(Currency&amp;"ibor"&amp;$G$1,AX1779,Trigger)</f>
        <v>51761</v>
      </c>
      <c r="AX1779" s="188">
        <f>_xll.qlCalendarAdvance(Calendar,AX1778,AV1779,"f",,Trigger)</f>
        <v>51763</v>
      </c>
      <c r="AY1779" s="188">
        <f>_xll.qlInterestRateIndexMaturity(Currency&amp;"ibor"&amp;$G$1,AX1779,Trigger)</f>
        <v>51944</v>
      </c>
      <c r="AZ1779" s="361" t="e">
        <f>_xll.qlIndexFixing($Z$5,AW1779,,_xll.ohTrigger(Trigger,Quote!$AE$2))</f>
        <v>#NUM!</v>
      </c>
      <c r="BA1779" s="361">
        <f>_xll.qlIndexFixing($BB$1,AX1779,,_xll.ohTrigger(Trigger,Quote!$AE$2))</f>
        <v>1.4552538445385113E-2</v>
      </c>
    </row>
    <row r="1780" spans="48:53" ht="11.25" customHeight="1" x14ac:dyDescent="0.25">
      <c r="AV1780" s="189" t="s">
        <v>91</v>
      </c>
      <c r="AW1780" s="188">
        <f>_xll.qlInterestRateIndexFixingDate(Currency&amp;"ibor"&amp;$G$1,AX1780,Trigger)</f>
        <v>51768</v>
      </c>
      <c r="AX1780" s="188">
        <f>_xll.qlCalendarAdvance(Calendar,AX1779,AV1780,"f",,Trigger)</f>
        <v>51770</v>
      </c>
      <c r="AY1780" s="188">
        <f>_xll.qlInterestRateIndexMaturity(Currency&amp;"ibor"&amp;$G$1,AX1780,Trigger)</f>
        <v>51951</v>
      </c>
      <c r="AZ1780" s="361" t="e">
        <f>_xll.qlIndexFixing($Z$5,AW1780,,_xll.ohTrigger(Trigger,Quote!$AE$2))</f>
        <v>#NUM!</v>
      </c>
      <c r="BA1780" s="361">
        <f>_xll.qlIndexFixing($BB$1,AX1780,,_xll.ohTrigger(Trigger,Quote!$AE$2))</f>
        <v>1.4553677422110793E-2</v>
      </c>
    </row>
    <row r="1781" spans="48:53" ht="11.25" customHeight="1" x14ac:dyDescent="0.25">
      <c r="AV1781" s="189" t="s">
        <v>91</v>
      </c>
      <c r="AW1781" s="188">
        <f>_xll.qlInterestRateIndexFixingDate(Currency&amp;"ibor"&amp;$G$1,AX1781,Trigger)</f>
        <v>51775</v>
      </c>
      <c r="AX1781" s="188">
        <f>_xll.qlCalendarAdvance(Calendar,AX1780,AV1781,"f",,Trigger)</f>
        <v>51777</v>
      </c>
      <c r="AY1781" s="188">
        <f>_xll.qlInterestRateIndexMaturity(Currency&amp;"ibor"&amp;$G$1,AX1781,Trigger)</f>
        <v>51959</v>
      </c>
      <c r="AZ1781" s="361" t="e">
        <f>_xll.qlIndexFixing($Z$5,AW1781,,_xll.ohTrigger(Trigger,Quote!$AE$2))</f>
        <v>#NUM!</v>
      </c>
      <c r="BA1781" s="361">
        <f>_xll.qlIndexFixing($BB$1,AX1781,,_xll.ohTrigger(Trigger,Quote!$AE$2))</f>
        <v>1.4555164710289592E-2</v>
      </c>
    </row>
    <row r="1782" spans="48:53" ht="11.25" customHeight="1" x14ac:dyDescent="0.25">
      <c r="AV1782" s="189" t="s">
        <v>91</v>
      </c>
      <c r="AW1782" s="188">
        <f>_xll.qlInterestRateIndexFixingDate(Currency&amp;"ibor"&amp;$G$1,AX1782,Trigger)</f>
        <v>51782</v>
      </c>
      <c r="AX1782" s="188">
        <f>_xll.qlCalendarAdvance(Calendar,AX1781,AV1782,"f",,Trigger)</f>
        <v>51784</v>
      </c>
      <c r="AY1782" s="188">
        <f>_xll.qlInterestRateIndexMaturity(Currency&amp;"ibor"&amp;$G$1,AX1782,Trigger)</f>
        <v>51966</v>
      </c>
      <c r="AZ1782" s="361" t="e">
        <f>_xll.qlIndexFixing($Z$5,AW1782,,_xll.ohTrigger(Trigger,Quote!$AE$2))</f>
        <v>#NUM!</v>
      </c>
      <c r="BA1782" s="361">
        <f>_xll.qlIndexFixing($BB$1,AX1782,,_xll.ohTrigger(Trigger,Quote!$AE$2))</f>
        <v>1.4555899259752137E-2</v>
      </c>
    </row>
    <row r="1783" spans="48:53" ht="11.25" customHeight="1" x14ac:dyDescent="0.25">
      <c r="AV1783" s="189" t="s">
        <v>91</v>
      </c>
      <c r="AW1783" s="188">
        <f>_xll.qlInterestRateIndexFixingDate(Currency&amp;"ibor"&amp;$G$1,AX1783,Trigger)</f>
        <v>51789</v>
      </c>
      <c r="AX1783" s="188">
        <f>_xll.qlCalendarAdvance(Calendar,AX1782,AV1783,"f",,Trigger)</f>
        <v>51791</v>
      </c>
      <c r="AY1783" s="188">
        <f>_xll.qlInterestRateIndexMaturity(Currency&amp;"ibor"&amp;$G$1,AX1783,Trigger)</f>
        <v>51973</v>
      </c>
      <c r="AZ1783" s="361" t="e">
        <f>_xll.qlIndexFixing($Z$5,AW1783,,_xll.ohTrigger(Trigger,Quote!$AE$2))</f>
        <v>#NUM!</v>
      </c>
      <c r="BA1783" s="361">
        <f>_xll.qlIndexFixing($BB$1,AX1783,,_xll.ohTrigger(Trigger,Quote!$AE$2))</f>
        <v>1.4556982018463399E-2</v>
      </c>
    </row>
    <row r="1784" spans="48:53" ht="11.25" customHeight="1" x14ac:dyDescent="0.25">
      <c r="AV1784" s="189" t="s">
        <v>91</v>
      </c>
      <c r="AW1784" s="188">
        <f>_xll.qlInterestRateIndexFixingDate(Currency&amp;"ibor"&amp;$G$1,AX1784,Trigger)</f>
        <v>51796</v>
      </c>
      <c r="AX1784" s="188">
        <f>_xll.qlCalendarAdvance(Calendar,AX1783,AV1784,"f",,Trigger)</f>
        <v>51798</v>
      </c>
      <c r="AY1784" s="188">
        <f>_xll.qlInterestRateIndexMaturity(Currency&amp;"ibor"&amp;$G$1,AX1784,Trigger)</f>
        <v>51980</v>
      </c>
      <c r="AZ1784" s="361" t="e">
        <f>_xll.qlIndexFixing($Z$5,AW1784,,_xll.ohTrigger(Trigger,Quote!$AE$2))</f>
        <v>#NUM!</v>
      </c>
      <c r="BA1784" s="361">
        <f>_xll.qlIndexFixing($BB$1,AX1784,,_xll.ohTrigger(Trigger,Quote!$AE$2))</f>
        <v>1.4558045935631829E-2</v>
      </c>
    </row>
    <row r="1785" spans="48:53" ht="11.25" customHeight="1" x14ac:dyDescent="0.25">
      <c r="AV1785" s="189" t="s">
        <v>91</v>
      </c>
      <c r="AW1785" s="188">
        <f>_xll.qlInterestRateIndexFixingDate(Currency&amp;"ibor"&amp;$G$1,AX1785,Trigger)</f>
        <v>51803</v>
      </c>
      <c r="AX1785" s="188">
        <f>_xll.qlCalendarAdvance(Calendar,AX1784,AV1785,"f",,Trigger)</f>
        <v>51805</v>
      </c>
      <c r="AY1785" s="188">
        <f>_xll.qlInterestRateIndexMaturity(Currency&amp;"ibor"&amp;$G$1,AX1785,Trigger)</f>
        <v>51986</v>
      </c>
      <c r="AZ1785" s="361" t="e">
        <f>_xll.qlIndexFixing($Z$5,AW1785,,_xll.ohTrigger(Trigger,Quote!$AE$2))</f>
        <v>#NUM!</v>
      </c>
      <c r="BA1785" s="361">
        <f>_xll.qlIndexFixing($BB$1,AX1785,,_xll.ohTrigger(Trigger,Quote!$AE$2))</f>
        <v>1.4559090960156765E-2</v>
      </c>
    </row>
    <row r="1786" spans="48:53" ht="11.25" customHeight="1" x14ac:dyDescent="0.25">
      <c r="AV1786" s="189" t="s">
        <v>91</v>
      </c>
      <c r="AW1786" s="188">
        <f>_xll.qlInterestRateIndexFixingDate(Currency&amp;"ibor"&amp;$G$1,AX1786,Trigger)</f>
        <v>51810</v>
      </c>
      <c r="AX1786" s="188">
        <f>_xll.qlCalendarAdvance(Calendar,AX1785,AV1786,"f",,Trigger)</f>
        <v>51812</v>
      </c>
      <c r="AY1786" s="188">
        <f>_xll.qlInterestRateIndexMaturity(Currency&amp;"ibor"&amp;$G$1,AX1786,Trigger)</f>
        <v>51993</v>
      </c>
      <c r="AZ1786" s="361" t="e">
        <f>_xll.qlIndexFixing($Z$5,AW1786,,_xll.ohTrigger(Trigger,Quote!$AE$2))</f>
        <v>#NUM!</v>
      </c>
      <c r="BA1786" s="361">
        <f>_xll.qlIndexFixing($BB$1,AX1786,,_xll.ohTrigger(Trigger,Quote!$AE$2))</f>
        <v>1.4560117040936229E-2</v>
      </c>
    </row>
    <row r="1787" spans="48:53" ht="11.25" customHeight="1" x14ac:dyDescent="0.25">
      <c r="AV1787" s="189" t="s">
        <v>91</v>
      </c>
      <c r="AW1787" s="188">
        <f>_xll.qlInterestRateIndexFixingDate(Currency&amp;"ibor"&amp;$G$1,AX1787,Trigger)</f>
        <v>51817</v>
      </c>
      <c r="AX1787" s="188">
        <f>_xll.qlCalendarAdvance(Calendar,AX1786,AV1787,"f",,Trigger)</f>
        <v>51819</v>
      </c>
      <c r="AY1787" s="188">
        <f>_xll.qlInterestRateIndexMaturity(Currency&amp;"ibor"&amp;$G$1,AX1787,Trigger)</f>
        <v>52000</v>
      </c>
      <c r="AZ1787" s="361" t="e">
        <f>_xll.qlIndexFixing($Z$5,AW1787,,_xll.ohTrigger(Trigger,Quote!$AE$2))</f>
        <v>#NUM!</v>
      </c>
      <c r="BA1787" s="361">
        <f>_xll.qlIndexFixing($BB$1,AX1787,,_xll.ohTrigger(Trigger,Quote!$AE$2))</f>
        <v>1.4561124126870875E-2</v>
      </c>
    </row>
    <row r="1788" spans="48:53" ht="11.25" customHeight="1" x14ac:dyDescent="0.25">
      <c r="AV1788" s="189" t="s">
        <v>91</v>
      </c>
      <c r="AW1788" s="188">
        <f>_xll.qlInterestRateIndexFixingDate(Currency&amp;"ibor"&amp;$G$1,AX1788,Trigger)</f>
        <v>51824</v>
      </c>
      <c r="AX1788" s="188">
        <f>_xll.qlCalendarAdvance(Calendar,AX1787,AV1788,"f",,Trigger)</f>
        <v>51826</v>
      </c>
      <c r="AY1788" s="188">
        <f>_xll.qlInterestRateIndexMaturity(Currency&amp;"ibor"&amp;$G$1,AX1788,Trigger)</f>
        <v>52007</v>
      </c>
      <c r="AZ1788" s="361" t="e">
        <f>_xll.qlIndexFixing($Z$5,AW1788,,_xll.ohTrigger(Trigger,Quote!$AE$2))</f>
        <v>#NUM!</v>
      </c>
      <c r="BA1788" s="361">
        <f>_xll.qlIndexFixing($BB$1,AX1788,,_xll.ohTrigger(Trigger,Quote!$AE$2))</f>
        <v>1.4562112166858723E-2</v>
      </c>
    </row>
    <row r="1789" spans="48:53" ht="11.25" customHeight="1" x14ac:dyDescent="0.25">
      <c r="AV1789" s="189" t="s">
        <v>91</v>
      </c>
      <c r="AW1789" s="188">
        <f>_xll.qlInterestRateIndexFixingDate(Currency&amp;"ibor"&amp;$G$1,AX1789,Trigger)</f>
        <v>51831</v>
      </c>
      <c r="AX1789" s="188">
        <f>_xll.qlCalendarAdvance(Calendar,AX1788,AV1789,"f",,Trigger)</f>
        <v>51833</v>
      </c>
      <c r="AY1789" s="188">
        <f>_xll.qlInterestRateIndexMaturity(Currency&amp;"ibor"&amp;$G$1,AX1789,Trigger)</f>
        <v>52014</v>
      </c>
      <c r="AZ1789" s="361" t="e">
        <f>_xll.qlIndexFixing($Z$5,AW1789,,_xll.ohTrigger(Trigger,Quote!$AE$2))</f>
        <v>#NUM!</v>
      </c>
      <c r="BA1789" s="361">
        <f>_xll.qlIndexFixing($BB$1,AX1789,,_xll.ohTrigger(Trigger,Quote!$AE$2))</f>
        <v>1.4563081109802624E-2</v>
      </c>
    </row>
    <row r="1790" spans="48:53" ht="11.25" customHeight="1" x14ac:dyDescent="0.25">
      <c r="AV1790" s="189" t="s">
        <v>91</v>
      </c>
      <c r="AW1790" s="188">
        <f>_xll.qlInterestRateIndexFixingDate(Currency&amp;"ibor"&amp;$G$1,AX1790,Trigger)</f>
        <v>51838</v>
      </c>
      <c r="AX1790" s="188">
        <f>_xll.qlCalendarAdvance(Calendar,AX1789,AV1790,"f",,Trigger)</f>
        <v>51840</v>
      </c>
      <c r="AY1790" s="188">
        <f>_xll.qlInterestRateIndexMaturity(Currency&amp;"ibor"&amp;$G$1,AX1790,Trigger)</f>
        <v>52022</v>
      </c>
      <c r="AZ1790" s="361" t="e">
        <f>_xll.qlIndexFixing($Z$5,AW1790,,_xll.ohTrigger(Trigger,Quote!$AE$2))</f>
        <v>#NUM!</v>
      </c>
      <c r="BA1790" s="361">
        <f>_xll.qlIndexFixing($BB$1,AX1790,,_xll.ohTrigger(Trigger,Quote!$AE$2))</f>
        <v>1.456403090460104E-2</v>
      </c>
    </row>
    <row r="1791" spans="48:53" ht="11.25" customHeight="1" x14ac:dyDescent="0.25">
      <c r="AV1791" s="189" t="s">
        <v>91</v>
      </c>
      <c r="AW1791" s="188">
        <f>_xll.qlInterestRateIndexFixingDate(Currency&amp;"ibor"&amp;$G$1,AX1791,Trigger)</f>
        <v>51845</v>
      </c>
      <c r="AX1791" s="188">
        <f>_xll.qlCalendarAdvance(Calendar,AX1790,AV1791,"f",,Trigger)</f>
        <v>51847</v>
      </c>
      <c r="AY1791" s="188">
        <f>_xll.qlInterestRateIndexMaturity(Currency&amp;"ibor"&amp;$G$1,AX1791,Trigger)</f>
        <v>52029</v>
      </c>
      <c r="AZ1791" s="361" t="e">
        <f>_xll.qlIndexFixing($Z$5,AW1791,,_xll.ohTrigger(Trigger,Quote!$AE$2))</f>
        <v>#NUM!</v>
      </c>
      <c r="BA1791" s="361">
        <f>_xll.qlIndexFixing($BB$1,AX1791,,_xll.ohTrigger(Trigger,Quote!$AE$2))</f>
        <v>1.4564961500155941E-2</v>
      </c>
    </row>
    <row r="1792" spans="48:53" ht="11.25" customHeight="1" x14ac:dyDescent="0.25">
      <c r="AV1792" s="189" t="s">
        <v>91</v>
      </c>
      <c r="AW1792" s="188">
        <f>_xll.qlInterestRateIndexFixingDate(Currency&amp;"ibor"&amp;$G$1,AX1792,Trigger)</f>
        <v>51852</v>
      </c>
      <c r="AX1792" s="188">
        <f>_xll.qlCalendarAdvance(Calendar,AX1791,AV1792,"f",,Trigger)</f>
        <v>51854</v>
      </c>
      <c r="AY1792" s="188">
        <f>_xll.qlInterestRateIndexMaturity(Currency&amp;"ibor"&amp;$G$1,AX1792,Trigger)</f>
        <v>52036</v>
      </c>
      <c r="AZ1792" s="361" t="e">
        <f>_xll.qlIndexFixing($Z$5,AW1792,,_xll.ohTrigger(Trigger,Quote!$AE$2))</f>
        <v>#NUM!</v>
      </c>
      <c r="BA1792" s="361">
        <f>_xll.qlIndexFixing($BB$1,AX1792,,_xll.ohTrigger(Trigger,Quote!$AE$2))</f>
        <v>1.4565872845368862E-2</v>
      </c>
    </row>
    <row r="1793" spans="48:53" ht="11.25" customHeight="1" x14ac:dyDescent="0.25">
      <c r="AV1793" s="189" t="s">
        <v>91</v>
      </c>
      <c r="AW1793" s="188">
        <f>_xll.qlInterestRateIndexFixingDate(Currency&amp;"ibor"&amp;$G$1,AX1793,Trigger)</f>
        <v>51858</v>
      </c>
      <c r="AX1793" s="188">
        <f>_xll.qlCalendarAdvance(Calendar,AX1792,AV1793,"f",,Trigger)</f>
        <v>51862</v>
      </c>
      <c r="AY1793" s="188">
        <f>_xll.qlInterestRateIndexMaturity(Currency&amp;"ibor"&amp;$G$1,AX1793,Trigger)</f>
        <v>52044</v>
      </c>
      <c r="AZ1793" s="361" t="e">
        <f>_xll.qlIndexFixing($Z$5,AW1793,,_xll.ohTrigger(Trigger,Quote!$AE$2))</f>
        <v>#NUM!</v>
      </c>
      <c r="BA1793" s="361">
        <f>_xll.qlIndexFixing($BB$1,AX1793,,_xll.ohTrigger(Trigger,Quote!$AE$2))</f>
        <v>1.4566539854233663E-2</v>
      </c>
    </row>
    <row r="1794" spans="48:53" ht="11.25" customHeight="1" x14ac:dyDescent="0.25">
      <c r="AV1794" s="189" t="s">
        <v>91</v>
      </c>
      <c r="AW1794" s="188">
        <f>_xll.qlInterestRateIndexFixingDate(Currency&amp;"ibor"&amp;$G$1,AX1794,Trigger)</f>
        <v>51866</v>
      </c>
      <c r="AX1794" s="188">
        <f>_xll.qlCalendarAdvance(Calendar,AX1793,AV1794,"f",,Trigger)</f>
        <v>51869</v>
      </c>
      <c r="AY1794" s="188">
        <f>_xll.qlInterestRateIndexMaturity(Currency&amp;"ibor"&amp;$G$1,AX1794,Trigger)</f>
        <v>52050</v>
      </c>
      <c r="AZ1794" s="361" t="e">
        <f>_xll.qlIndexFixing($Z$5,AW1794,,_xll.ohTrigger(Trigger,Quote!$AE$2))</f>
        <v>#NUM!</v>
      </c>
      <c r="BA1794" s="361">
        <f>_xll.qlIndexFixing($BB$1,AX1794,,_xll.ohTrigger(Trigger,Quote!$AE$2))</f>
        <v>1.4567411141829545E-2</v>
      </c>
    </row>
    <row r="1795" spans="48:53" ht="11.25" customHeight="1" x14ac:dyDescent="0.25">
      <c r="AV1795" s="189" t="s">
        <v>91</v>
      </c>
      <c r="AW1795" s="188">
        <f>_xll.qlInterestRateIndexFixingDate(Currency&amp;"ibor"&amp;$G$1,AX1795,Trigger)</f>
        <v>51874</v>
      </c>
      <c r="AX1795" s="188">
        <f>_xll.qlCalendarAdvance(Calendar,AX1794,AV1795,"f",,Trigger)</f>
        <v>51876</v>
      </c>
      <c r="AY1795" s="188">
        <f>_xll.qlInterestRateIndexMaturity(Currency&amp;"ibor"&amp;$G$1,AX1795,Trigger)</f>
        <v>52057</v>
      </c>
      <c r="AZ1795" s="361" t="e">
        <f>_xll.qlIndexFixing($Z$5,AW1795,,_xll.ohTrigger(Trigger,Quote!$AE$2))</f>
        <v>#NUM!</v>
      </c>
      <c r="BA1795" s="361">
        <f>_xll.qlIndexFixing($BB$1,AX1795,,_xll.ohTrigger(Trigger,Quote!$AE$2))</f>
        <v>1.4568263022922065E-2</v>
      </c>
    </row>
    <row r="1796" spans="48:53" ht="11.25" customHeight="1" x14ac:dyDescent="0.25">
      <c r="AV1796" s="189" t="s">
        <v>91</v>
      </c>
      <c r="AW1796" s="188">
        <f>_xll.qlInterestRateIndexFixingDate(Currency&amp;"ibor"&amp;$G$1,AX1796,Trigger)</f>
        <v>51881</v>
      </c>
      <c r="AX1796" s="188">
        <f>_xll.qlCalendarAdvance(Calendar,AX1795,AV1796,"f",,Trigger)</f>
        <v>51883</v>
      </c>
      <c r="AY1796" s="188">
        <f>_xll.qlInterestRateIndexMaturity(Currency&amp;"ibor"&amp;$G$1,AX1796,Trigger)</f>
        <v>52064</v>
      </c>
      <c r="AZ1796" s="361" t="e">
        <f>_xll.qlIndexFixing($Z$5,AW1796,,_xll.ohTrigger(Trigger,Quote!$AE$2))</f>
        <v>#NUM!</v>
      </c>
      <c r="BA1796" s="361">
        <f>_xll.qlIndexFixing($BB$1,AX1796,,_xll.ohTrigger(Trigger,Quote!$AE$2))</f>
        <v>1.456909544641706E-2</v>
      </c>
    </row>
    <row r="1797" spans="48:53" ht="11.25" customHeight="1" x14ac:dyDescent="0.25">
      <c r="AV1797" s="189" t="s">
        <v>91</v>
      </c>
      <c r="AW1797" s="188">
        <f>_xll.qlInterestRateIndexFixingDate(Currency&amp;"ibor"&amp;$G$1,AX1797,Trigger)</f>
        <v>51888</v>
      </c>
      <c r="AX1797" s="188">
        <f>_xll.qlCalendarAdvance(Calendar,AX1796,AV1797,"f",,Trigger)</f>
        <v>51890</v>
      </c>
      <c r="AY1797" s="188">
        <f>_xll.qlInterestRateIndexMaturity(Currency&amp;"ibor"&amp;$G$1,AX1797,Trigger)</f>
        <v>52071</v>
      </c>
      <c r="AZ1797" s="361" t="e">
        <f>_xll.qlIndexFixing($Z$5,AW1797,,_xll.ohTrigger(Trigger,Quote!$AE$2))</f>
        <v>#NUM!</v>
      </c>
      <c r="BA1797" s="361">
        <f>_xll.qlIndexFixing($BB$1,AX1797,,_xll.ohTrigger(Trigger,Quote!$AE$2))</f>
        <v>1.4569908361219935E-2</v>
      </c>
    </row>
    <row r="1798" spans="48:53" ht="11.25" customHeight="1" x14ac:dyDescent="0.25">
      <c r="AV1798" s="189" t="s">
        <v>91</v>
      </c>
      <c r="AW1798" s="188">
        <f>_xll.qlInterestRateIndexFixingDate(Currency&amp;"ibor"&amp;$G$1,AX1798,Trigger)</f>
        <v>51895</v>
      </c>
      <c r="AX1798" s="188">
        <f>_xll.qlCalendarAdvance(Calendar,AX1797,AV1798,"f",,Trigger)</f>
        <v>51897</v>
      </c>
      <c r="AY1798" s="188">
        <f>_xll.qlInterestRateIndexMaturity(Currency&amp;"ibor"&amp;$G$1,AX1798,Trigger)</f>
        <v>52078</v>
      </c>
      <c r="AZ1798" s="361" t="e">
        <f>_xll.qlIndexFixing($Z$5,AW1798,,_xll.ohTrigger(Trigger,Quote!$AE$2))</f>
        <v>#NUM!</v>
      </c>
      <c r="BA1798" s="361">
        <f>_xll.qlIndexFixing($BB$1,AX1798,,_xll.ohTrigger(Trigger,Quote!$AE$2))</f>
        <v>1.4570701716238301E-2</v>
      </c>
    </row>
    <row r="1799" spans="48:53" ht="11.25" customHeight="1" x14ac:dyDescent="0.25">
      <c r="AV1799" s="189" t="s">
        <v>91</v>
      </c>
      <c r="AW1799" s="188">
        <f>_xll.qlInterestRateIndexFixingDate(Currency&amp;"ibor"&amp;$G$1,AX1799,Trigger)</f>
        <v>51902</v>
      </c>
      <c r="AX1799" s="188">
        <f>_xll.qlCalendarAdvance(Calendar,AX1798,AV1799,"f",,Trigger)</f>
        <v>51904</v>
      </c>
      <c r="AY1799" s="188">
        <f>_xll.qlInterestRateIndexMaturity(Currency&amp;"ibor"&amp;$G$1,AX1799,Trigger)</f>
        <v>52085</v>
      </c>
      <c r="AZ1799" s="361" t="e">
        <f>_xll.qlIndexFixing($Z$5,AW1799,,_xll.ohTrigger(Trigger,Quote!$AE$2))</f>
        <v>#NUM!</v>
      </c>
      <c r="BA1799" s="361">
        <f>_xll.qlIndexFixing($BB$1,AX1799,,_xll.ohTrigger(Trigger,Quote!$AE$2))</f>
        <v>1.4571475460378441E-2</v>
      </c>
    </row>
    <row r="1800" spans="48:53" ht="11.25" customHeight="1" x14ac:dyDescent="0.25">
      <c r="AV1800" s="189" t="s">
        <v>91</v>
      </c>
      <c r="AW1800" s="188">
        <f>_xll.qlInterestRateIndexFixingDate(Currency&amp;"ibor"&amp;$G$1,AX1800,Trigger)</f>
        <v>51909</v>
      </c>
      <c r="AX1800" s="188">
        <f>_xll.qlCalendarAdvance(Calendar,AX1799,AV1800,"f",,Trigger)</f>
        <v>51911</v>
      </c>
      <c r="AY1800" s="188">
        <f>_xll.qlInterestRateIndexMaturity(Currency&amp;"ibor"&amp;$G$1,AX1800,Trigger)</f>
        <v>52092</v>
      </c>
      <c r="AZ1800" s="361" t="e">
        <f>_xll.qlIndexFixing($Z$5,AW1800,,_xll.ohTrigger(Trigger,Quote!$AE$2))</f>
        <v>#NUM!</v>
      </c>
      <c r="BA1800" s="361">
        <f>_xll.qlIndexFixing($BB$1,AX1800,,_xll.ohTrigger(Trigger,Quote!$AE$2))</f>
        <v>1.457222954254885E-2</v>
      </c>
    </row>
    <row r="1801" spans="48:53" ht="11.25" customHeight="1" x14ac:dyDescent="0.25">
      <c r="AV1801" s="189" t="s">
        <v>91</v>
      </c>
      <c r="AW1801" s="188">
        <f>_xll.qlInterestRateIndexFixingDate(Currency&amp;"ibor"&amp;$G$1,AX1801,Trigger)</f>
        <v>51916</v>
      </c>
      <c r="AX1801" s="188">
        <f>_xll.qlCalendarAdvance(Calendar,AX1800,AV1801,"f",,Trigger)</f>
        <v>51918</v>
      </c>
      <c r="AY1801" s="188">
        <f>_xll.qlInterestRateIndexMaturity(Currency&amp;"ibor"&amp;$G$1,AX1801,Trigger)</f>
        <v>52099</v>
      </c>
      <c r="AZ1801" s="361" t="e">
        <f>_xll.qlIndexFixing($Z$5,AW1801,,_xll.ohTrigger(Trigger,Quote!$AE$2))</f>
        <v>#NUM!</v>
      </c>
      <c r="BA1801" s="361">
        <f>_xll.qlIndexFixing($BB$1,AX1801,,_xll.ohTrigger(Trigger,Quote!$AE$2))</f>
        <v>1.4572963911658019E-2</v>
      </c>
    </row>
    <row r="1802" spans="48:53" ht="11.25" customHeight="1" x14ac:dyDescent="0.25">
      <c r="AV1802" s="189" t="s">
        <v>91</v>
      </c>
      <c r="AW1802" s="188">
        <f>_xll.qlInterestRateIndexFixingDate(Currency&amp;"ibor"&amp;$G$1,AX1802,Trigger)</f>
        <v>51923</v>
      </c>
      <c r="AX1802" s="188">
        <f>_xll.qlCalendarAdvance(Calendar,AX1801,AV1802,"f",,Trigger)</f>
        <v>51925</v>
      </c>
      <c r="AY1802" s="188">
        <f>_xll.qlInterestRateIndexMaturity(Currency&amp;"ibor"&amp;$G$1,AX1802,Trigger)</f>
        <v>52107</v>
      </c>
      <c r="AZ1802" s="361" t="e">
        <f>_xll.qlIndexFixing($Z$5,AW1802,,_xll.ohTrigger(Trigger,Quote!$AE$2))</f>
        <v>#NUM!</v>
      </c>
      <c r="BA1802" s="361">
        <f>_xll.qlIndexFixing($BB$1,AX1802,,_xll.ohTrigger(Trigger,Quote!$AE$2))</f>
        <v>1.4574693474270763E-2</v>
      </c>
    </row>
    <row r="1803" spans="48:53" ht="11.25" customHeight="1" x14ac:dyDescent="0.25">
      <c r="AV1803" s="189" t="s">
        <v>91</v>
      </c>
      <c r="AW1803" s="188">
        <f>_xll.qlInterestRateIndexFixingDate(Currency&amp;"ibor"&amp;$G$1,AX1803,Trigger)</f>
        <v>51930</v>
      </c>
      <c r="AX1803" s="188">
        <f>_xll.qlCalendarAdvance(Calendar,AX1802,AV1803,"f",,Trigger)</f>
        <v>51932</v>
      </c>
      <c r="AY1803" s="188">
        <f>_xll.qlInterestRateIndexMaturity(Currency&amp;"ibor"&amp;$G$1,AX1803,Trigger)</f>
        <v>52117</v>
      </c>
      <c r="AZ1803" s="361" t="e">
        <f>_xll.qlIndexFixing($Z$5,AW1803,,_xll.ohTrigger(Trigger,Quote!$AE$2))</f>
        <v>#NUM!</v>
      </c>
      <c r="BA1803" s="361">
        <f>_xll.qlIndexFixing($BB$1,AX1803,,_xll.ohTrigger(Trigger,Quote!$AE$2))</f>
        <v>1.4575384047214373E-2</v>
      </c>
    </row>
    <row r="1804" spans="48:53" ht="11.25" customHeight="1" x14ac:dyDescent="0.25">
      <c r="AV1804" s="189" t="s">
        <v>91</v>
      </c>
      <c r="AW1804" s="188">
        <f>_xll.qlInterestRateIndexFixingDate(Currency&amp;"ibor"&amp;$G$1,AX1804,Trigger)</f>
        <v>51937</v>
      </c>
      <c r="AX1804" s="188">
        <f>_xll.qlCalendarAdvance(Calendar,AX1803,AV1804,"f",,Trigger)</f>
        <v>51939</v>
      </c>
      <c r="AY1804" s="188">
        <f>_xll.qlInterestRateIndexMaturity(Currency&amp;"ibor"&amp;$G$1,AX1804,Trigger)</f>
        <v>52124</v>
      </c>
      <c r="AZ1804" s="361" t="e">
        <f>_xll.qlIndexFixing($Z$5,AW1804,,_xll.ohTrigger(Trigger,Quote!$AE$2))</f>
        <v>#NUM!</v>
      </c>
      <c r="BA1804" s="361">
        <f>_xll.qlIndexFixing($BB$1,AX1804,,_xll.ohTrigger(Trigger,Quote!$AE$2))</f>
        <v>1.4576054740474435E-2</v>
      </c>
    </row>
    <row r="1805" spans="48:53" ht="11.25" customHeight="1" x14ac:dyDescent="0.25">
      <c r="AV1805" s="189" t="s">
        <v>91</v>
      </c>
      <c r="AW1805" s="188">
        <f>_xll.qlInterestRateIndexFixingDate(Currency&amp;"ibor"&amp;$G$1,AX1805,Trigger)</f>
        <v>51944</v>
      </c>
      <c r="AX1805" s="188">
        <f>_xll.qlCalendarAdvance(Calendar,AX1804,AV1805,"f",,Trigger)</f>
        <v>51946</v>
      </c>
      <c r="AY1805" s="188">
        <f>_xll.qlInterestRateIndexMaturity(Currency&amp;"ibor"&amp;$G$1,AX1805,Trigger)</f>
        <v>52131</v>
      </c>
      <c r="AZ1805" s="361" t="e">
        <f>_xll.qlIndexFixing($Z$5,AW1805,,_xll.ohTrigger(Trigger,Quote!$AE$2))</f>
        <v>#NUM!</v>
      </c>
      <c r="BA1805" s="361">
        <f>_xll.qlIndexFixing($BB$1,AX1805,,_xll.ohTrigger(Trigger,Quote!$AE$2))</f>
        <v>1.4576705502954425E-2</v>
      </c>
    </row>
    <row r="1806" spans="48:53" ht="11.25" customHeight="1" x14ac:dyDescent="0.25">
      <c r="AV1806" s="189" t="s">
        <v>91</v>
      </c>
      <c r="AW1806" s="188">
        <f>_xll.qlInterestRateIndexFixingDate(Currency&amp;"ibor"&amp;$G$1,AX1806,Trigger)</f>
        <v>51951</v>
      </c>
      <c r="AX1806" s="188">
        <f>_xll.qlCalendarAdvance(Calendar,AX1805,AV1806,"f",,Trigger)</f>
        <v>51953</v>
      </c>
      <c r="AY1806" s="188">
        <f>_xll.qlInterestRateIndexMaturity(Currency&amp;"ibor"&amp;$G$1,AX1806,Trigger)</f>
        <v>52138</v>
      </c>
      <c r="AZ1806" s="361" t="e">
        <f>_xll.qlIndexFixing($Z$5,AW1806,,_xll.ohTrigger(Trigger,Quote!$AE$2))</f>
        <v>#NUM!</v>
      </c>
      <c r="BA1806" s="361">
        <f>_xll.qlIndexFixing($BB$1,AX1806,,_xll.ohTrigger(Trigger,Quote!$AE$2))</f>
        <v>1.4577003740902806E-2</v>
      </c>
    </row>
    <row r="1807" spans="48:53" ht="11.25" customHeight="1" x14ac:dyDescent="0.25">
      <c r="AV1807" s="189" t="s">
        <v>91</v>
      </c>
      <c r="AW1807" s="188">
        <f>_xll.qlInterestRateIndexFixingDate(Currency&amp;"ibor"&amp;$G$1,AX1807,Trigger)</f>
        <v>51958</v>
      </c>
      <c r="AX1807" s="188">
        <f>_xll.qlCalendarAdvance(Calendar,AX1806,AV1807,"f",,Trigger)</f>
        <v>51964</v>
      </c>
      <c r="AY1807" s="188">
        <f>_xll.qlInterestRateIndexMaturity(Currency&amp;"ibor"&amp;$G$1,AX1807,Trigger)</f>
        <v>52147</v>
      </c>
      <c r="AZ1807" s="361" t="e">
        <f>_xll.qlIndexFixing($Z$5,AW1807,,_xll.ohTrigger(Trigger,Quote!$AE$2))</f>
        <v>#NUM!</v>
      </c>
      <c r="BA1807" s="361">
        <f>_xll.qlIndexFixing($BB$1,AX1807,,_xll.ohTrigger(Trigger,Quote!$AE$2))</f>
        <v>1.4577787132688782E-2</v>
      </c>
    </row>
    <row r="1808" spans="48:53" ht="11.25" customHeight="1" x14ac:dyDescent="0.25">
      <c r="AV1808" s="189" t="s">
        <v>91</v>
      </c>
      <c r="AW1808" s="188">
        <f>_xll.qlInterestRateIndexFixingDate(Currency&amp;"ibor"&amp;$G$1,AX1808,Trigger)</f>
        <v>51967</v>
      </c>
      <c r="AX1808" s="188">
        <f>_xll.qlCalendarAdvance(Calendar,AX1807,AV1808,"f",,Trigger)</f>
        <v>51971</v>
      </c>
      <c r="AY1808" s="188">
        <f>_xll.qlInterestRateIndexMaturity(Currency&amp;"ibor"&amp;$G$1,AX1808,Trigger)</f>
        <v>52154</v>
      </c>
      <c r="AZ1808" s="361" t="e">
        <f>_xll.qlIndexFixing($Z$5,AW1808,,_xll.ohTrigger(Trigger,Quote!$AE$2))</f>
        <v>#NUM!</v>
      </c>
      <c r="BA1808" s="361">
        <f>_xll.qlIndexFixing($BB$1,AX1808,,_xll.ohTrigger(Trigger,Quote!$AE$2))</f>
        <v>1.4578373478168056E-2</v>
      </c>
    </row>
    <row r="1809" spans="48:53" ht="11.25" customHeight="1" x14ac:dyDescent="0.25">
      <c r="AV1809" s="189" t="s">
        <v>91</v>
      </c>
      <c r="AW1809" s="188">
        <f>_xll.qlInterestRateIndexFixingDate(Currency&amp;"ibor"&amp;$G$1,AX1809,Trigger)</f>
        <v>51974</v>
      </c>
      <c r="AX1809" s="188">
        <f>_xll.qlCalendarAdvance(Calendar,AX1808,AV1809,"f",,Trigger)</f>
        <v>51978</v>
      </c>
      <c r="AY1809" s="188">
        <f>_xll.qlInterestRateIndexMaturity(Currency&amp;"ibor"&amp;$G$1,AX1809,Trigger)</f>
        <v>52161</v>
      </c>
      <c r="AZ1809" s="361" t="e">
        <f>_xll.qlIndexFixing($Z$5,AW1809,,_xll.ohTrigger(Trigger,Quote!$AE$2))</f>
        <v>#NUM!</v>
      </c>
      <c r="BA1809" s="361">
        <f>_xll.qlIndexFixing($BB$1,AX1809,,_xll.ohTrigger(Trigger,Quote!$AE$2))</f>
        <v>1.4578939678351624E-2</v>
      </c>
    </row>
    <row r="1810" spans="48:53" ht="11.25" customHeight="1" x14ac:dyDescent="0.25">
      <c r="AV1810" s="189" t="s">
        <v>91</v>
      </c>
      <c r="AW1810" s="188">
        <f>_xll.qlInterestRateIndexFixingDate(Currency&amp;"ibor"&amp;$G$1,AX1810,Trigger)</f>
        <v>51981</v>
      </c>
      <c r="AX1810" s="188">
        <f>_xll.qlCalendarAdvance(Calendar,AX1809,AV1810,"f",,Trigger)</f>
        <v>51985</v>
      </c>
      <c r="AY1810" s="188">
        <f>_xll.qlInterestRateIndexMaturity(Currency&amp;"ibor"&amp;$G$1,AX1810,Trigger)</f>
        <v>52168</v>
      </c>
      <c r="AZ1810" s="361" t="e">
        <f>_xll.qlIndexFixing($Z$5,AW1810,,_xll.ohTrigger(Trigger,Quote!$AE$2))</f>
        <v>#NUM!</v>
      </c>
      <c r="BA1810" s="361">
        <f>_xll.qlIndexFixing($BB$1,AX1810,,_xll.ohTrigger(Trigger,Quote!$AE$2))</f>
        <v>1.4580214307620109E-2</v>
      </c>
    </row>
    <row r="1811" spans="48:53" ht="11.25" customHeight="1" x14ac:dyDescent="0.25">
      <c r="AV1811" s="189" t="s">
        <v>91</v>
      </c>
      <c r="AW1811" s="188">
        <f>_xll.qlInterestRateIndexFixingDate(Currency&amp;"ibor"&amp;$G$1,AX1811,Trigger)</f>
        <v>51988</v>
      </c>
      <c r="AX1811" s="188">
        <f>_xll.qlCalendarAdvance(Calendar,AX1810,AV1811,"f",,Trigger)</f>
        <v>51992</v>
      </c>
      <c r="AY1811" s="188">
        <f>_xll.qlInterestRateIndexMaturity(Currency&amp;"ibor"&amp;$G$1,AX1811,Trigger)</f>
        <v>52176</v>
      </c>
      <c r="AZ1811" s="361" t="e">
        <f>_xll.qlIndexFixing($Z$5,AW1811,,_xll.ohTrigger(Trigger,Quote!$AE$2))</f>
        <v>#NUM!</v>
      </c>
      <c r="BA1811" s="361">
        <f>_xll.qlIndexFixing($BB$1,AX1811,,_xll.ohTrigger(Trigger,Quote!$AE$2))</f>
        <v>1.4580985946313432E-2</v>
      </c>
    </row>
    <row r="1812" spans="48:53" ht="11.25" customHeight="1" x14ac:dyDescent="0.25">
      <c r="AV1812" s="189" t="s">
        <v>91</v>
      </c>
      <c r="AW1812" s="188">
        <f>_xll.qlInterestRateIndexFixingDate(Currency&amp;"ibor"&amp;$G$1,AX1812,Trigger)</f>
        <v>51995</v>
      </c>
      <c r="AX1812" s="188">
        <f>_xll.qlCalendarAdvance(Calendar,AX1811,AV1812,"f",,Trigger)</f>
        <v>51999</v>
      </c>
      <c r="AY1812" s="188">
        <f>_xll.qlInterestRateIndexMaturity(Currency&amp;"ibor"&amp;$G$1,AX1812,Trigger)</f>
        <v>52183</v>
      </c>
      <c r="AZ1812" s="361" t="e">
        <f>_xll.qlIndexFixing($Z$5,AW1812,,_xll.ohTrigger(Trigger,Quote!$AE$2))</f>
        <v>#NUM!</v>
      </c>
      <c r="BA1812" s="361">
        <f>_xll.qlIndexFixing($BB$1,AX1812,,_xll.ohTrigger(Trigger,Quote!$AE$2))</f>
        <v>1.4581487060303305E-2</v>
      </c>
    </row>
    <row r="1813" spans="48:53" ht="11.25" customHeight="1" x14ac:dyDescent="0.25">
      <c r="AV1813" s="189" t="s">
        <v>91</v>
      </c>
      <c r="AW1813" s="188">
        <f>_xll.qlInterestRateIndexFixingDate(Currency&amp;"ibor"&amp;$G$1,AX1813,Trigger)</f>
        <v>52002</v>
      </c>
      <c r="AX1813" s="188">
        <f>_xll.qlCalendarAdvance(Calendar,AX1812,AV1813,"f",,Trigger)</f>
        <v>52006</v>
      </c>
      <c r="AY1813" s="188">
        <f>_xll.qlInterestRateIndexMaturity(Currency&amp;"ibor"&amp;$G$1,AX1813,Trigger)</f>
        <v>52190</v>
      </c>
      <c r="AZ1813" s="361" t="e">
        <f>_xll.qlIndexFixing($Z$5,AW1813,,_xll.ohTrigger(Trigger,Quote!$AE$2))</f>
        <v>#NUM!</v>
      </c>
      <c r="BA1813" s="361">
        <f>_xll.qlIndexFixing($BB$1,AX1813,,_xll.ohTrigger(Trigger,Quote!$AE$2))</f>
        <v>1.4581967811226247E-2</v>
      </c>
    </row>
    <row r="1814" spans="48:53" ht="11.25" customHeight="1" x14ac:dyDescent="0.25">
      <c r="AV1814" s="189" t="s">
        <v>91</v>
      </c>
      <c r="AW1814" s="188">
        <f>_xll.qlInterestRateIndexFixingDate(Currency&amp;"ibor"&amp;$G$1,AX1814,Trigger)</f>
        <v>52009</v>
      </c>
      <c r="AX1814" s="188">
        <f>_xll.qlCalendarAdvance(Calendar,AX1813,AV1814,"f",,Trigger)</f>
        <v>52013</v>
      </c>
      <c r="AY1814" s="188">
        <f>_xll.qlInterestRateIndexMaturity(Currency&amp;"ibor"&amp;$G$1,AX1814,Trigger)</f>
        <v>52197</v>
      </c>
      <c r="AZ1814" s="361" t="e">
        <f>_xll.qlIndexFixing($Z$5,AW1814,,_xll.ohTrigger(Trigger,Quote!$AE$2))</f>
        <v>#NUM!</v>
      </c>
      <c r="BA1814" s="361">
        <f>_xll.qlIndexFixing($BB$1,AX1814,,_xll.ohTrigger(Trigger,Quote!$AE$2))</f>
        <v>1.458146671166909E-2</v>
      </c>
    </row>
    <row r="1815" spans="48:53" ht="11.25" customHeight="1" x14ac:dyDescent="0.25">
      <c r="AV1815" s="189" t="s">
        <v>91</v>
      </c>
      <c r="AW1815" s="188">
        <f>_xll.qlInterestRateIndexFixingDate(Currency&amp;"ibor"&amp;$G$1,AX1815,Trigger)</f>
        <v>52016</v>
      </c>
      <c r="AX1815" s="188">
        <f>_xll.qlCalendarAdvance(Calendar,AX1814,AV1815,"f",,Trigger)</f>
        <v>52020</v>
      </c>
      <c r="AY1815" s="188">
        <f>_xll.qlInterestRateIndexMaturity(Currency&amp;"ibor"&amp;$G$1,AX1815,Trigger)</f>
        <v>52203</v>
      </c>
      <c r="AZ1815" s="361" t="e">
        <f>_xll.qlIndexFixing($Z$5,AW1815,,_xll.ohTrigger(Trigger,Quote!$AE$2))</f>
        <v>#NUM!</v>
      </c>
      <c r="BA1815" s="361">
        <f>_xll.qlIndexFixing($BB$1,AX1815,,_xll.ohTrigger(Trigger,Quote!$AE$2))</f>
        <v>1.4581910967185835E-2</v>
      </c>
    </row>
    <row r="1816" spans="48:53" ht="11.25" customHeight="1" x14ac:dyDescent="0.25">
      <c r="AV1816" s="189" t="s">
        <v>91</v>
      </c>
      <c r="AW1816" s="188">
        <f>_xll.qlInterestRateIndexFixingDate(Currency&amp;"ibor"&amp;$G$1,AX1816,Trigger)</f>
        <v>52023</v>
      </c>
      <c r="AX1816" s="188">
        <f>_xll.qlCalendarAdvance(Calendar,AX1815,AV1816,"f",,Trigger)</f>
        <v>52027</v>
      </c>
      <c r="AY1816" s="188">
        <f>_xll.qlInterestRateIndexMaturity(Currency&amp;"ibor"&amp;$G$1,AX1816,Trigger)</f>
        <v>52210</v>
      </c>
      <c r="AZ1816" s="361" t="e">
        <f>_xll.qlIndexFixing($Z$5,AW1816,,_xll.ohTrigger(Trigger,Quote!$AE$2))</f>
        <v>#NUM!</v>
      </c>
      <c r="BA1816" s="361">
        <f>_xll.qlIndexFixing($BB$1,AX1816,,_xll.ohTrigger(Trigger,Quote!$AE$2))</f>
        <v>1.4582334719781688E-2</v>
      </c>
    </row>
    <row r="1817" spans="48:53" ht="11.25" customHeight="1" x14ac:dyDescent="0.25">
      <c r="AV1817" s="189" t="s">
        <v>91</v>
      </c>
      <c r="AW1817" s="188">
        <f>_xll.qlInterestRateIndexFixingDate(Currency&amp;"ibor"&amp;$G$1,AX1817,Trigger)</f>
        <v>52030</v>
      </c>
      <c r="AX1817" s="188">
        <f>_xll.qlCalendarAdvance(Calendar,AX1816,AV1817,"f",,Trigger)</f>
        <v>52034</v>
      </c>
      <c r="AY1817" s="188">
        <f>_xll.qlInterestRateIndexMaturity(Currency&amp;"ibor"&amp;$G$1,AX1817,Trigger)</f>
        <v>52217</v>
      </c>
      <c r="AZ1817" s="361" t="e">
        <f>_xll.qlIndexFixing($Z$5,AW1817,,_xll.ohTrigger(Trigger,Quote!$AE$2))</f>
        <v>#NUM!</v>
      </c>
      <c r="BA1817" s="361">
        <f>_xll.qlIndexFixing($BB$1,AX1817,,_xll.ohTrigger(Trigger,Quote!$AE$2))</f>
        <v>1.4582737918368775E-2</v>
      </c>
    </row>
    <row r="1818" spans="48:53" ht="11.25" customHeight="1" x14ac:dyDescent="0.25">
      <c r="AV1818" s="189" t="s">
        <v>91</v>
      </c>
      <c r="AW1818" s="188">
        <f>_xll.qlInterestRateIndexFixingDate(Currency&amp;"ibor"&amp;$G$1,AX1818,Trigger)</f>
        <v>52037</v>
      </c>
      <c r="AX1818" s="188">
        <f>_xll.qlCalendarAdvance(Calendar,AX1817,AV1818,"f",,Trigger)</f>
        <v>52041</v>
      </c>
      <c r="AY1818" s="188">
        <f>_xll.qlInterestRateIndexMaturity(Currency&amp;"ibor"&amp;$G$1,AX1818,Trigger)</f>
        <v>52224</v>
      </c>
      <c r="AZ1818" s="361" t="e">
        <f>_xll.qlIndexFixing($Z$5,AW1818,,_xll.ohTrigger(Trigger,Quote!$AE$2))</f>
        <v>#NUM!</v>
      </c>
      <c r="BA1818" s="361">
        <f>_xll.qlIndexFixing($BB$1,AX1818,,_xll.ohTrigger(Trigger,Quote!$AE$2))</f>
        <v>1.45840643315234E-2</v>
      </c>
    </row>
    <row r="1819" spans="48:53" ht="11.25" customHeight="1" x14ac:dyDescent="0.25">
      <c r="AV1819" s="189" t="s">
        <v>91</v>
      </c>
      <c r="AW1819" s="188">
        <f>_xll.qlInterestRateIndexFixingDate(Currency&amp;"ibor"&amp;$G$1,AX1819,Trigger)</f>
        <v>52044</v>
      </c>
      <c r="AX1819" s="188">
        <f>_xll.qlCalendarAdvance(Calendar,AX1818,AV1819,"f",,Trigger)</f>
        <v>52048</v>
      </c>
      <c r="AY1819" s="188">
        <f>_xll.qlInterestRateIndexMaturity(Currency&amp;"ibor"&amp;$G$1,AX1819,Trigger)</f>
        <v>52233</v>
      </c>
      <c r="AZ1819" s="361" t="e">
        <f>_xll.qlIndexFixing($Z$5,AW1819,,_xll.ohTrigger(Trigger,Quote!$AE$2))</f>
        <v>#NUM!</v>
      </c>
      <c r="BA1819" s="361">
        <f>_xll.qlIndexFixing($BB$1,AX1819,,_xll.ohTrigger(Trigger,Quote!$AE$2))</f>
        <v>1.4584421831066917E-2</v>
      </c>
    </row>
    <row r="1820" spans="48:53" ht="11.25" customHeight="1" x14ac:dyDescent="0.25">
      <c r="AV1820" s="189" t="s">
        <v>91</v>
      </c>
      <c r="AW1820" s="188">
        <f>_xll.qlInterestRateIndexFixingDate(Currency&amp;"ibor"&amp;$G$1,AX1820,Trigger)</f>
        <v>52051</v>
      </c>
      <c r="AX1820" s="188">
        <f>_xll.qlCalendarAdvance(Calendar,AX1819,AV1820,"f",,Trigger)</f>
        <v>52055</v>
      </c>
      <c r="AY1820" s="188">
        <f>_xll.qlInterestRateIndexMaturity(Currency&amp;"ibor"&amp;$G$1,AX1820,Trigger)</f>
        <v>52239</v>
      </c>
      <c r="AZ1820" s="361" t="e">
        <f>_xll.qlIndexFixing($Z$5,AW1820,,_xll.ohTrigger(Trigger,Quote!$AE$2))</f>
        <v>#NUM!</v>
      </c>
      <c r="BA1820" s="361">
        <f>_xll.qlIndexFixing($BB$1,AX1820,,_xll.ohTrigger(Trigger,Quote!$AE$2))</f>
        <v>1.458475860988938E-2</v>
      </c>
    </row>
    <row r="1821" spans="48:53" ht="11.25" customHeight="1" x14ac:dyDescent="0.25">
      <c r="AV1821" s="189" t="s">
        <v>91</v>
      </c>
      <c r="AW1821" s="188">
        <f>_xll.qlInterestRateIndexFixingDate(Currency&amp;"ibor"&amp;$G$1,AX1821,Trigger)</f>
        <v>52058</v>
      </c>
      <c r="AX1821" s="188">
        <f>_xll.qlCalendarAdvance(Calendar,AX1820,AV1821,"f",,Trigger)</f>
        <v>52062</v>
      </c>
      <c r="AY1821" s="188">
        <f>_xll.qlInterestRateIndexMaturity(Currency&amp;"ibor"&amp;$G$1,AX1821,Trigger)</f>
        <v>52246</v>
      </c>
      <c r="AZ1821" s="361" t="e">
        <f>_xll.qlIndexFixing($Z$5,AW1821,,_xll.ohTrigger(Trigger,Quote!$AE$2))</f>
        <v>#NUM!</v>
      </c>
      <c r="BA1821" s="361">
        <f>_xll.qlIndexFixing($BB$1,AX1821,,_xll.ohTrigger(Trigger,Quote!$AE$2))</f>
        <v>1.4585074616900047E-2</v>
      </c>
    </row>
    <row r="1822" spans="48:53" ht="11.25" customHeight="1" x14ac:dyDescent="0.25">
      <c r="AV1822" s="189" t="s">
        <v>91</v>
      </c>
      <c r="AW1822" s="188">
        <f>_xll.qlInterestRateIndexFixingDate(Currency&amp;"ibor"&amp;$G$1,AX1822,Trigger)</f>
        <v>52065</v>
      </c>
      <c r="AX1822" s="188">
        <f>_xll.qlCalendarAdvance(Calendar,AX1821,AV1822,"f",,Trigger)</f>
        <v>52069</v>
      </c>
      <c r="AY1822" s="188">
        <f>_xll.qlInterestRateIndexMaturity(Currency&amp;"ibor"&amp;$G$1,AX1822,Trigger)</f>
        <v>52253</v>
      </c>
      <c r="AZ1822" s="361" t="e">
        <f>_xll.qlIndexFixing($Z$5,AW1822,,_xll.ohTrigger(Trigger,Quote!$AE$2))</f>
        <v>#NUM!</v>
      </c>
      <c r="BA1822" s="361">
        <f>_xll.qlIndexFixing($BB$1,AX1822,,_xll.ohTrigger(Trigger,Quote!$AE$2))</f>
        <v>1.4585369801009461E-2</v>
      </c>
    </row>
    <row r="1823" spans="48:53" ht="11.25" customHeight="1" x14ac:dyDescent="0.25">
      <c r="AV1823" s="189" t="s">
        <v>91</v>
      </c>
      <c r="AW1823" s="188">
        <f>_xll.qlInterestRateIndexFixingDate(Currency&amp;"ibor"&amp;$G$1,AX1823,Trigger)</f>
        <v>52072</v>
      </c>
      <c r="AX1823" s="188">
        <f>_xll.qlCalendarAdvance(Calendar,AX1822,AV1823,"f",,Trigger)</f>
        <v>52076</v>
      </c>
      <c r="AY1823" s="188">
        <f>_xll.qlInterestRateIndexMaturity(Currency&amp;"ibor"&amp;$G$1,AX1823,Trigger)</f>
        <v>52260</v>
      </c>
      <c r="AZ1823" s="361" t="e">
        <f>_xll.qlIndexFixing($Z$5,AW1823,,_xll.ohTrigger(Trigger,Quote!$AE$2))</f>
        <v>#NUM!</v>
      </c>
      <c r="BA1823" s="361">
        <f>_xll.qlIndexFixing($BB$1,AX1823,,_xll.ohTrigger(Trigger,Quote!$AE$2))</f>
        <v>1.4584722614911843E-2</v>
      </c>
    </row>
    <row r="1824" spans="48:53" ht="11.25" customHeight="1" x14ac:dyDescent="0.25">
      <c r="AV1824" s="189" t="s">
        <v>91</v>
      </c>
      <c r="AW1824" s="188">
        <f>_xll.qlInterestRateIndexFixingDate(Currency&amp;"ibor"&amp;$G$1,AX1824,Trigger)</f>
        <v>52079</v>
      </c>
      <c r="AX1824" s="188">
        <f>_xll.qlCalendarAdvance(Calendar,AX1823,AV1824,"f",,Trigger)</f>
        <v>52083</v>
      </c>
      <c r="AY1824" s="188">
        <f>_xll.qlInterestRateIndexMaturity(Currency&amp;"ibor"&amp;$G$1,AX1824,Trigger)</f>
        <v>52267</v>
      </c>
      <c r="AZ1824" s="361" t="e">
        <f>_xll.qlIndexFixing($Z$5,AW1824,,_xll.ohTrigger(Trigger,Quote!$AE$2))</f>
        <v>#NUM!</v>
      </c>
      <c r="BA1824" s="361">
        <f>_xll.qlIndexFixing($BB$1,AX1824,,_xll.ohTrigger(Trigger,Quote!$AE$2))</f>
        <v>1.458589749616542E-2</v>
      </c>
    </row>
    <row r="1825" spans="48:53" ht="11.25" customHeight="1" x14ac:dyDescent="0.25">
      <c r="AV1825" s="189" t="s">
        <v>91</v>
      </c>
      <c r="AW1825" s="188">
        <f>_xll.qlInterestRateIndexFixingDate(Currency&amp;"ibor"&amp;$G$1,AX1825,Trigger)</f>
        <v>52086</v>
      </c>
      <c r="AX1825" s="188">
        <f>_xll.qlCalendarAdvance(Calendar,AX1824,AV1825,"f",,Trigger)</f>
        <v>52090</v>
      </c>
      <c r="AY1825" s="188">
        <f>_xll.qlInterestRateIndexMaturity(Currency&amp;"ibor"&amp;$G$1,AX1825,Trigger)</f>
        <v>52274</v>
      </c>
      <c r="AZ1825" s="361" t="e">
        <f>_xll.qlIndexFixing($Z$5,AW1825,,_xll.ohTrigger(Trigger,Quote!$AE$2))</f>
        <v>#NUM!</v>
      </c>
      <c r="BA1825" s="361">
        <f>_xll.qlIndexFixing($BB$1,AX1825,,_xll.ohTrigger(Trigger,Quote!$AE$2))</f>
        <v>1.4586129905034342E-2</v>
      </c>
    </row>
    <row r="1826" spans="48:53" ht="11.25" customHeight="1" x14ac:dyDescent="0.25">
      <c r="AV1826" s="189" t="s">
        <v>91</v>
      </c>
      <c r="AW1826" s="188">
        <f>_xll.qlInterestRateIndexFixingDate(Currency&amp;"ibor"&amp;$G$1,AX1826,Trigger)</f>
        <v>52093</v>
      </c>
      <c r="AX1826" s="188">
        <f>_xll.qlCalendarAdvance(Calendar,AX1825,AV1826,"f",,Trigger)</f>
        <v>52097</v>
      </c>
      <c r="AY1826" s="188">
        <f>_xll.qlInterestRateIndexMaturity(Currency&amp;"ibor"&amp;$G$1,AX1826,Trigger)</f>
        <v>52281</v>
      </c>
      <c r="AZ1826" s="361" t="e">
        <f>_xll.qlIndexFixing($Z$5,AW1826,,_xll.ohTrigger(Trigger,Quote!$AE$2))</f>
        <v>#NUM!</v>
      </c>
      <c r="BA1826" s="361">
        <f>_xll.qlIndexFixing($BB$1,AX1826,,_xll.ohTrigger(Trigger,Quote!$AE$2))</f>
        <v>1.4586341286647202E-2</v>
      </c>
    </row>
    <row r="1827" spans="48:53" ht="11.25" customHeight="1" x14ac:dyDescent="0.25">
      <c r="AV1827" s="189" t="s">
        <v>91</v>
      </c>
      <c r="AW1827" s="188">
        <f>_xll.qlInterestRateIndexFixingDate(Currency&amp;"ibor"&amp;$G$1,AX1827,Trigger)</f>
        <v>52100</v>
      </c>
      <c r="AX1827" s="188">
        <f>_xll.qlCalendarAdvance(Calendar,AX1826,AV1827,"f",,Trigger)</f>
        <v>52104</v>
      </c>
      <c r="AY1827" s="188">
        <f>_xll.qlInterestRateIndexMaturity(Currency&amp;"ibor"&amp;$G$1,AX1827,Trigger)</f>
        <v>52288</v>
      </c>
      <c r="AZ1827" s="361" t="e">
        <f>_xll.qlIndexFixing($Z$5,AW1827,,_xll.ohTrigger(Trigger,Quote!$AE$2))</f>
        <v>#NUM!</v>
      </c>
      <c r="BA1827" s="361">
        <f>_xll.qlIndexFixing($BB$1,AX1827,,_xll.ohTrigger(Trigger,Quote!$AE$2))</f>
        <v>1.4585628195046002E-2</v>
      </c>
    </row>
    <row r="1828" spans="48:53" ht="11.25" customHeight="1" x14ac:dyDescent="0.25">
      <c r="AV1828" s="189" t="s">
        <v>91</v>
      </c>
      <c r="AW1828" s="188">
        <f>_xll.qlInterestRateIndexFixingDate(Currency&amp;"ibor"&amp;$G$1,AX1828,Trigger)</f>
        <v>52107</v>
      </c>
      <c r="AX1828" s="188">
        <f>_xll.qlCalendarAdvance(Calendar,AX1827,AV1828,"f",,Trigger)</f>
        <v>52111</v>
      </c>
      <c r="AY1828" s="188">
        <f>_xll.qlInterestRateIndexMaturity(Currency&amp;"ibor"&amp;$G$1,AX1828,Trigger)</f>
        <v>52292</v>
      </c>
      <c r="AZ1828" s="361" t="e">
        <f>_xll.qlIndexFixing($Z$5,AW1828,,_xll.ohTrigger(Trigger,Quote!$AE$2))</f>
        <v>#NUM!</v>
      </c>
      <c r="BA1828" s="361">
        <f>_xll.qlIndexFixing($BB$1,AX1828,,_xll.ohTrigger(Trigger,Quote!$AE$2))</f>
        <v>1.4585202014423015E-2</v>
      </c>
    </row>
    <row r="1829" spans="48:53" ht="11.25" customHeight="1" x14ac:dyDescent="0.25">
      <c r="AV1829" s="189" t="s">
        <v>91</v>
      </c>
      <c r="AW1829" s="188">
        <f>_xll.qlInterestRateIndexFixingDate(Currency&amp;"ibor"&amp;$G$1,AX1829,Trigger)</f>
        <v>52114</v>
      </c>
      <c r="AX1829" s="188">
        <f>_xll.qlCalendarAdvance(Calendar,AX1828,AV1829,"f",,Trigger)</f>
        <v>52118</v>
      </c>
      <c r="AY1829" s="188">
        <f>_xll.qlInterestRateIndexMaturity(Currency&amp;"ibor"&amp;$G$1,AX1829,Trigger)</f>
        <v>52299</v>
      </c>
      <c r="AZ1829" s="361" t="e">
        <f>_xll.qlIndexFixing($Z$5,AW1829,,_xll.ohTrigger(Trigger,Quote!$AE$2))</f>
        <v>#NUM!</v>
      </c>
      <c r="BA1829" s="361">
        <f>_xll.qlIndexFixing($BB$1,AX1829,,_xll.ohTrigger(Trigger,Quote!$AE$2))</f>
        <v>1.4585357626377277E-2</v>
      </c>
    </row>
    <row r="1830" spans="48:53" ht="11.25" customHeight="1" x14ac:dyDescent="0.25">
      <c r="AV1830" s="189" t="s">
        <v>91</v>
      </c>
      <c r="AW1830" s="188">
        <f>_xll.qlInterestRateIndexFixingDate(Currency&amp;"ibor"&amp;$G$1,AX1830,Trigger)</f>
        <v>52121</v>
      </c>
      <c r="AX1830" s="188">
        <f>_xll.qlCalendarAdvance(Calendar,AX1829,AV1830,"f",,Trigger)</f>
        <v>52125</v>
      </c>
      <c r="AY1830" s="188">
        <f>_xll.qlInterestRateIndexMaturity(Currency&amp;"ibor"&amp;$G$1,AX1830,Trigger)</f>
        <v>52306</v>
      </c>
      <c r="AZ1830" s="361" t="e">
        <f>_xll.qlIndexFixing($Z$5,AW1830,,_xll.ohTrigger(Trigger,Quote!$AE$2))</f>
        <v>#NUM!</v>
      </c>
      <c r="BA1830" s="361">
        <f>_xll.qlIndexFixing($BB$1,AX1830,,_xll.ohTrigger(Trigger,Quote!$AE$2))</f>
        <v>1.4585492029255496E-2</v>
      </c>
    </row>
    <row r="1831" spans="48:53" ht="11.25" customHeight="1" x14ac:dyDescent="0.25">
      <c r="AV1831" s="189" t="s">
        <v>91</v>
      </c>
      <c r="AW1831" s="188">
        <f>_xll.qlInterestRateIndexFixingDate(Currency&amp;"ibor"&amp;$G$1,AX1831,Trigger)</f>
        <v>52128</v>
      </c>
      <c r="AX1831" s="188">
        <f>_xll.qlCalendarAdvance(Calendar,AX1830,AV1831,"f",,Trigger)</f>
        <v>52132</v>
      </c>
      <c r="AY1831" s="188">
        <f>_xll.qlInterestRateIndexMaturity(Currency&amp;"ibor"&amp;$G$1,AX1831,Trigger)</f>
        <v>52313</v>
      </c>
      <c r="AZ1831" s="361" t="e">
        <f>_xll.qlIndexFixing($Z$5,AW1831,,_xll.ohTrigger(Trigger,Quote!$AE$2))</f>
        <v>#NUM!</v>
      </c>
      <c r="BA1831" s="361">
        <f>_xll.qlIndexFixing($BB$1,AX1831,,_xll.ohTrigger(Trigger,Quote!$AE$2))</f>
        <v>1.4585605171984714E-2</v>
      </c>
    </row>
    <row r="1832" spans="48:53" ht="11.25" customHeight="1" x14ac:dyDescent="0.25">
      <c r="AV1832" s="189" t="s">
        <v>91</v>
      </c>
      <c r="AW1832" s="188">
        <f>_xll.qlInterestRateIndexFixingDate(Currency&amp;"ibor"&amp;$G$1,AX1832,Trigger)</f>
        <v>52135</v>
      </c>
      <c r="AX1832" s="188">
        <f>_xll.qlCalendarAdvance(Calendar,AX1831,AV1832,"f",,Trigger)</f>
        <v>52139</v>
      </c>
      <c r="AY1832" s="188">
        <f>_xll.qlInterestRateIndexMaturity(Currency&amp;"ibor"&amp;$G$1,AX1832,Trigger)</f>
        <v>52321</v>
      </c>
      <c r="AZ1832" s="361" t="e">
        <f>_xll.qlIndexFixing($Z$5,AW1832,,_xll.ohTrigger(Trigger,Quote!$AE$2))</f>
        <v>#NUM!</v>
      </c>
      <c r="BA1832" s="361">
        <f>_xll.qlIndexFixing($BB$1,AX1832,,_xll.ohTrigger(Trigger,Quote!$AE$2))</f>
        <v>1.4585990911020929E-2</v>
      </c>
    </row>
    <row r="1833" spans="48:53" ht="11.25" customHeight="1" x14ac:dyDescent="0.25">
      <c r="AV1833" s="189" t="s">
        <v>91</v>
      </c>
      <c r="AW1833" s="188">
        <f>_xll.qlInterestRateIndexFixingDate(Currency&amp;"ibor"&amp;$G$1,AX1833,Trigger)</f>
        <v>52142</v>
      </c>
      <c r="AX1833" s="188">
        <f>_xll.qlCalendarAdvance(Calendar,AX1832,AV1833,"f",,Trigger)</f>
        <v>52146</v>
      </c>
      <c r="AY1833" s="188">
        <f>_xll.qlInterestRateIndexMaturity(Currency&amp;"ibor"&amp;$G$1,AX1833,Trigger)</f>
        <v>52328</v>
      </c>
      <c r="AZ1833" s="361" t="e">
        <f>_xll.qlIndexFixing($Z$5,AW1833,,_xll.ohTrigger(Trigger,Quote!$AE$2))</f>
        <v>#NUM!</v>
      </c>
      <c r="BA1833" s="361">
        <f>_xll.qlIndexFixing($BB$1,AX1833,,_xll.ohTrigger(Trigger,Quote!$AE$2))</f>
        <v>1.4586059839416668E-2</v>
      </c>
    </row>
    <row r="1834" spans="48:53" ht="11.25" customHeight="1" x14ac:dyDescent="0.25">
      <c r="AV1834" s="189" t="s">
        <v>91</v>
      </c>
      <c r="AW1834" s="188">
        <f>_xll.qlInterestRateIndexFixingDate(Currency&amp;"ibor"&amp;$G$1,AX1834,Trigger)</f>
        <v>52149</v>
      </c>
      <c r="AX1834" s="188">
        <f>_xll.qlCalendarAdvance(Calendar,AX1833,AV1834,"f",,Trigger)</f>
        <v>52153</v>
      </c>
      <c r="AY1834" s="188">
        <f>_xll.qlInterestRateIndexMaturity(Currency&amp;"ibor"&amp;$G$1,AX1834,Trigger)</f>
        <v>52335</v>
      </c>
      <c r="AZ1834" s="361" t="e">
        <f>_xll.qlIndexFixing($Z$5,AW1834,,_xll.ohTrigger(Trigger,Quote!$AE$2))</f>
        <v>#NUM!</v>
      </c>
      <c r="BA1834" s="361">
        <f>_xll.qlIndexFixing($BB$1,AX1834,,_xll.ohTrigger(Trigger,Quote!$AE$2))</f>
        <v>1.4586107349931311E-2</v>
      </c>
    </row>
    <row r="1835" spans="48:53" ht="11.25" customHeight="1" x14ac:dyDescent="0.25">
      <c r="AV1835" s="189" t="s">
        <v>91</v>
      </c>
      <c r="AW1835" s="188">
        <f>_xll.qlInterestRateIndexFixingDate(Currency&amp;"ibor"&amp;$G$1,AX1835,Trigger)</f>
        <v>52156</v>
      </c>
      <c r="AX1835" s="188">
        <f>_xll.qlCalendarAdvance(Calendar,AX1834,AV1835,"f",,Trigger)</f>
        <v>52160</v>
      </c>
      <c r="AY1835" s="188">
        <f>_xll.qlInterestRateIndexMaturity(Currency&amp;"ibor"&amp;$G$1,AX1835,Trigger)</f>
        <v>52342</v>
      </c>
      <c r="AZ1835" s="361" t="e">
        <f>_xll.qlIndexFixing($Z$5,AW1835,,_xll.ohTrigger(Trigger,Quote!$AE$2))</f>
        <v>#NUM!</v>
      </c>
      <c r="BA1835" s="361">
        <f>_xll.qlIndexFixing($BB$1,AX1835,,_xll.ohTrigger(Trigger,Quote!$AE$2))</f>
        <v>1.4586133391492746E-2</v>
      </c>
    </row>
    <row r="1836" spans="48:53" ht="11.25" customHeight="1" x14ac:dyDescent="0.25">
      <c r="AV1836" s="189" t="s">
        <v>91</v>
      </c>
      <c r="AW1836" s="188">
        <f>_xll.qlInterestRateIndexFixingDate(Currency&amp;"ibor"&amp;$G$1,AX1836,Trigger)</f>
        <v>52163</v>
      </c>
      <c r="AX1836" s="188">
        <f>_xll.qlCalendarAdvance(Calendar,AX1835,AV1836,"f",,Trigger)</f>
        <v>52167</v>
      </c>
      <c r="AY1836" s="188">
        <f>_xll.qlInterestRateIndexMaturity(Currency&amp;"ibor"&amp;$G$1,AX1836,Trigger)</f>
        <v>52349</v>
      </c>
      <c r="AZ1836" s="361" t="e">
        <f>_xll.qlIndexFixing($Z$5,AW1836,,_xll.ohTrigger(Trigger,Quote!$AE$2))</f>
        <v>#NUM!</v>
      </c>
      <c r="BA1836" s="361">
        <f>_xll.qlIndexFixing($BB$1,AX1836,,_xll.ohTrigger(Trigger,Quote!$AE$2))</f>
        <v>1.4586137913026223E-2</v>
      </c>
    </row>
    <row r="1837" spans="48:53" ht="11.25" customHeight="1" x14ac:dyDescent="0.25">
      <c r="AV1837" s="189" t="s">
        <v>91</v>
      </c>
      <c r="AW1837" s="188">
        <f>_xll.qlInterestRateIndexFixingDate(Currency&amp;"ibor"&amp;$G$1,AX1837,Trigger)</f>
        <v>52170</v>
      </c>
      <c r="AX1837" s="188">
        <f>_xll.qlCalendarAdvance(Calendar,AX1836,AV1837,"f",,Trigger)</f>
        <v>52174</v>
      </c>
      <c r="AY1837" s="188">
        <f>_xll.qlInterestRateIndexMaturity(Currency&amp;"ibor"&amp;$G$1,AX1837,Trigger)</f>
        <v>52355</v>
      </c>
      <c r="AZ1837" s="361" t="e">
        <f>_xll.qlIndexFixing($Z$5,AW1837,,_xll.ohTrigger(Trigger,Quote!$AE$2))</f>
        <v>#NUM!</v>
      </c>
      <c r="BA1837" s="361">
        <f>_xll.qlIndexFixing($BB$1,AX1837,,_xll.ohTrigger(Trigger,Quote!$AE$2))</f>
        <v>1.4585834705148019E-2</v>
      </c>
    </row>
    <row r="1838" spans="48:53" ht="11.25" customHeight="1" x14ac:dyDescent="0.25">
      <c r="AV1838" s="189" t="s">
        <v>91</v>
      </c>
      <c r="AW1838" s="188">
        <f>_xll.qlInterestRateIndexFixingDate(Currency&amp;"ibor"&amp;$G$1,AX1838,Trigger)</f>
        <v>52177</v>
      </c>
      <c r="AX1838" s="188">
        <f>_xll.qlCalendarAdvance(Calendar,AX1837,AV1838,"f",,Trigger)</f>
        <v>52181</v>
      </c>
      <c r="AY1838" s="188">
        <f>_xll.qlInterestRateIndexMaturity(Currency&amp;"ibor"&amp;$G$1,AX1838,Trigger)</f>
        <v>52362</v>
      </c>
      <c r="AZ1838" s="361" t="e">
        <f>_xll.qlIndexFixing($Z$5,AW1838,,_xll.ohTrigger(Trigger,Quote!$AE$2))</f>
        <v>#NUM!</v>
      </c>
      <c r="BA1838" s="361">
        <f>_xll.qlIndexFixing($BB$1,AX1838,,_xll.ohTrigger(Trigger,Quote!$AE$2))</f>
        <v>1.4585797596809075E-2</v>
      </c>
    </row>
    <row r="1839" spans="48:53" ht="11.25" customHeight="1" x14ac:dyDescent="0.25">
      <c r="AV1839" s="189" t="s">
        <v>91</v>
      </c>
      <c r="AW1839" s="188">
        <f>_xll.qlInterestRateIndexFixingDate(Currency&amp;"ibor"&amp;$G$1,AX1839,Trigger)</f>
        <v>52184</v>
      </c>
      <c r="AX1839" s="188">
        <f>_xll.qlCalendarAdvance(Calendar,AX1838,AV1839,"f",,Trigger)</f>
        <v>52188</v>
      </c>
      <c r="AY1839" s="188">
        <f>_xll.qlInterestRateIndexMaturity(Currency&amp;"ibor"&amp;$G$1,AX1839,Trigger)</f>
        <v>52369</v>
      </c>
      <c r="AZ1839" s="361" t="e">
        <f>_xll.qlIndexFixing($Z$5,AW1839,,_xll.ohTrigger(Trigger,Quote!$AE$2))</f>
        <v>#NUM!</v>
      </c>
      <c r="BA1839" s="361">
        <f>_xll.qlIndexFixing($BB$1,AX1839,,_xll.ohTrigger(Trigger,Quote!$AE$2))</f>
        <v>1.4585738819752041E-2</v>
      </c>
    </row>
    <row r="1840" spans="48:53" ht="11.25" customHeight="1" x14ac:dyDescent="0.25">
      <c r="AV1840" s="189" t="s">
        <v>91</v>
      </c>
      <c r="AW1840" s="188">
        <f>_xll.qlInterestRateIndexFixingDate(Currency&amp;"ibor"&amp;$G$1,AX1840,Trigger)</f>
        <v>52191</v>
      </c>
      <c r="AX1840" s="188">
        <f>_xll.qlCalendarAdvance(Calendar,AX1839,AV1840,"f",,Trigger)</f>
        <v>52195</v>
      </c>
      <c r="AY1840" s="188">
        <f>_xll.qlInterestRateIndexMaturity(Currency&amp;"ibor"&amp;$G$1,AX1840,Trigger)</f>
        <v>52376</v>
      </c>
      <c r="AZ1840" s="361" t="e">
        <f>_xll.qlIndexFixing($Z$5,AW1840,,_xll.ohTrigger(Trigger,Quote!$AE$2))</f>
        <v>#NUM!</v>
      </c>
      <c r="BA1840" s="361">
        <f>_xll.qlIndexFixing($BB$1,AX1840,,_xll.ohTrigger(Trigger,Quote!$AE$2))</f>
        <v>1.4585658322907494E-2</v>
      </c>
    </row>
    <row r="1841" spans="48:53" ht="11.25" customHeight="1" x14ac:dyDescent="0.25">
      <c r="AV1841" s="189" t="s">
        <v>91</v>
      </c>
      <c r="AW1841" s="188">
        <f>_xll.qlInterestRateIndexFixingDate(Currency&amp;"ibor"&amp;$G$1,AX1841,Trigger)</f>
        <v>52198</v>
      </c>
      <c r="AX1841" s="188">
        <f>_xll.qlCalendarAdvance(Calendar,AX1840,AV1841,"f",,Trigger)</f>
        <v>52202</v>
      </c>
      <c r="AY1841" s="188">
        <f>_xll.qlInterestRateIndexMaturity(Currency&amp;"ibor"&amp;$G$1,AX1841,Trigger)</f>
        <v>52384</v>
      </c>
      <c r="AZ1841" s="361" t="e">
        <f>_xll.qlIndexFixing($Z$5,AW1841,,_xll.ohTrigger(Trigger,Quote!$AE$2))</f>
        <v>#NUM!</v>
      </c>
      <c r="BA1841" s="361">
        <f>_xll.qlIndexFixing($BB$1,AX1841,,_xll.ohTrigger(Trigger,Quote!$AE$2))</f>
        <v>1.4585835932791998E-2</v>
      </c>
    </row>
    <row r="1842" spans="48:53" ht="11.25" customHeight="1" x14ac:dyDescent="0.25">
      <c r="AV1842" s="189" t="s">
        <v>91</v>
      </c>
      <c r="AW1842" s="188">
        <f>_xll.qlInterestRateIndexFixingDate(Currency&amp;"ibor"&amp;$G$1,AX1842,Trigger)</f>
        <v>52205</v>
      </c>
      <c r="AX1842" s="188">
        <f>_xll.qlCalendarAdvance(Calendar,AX1841,AV1842,"f",,Trigger)</f>
        <v>52209</v>
      </c>
      <c r="AY1842" s="188">
        <f>_xll.qlInterestRateIndexMaturity(Currency&amp;"ibor"&amp;$G$1,AX1842,Trigger)</f>
        <v>52391</v>
      </c>
      <c r="AZ1842" s="361" t="e">
        <f>_xll.qlIndexFixing($Z$5,AW1842,,_xll.ohTrigger(Trigger,Quote!$AE$2))</f>
        <v>#NUM!</v>
      </c>
      <c r="BA1842" s="361">
        <f>_xll.qlIndexFixing($BB$1,AX1842,,_xll.ohTrigger(Trigger,Quote!$AE$2))</f>
        <v>1.4585710261674529E-2</v>
      </c>
    </row>
    <row r="1843" spans="48:53" ht="11.25" customHeight="1" x14ac:dyDescent="0.25">
      <c r="AV1843" s="189" t="s">
        <v>91</v>
      </c>
      <c r="AW1843" s="188">
        <f>_xll.qlInterestRateIndexFixingDate(Currency&amp;"ibor"&amp;$G$1,AX1843,Trigger)</f>
        <v>52212</v>
      </c>
      <c r="AX1843" s="188">
        <f>_xll.qlCalendarAdvance(Calendar,AX1842,AV1843,"f",,Trigger)</f>
        <v>52216</v>
      </c>
      <c r="AY1843" s="188">
        <f>_xll.qlInterestRateIndexMaturity(Currency&amp;"ibor"&amp;$G$1,AX1843,Trigger)</f>
        <v>52398</v>
      </c>
      <c r="AZ1843" s="361" t="e">
        <f>_xll.qlIndexFixing($Z$5,AW1843,,_xll.ohTrigger(Trigger,Quote!$AE$2))</f>
        <v>#NUM!</v>
      </c>
      <c r="BA1843" s="361">
        <f>_xll.qlIndexFixing($BB$1,AX1843,,_xll.ohTrigger(Trigger,Quote!$AE$2))</f>
        <v>1.4585562713039681E-2</v>
      </c>
    </row>
    <row r="1844" spans="48:53" ht="11.25" customHeight="1" x14ac:dyDescent="0.25">
      <c r="AV1844" s="189" t="s">
        <v>91</v>
      </c>
      <c r="AW1844" s="188">
        <f>_xll.qlInterestRateIndexFixingDate(Currency&amp;"ibor"&amp;$G$1,AX1844,Trigger)</f>
        <v>52219</v>
      </c>
      <c r="AX1844" s="188">
        <f>_xll.qlCalendarAdvance(Calendar,AX1843,AV1844,"f",,Trigger)</f>
        <v>52223</v>
      </c>
      <c r="AY1844" s="188">
        <f>_xll.qlInterestRateIndexMaturity(Currency&amp;"ibor"&amp;$G$1,AX1844,Trigger)</f>
        <v>52405</v>
      </c>
      <c r="AZ1844" s="361" t="e">
        <f>_xll.qlIndexFixing($Z$5,AW1844,,_xll.ohTrigger(Trigger,Quote!$AE$2))</f>
        <v>#NUM!</v>
      </c>
      <c r="BA1844" s="361">
        <f>_xll.qlIndexFixing($BB$1,AX1844,,_xll.ohTrigger(Trigger,Quote!$AE$2))</f>
        <v>1.4585286526557644E-2</v>
      </c>
    </row>
    <row r="1845" spans="48:53" ht="11.25" customHeight="1" x14ac:dyDescent="0.25">
      <c r="AV1845" s="189" t="s">
        <v>91</v>
      </c>
      <c r="AW1845" s="188">
        <f>_xll.qlInterestRateIndexFixingDate(Currency&amp;"ibor"&amp;$G$1,AX1845,Trigger)</f>
        <v>52224</v>
      </c>
      <c r="AX1845" s="188">
        <f>_xll.qlCalendarAdvance(Calendar,AX1844,AV1845,"f",,Trigger)</f>
        <v>52230</v>
      </c>
      <c r="AY1845" s="188">
        <f>_xll.qlInterestRateIndexMaturity(Currency&amp;"ibor"&amp;$G$1,AX1845,Trigger)</f>
        <v>52412</v>
      </c>
      <c r="AZ1845" s="361" t="e">
        <f>_xll.qlIndexFixing($Z$5,AW1845,,_xll.ohTrigger(Trigger,Quote!$AE$2))</f>
        <v>#NUM!</v>
      </c>
      <c r="BA1845" s="361">
        <f>_xll.qlIndexFixing($BB$1,AX1845,,_xll.ohTrigger(Trigger,Quote!$AE$2))</f>
        <v>1.4584899334582044E-2</v>
      </c>
    </row>
    <row r="1846" spans="48:53" ht="11.25" customHeight="1" x14ac:dyDescent="0.25">
      <c r="AV1846" s="189" t="s">
        <v>91</v>
      </c>
      <c r="AW1846" s="188">
        <f>_xll.qlInterestRateIndexFixingDate(Currency&amp;"ibor"&amp;$G$1,AX1846,Trigger)</f>
        <v>52233</v>
      </c>
      <c r="AX1846" s="188">
        <f>_xll.qlCalendarAdvance(Calendar,AX1845,AV1846,"f",,Trigger)</f>
        <v>52237</v>
      </c>
      <c r="AY1846" s="188">
        <f>_xll.qlInterestRateIndexMaturity(Currency&amp;"ibor"&amp;$G$1,AX1846,Trigger)</f>
        <v>52418</v>
      </c>
      <c r="AZ1846" s="361" t="e">
        <f>_xll.qlIndexFixing($Z$5,AW1846,,_xll.ohTrigger(Trigger,Quote!$AE$2))</f>
        <v>#NUM!</v>
      </c>
      <c r="BA1846" s="361">
        <f>_xll.qlIndexFixing($BB$1,AX1846,,_xll.ohTrigger(Trigger,Quote!$AE$2))</f>
        <v>1.4584716366605363E-2</v>
      </c>
    </row>
    <row r="1847" spans="48:53" ht="11.25" customHeight="1" x14ac:dyDescent="0.25">
      <c r="AV1847" s="189" t="s">
        <v>91</v>
      </c>
      <c r="AW1847" s="188">
        <f>_xll.qlInterestRateIndexFixingDate(Currency&amp;"ibor"&amp;$G$1,AX1847,Trigger)</f>
        <v>52240</v>
      </c>
      <c r="AX1847" s="188">
        <f>_xll.qlCalendarAdvance(Calendar,AX1846,AV1847,"f",,Trigger)</f>
        <v>52244</v>
      </c>
      <c r="AY1847" s="188">
        <f>_xll.qlInterestRateIndexMaturity(Currency&amp;"ibor"&amp;$G$1,AX1847,Trigger)</f>
        <v>52425</v>
      </c>
      <c r="AZ1847" s="361" t="e">
        <f>_xll.qlIndexFixing($Z$5,AW1847,,_xll.ohTrigger(Trigger,Quote!$AE$2))</f>
        <v>#NUM!</v>
      </c>
      <c r="BA1847" s="361">
        <f>_xll.qlIndexFixing($BB$1,AX1847,,_xll.ohTrigger(Trigger,Quote!$AE$2))</f>
        <v>1.4584482401410742E-2</v>
      </c>
    </row>
    <row r="1848" spans="48:53" ht="11.25" customHeight="1" x14ac:dyDescent="0.25">
      <c r="AV1848" s="189" t="s">
        <v>91</v>
      </c>
      <c r="AW1848" s="188">
        <f>_xll.qlInterestRateIndexFixingDate(Currency&amp;"ibor"&amp;$G$1,AX1848,Trigger)</f>
        <v>52247</v>
      </c>
      <c r="AX1848" s="188">
        <f>_xll.qlCalendarAdvance(Calendar,AX1847,AV1848,"f",,Trigger)</f>
        <v>52251</v>
      </c>
      <c r="AY1848" s="188">
        <f>_xll.qlInterestRateIndexMaturity(Currency&amp;"ibor"&amp;$G$1,AX1848,Trigger)</f>
        <v>52432</v>
      </c>
      <c r="AZ1848" s="361" t="e">
        <f>_xll.qlIndexFixing($Z$5,AW1848,,_xll.ohTrigger(Trigger,Quote!$AE$2))</f>
        <v>#NUM!</v>
      </c>
      <c r="BA1848" s="361">
        <f>_xll.qlIndexFixing($BB$1,AX1848,,_xll.ohTrigger(Trigger,Quote!$AE$2))</f>
        <v>1.458422630791207E-2</v>
      </c>
    </row>
    <row r="1849" spans="48:53" ht="11.25" customHeight="1" x14ac:dyDescent="0.25">
      <c r="AV1849" s="189" t="s">
        <v>91</v>
      </c>
      <c r="AW1849" s="188">
        <f>_xll.qlInterestRateIndexFixingDate(Currency&amp;"ibor"&amp;$G$1,AX1849,Trigger)</f>
        <v>52254</v>
      </c>
      <c r="AX1849" s="188">
        <f>_xll.qlCalendarAdvance(Calendar,AX1848,AV1849,"f",,Trigger)</f>
        <v>52258</v>
      </c>
      <c r="AY1849" s="188">
        <f>_xll.qlInterestRateIndexMaturity(Currency&amp;"ibor"&amp;$G$1,AX1849,Trigger)</f>
        <v>52439</v>
      </c>
      <c r="AZ1849" s="361" t="e">
        <f>_xll.qlIndexFixing($Z$5,AW1849,,_xll.ohTrigger(Trigger,Quote!$AE$2))</f>
        <v>#NUM!</v>
      </c>
      <c r="BA1849" s="361">
        <f>_xll.qlIndexFixing($BB$1,AX1849,,_xll.ohTrigger(Trigger,Quote!$AE$2))</f>
        <v>1.4583948035046545E-2</v>
      </c>
    </row>
    <row r="1850" spans="48:53" ht="11.25" customHeight="1" x14ac:dyDescent="0.25">
      <c r="AV1850" s="189" t="s">
        <v>91</v>
      </c>
      <c r="AW1850" s="188">
        <f>_xll.qlInterestRateIndexFixingDate(Currency&amp;"ibor"&amp;$G$1,AX1850,Trigger)</f>
        <v>52261</v>
      </c>
      <c r="AX1850" s="188">
        <f>_xll.qlCalendarAdvance(Calendar,AX1849,AV1850,"f",,Trigger)</f>
        <v>52265</v>
      </c>
      <c r="AY1850" s="188">
        <f>_xll.qlInterestRateIndexMaturity(Currency&amp;"ibor"&amp;$G$1,AX1850,Trigger)</f>
        <v>52446</v>
      </c>
      <c r="AZ1850" s="361" t="e">
        <f>_xll.qlIndexFixing($Z$5,AW1850,,_xll.ohTrigger(Trigger,Quote!$AE$2))</f>
        <v>#NUM!</v>
      </c>
      <c r="BA1850" s="361">
        <f>_xll.qlIndexFixing($BB$1,AX1850,,_xll.ohTrigger(Trigger,Quote!$AE$2))</f>
        <v>1.4583647531755787E-2</v>
      </c>
    </row>
    <row r="1851" spans="48:53" ht="11.25" customHeight="1" x14ac:dyDescent="0.25">
      <c r="AV1851" s="189" t="s">
        <v>91</v>
      </c>
      <c r="AW1851" s="188">
        <f>_xll.qlInterestRateIndexFixingDate(Currency&amp;"ibor"&amp;$G$1,AX1851,Trigger)</f>
        <v>52268</v>
      </c>
      <c r="AX1851" s="188">
        <f>_xll.qlCalendarAdvance(Calendar,AX1850,AV1851,"f",,Trigger)</f>
        <v>52272</v>
      </c>
      <c r="AY1851" s="188">
        <f>_xll.qlInterestRateIndexMaturity(Currency&amp;"ibor"&amp;$G$1,AX1851,Trigger)</f>
        <v>52453</v>
      </c>
      <c r="AZ1851" s="361" t="e">
        <f>_xll.qlIndexFixing($Z$5,AW1851,,_xll.ohTrigger(Trigger,Quote!$AE$2))</f>
        <v>#NUM!</v>
      </c>
      <c r="BA1851" s="361">
        <f>_xll.qlIndexFixing($BB$1,AX1851,,_xll.ohTrigger(Trigger,Quote!$AE$2))</f>
        <v>1.4583324746977874E-2</v>
      </c>
    </row>
    <row r="1852" spans="48:53" ht="11.25" customHeight="1" x14ac:dyDescent="0.25">
      <c r="AV1852" s="189" t="s">
        <v>91</v>
      </c>
      <c r="AW1852" s="188">
        <f>_xll.qlInterestRateIndexFixingDate(Currency&amp;"ibor"&amp;$G$1,AX1852,Trigger)</f>
        <v>52275</v>
      </c>
      <c r="AX1852" s="188">
        <f>_xll.qlCalendarAdvance(Calendar,AX1851,AV1852,"f",,Trigger)</f>
        <v>52279</v>
      </c>
      <c r="AY1852" s="188">
        <f>_xll.qlInterestRateIndexMaturity(Currency&amp;"ibor"&amp;$G$1,AX1852,Trigger)</f>
        <v>52460</v>
      </c>
      <c r="AZ1852" s="361" t="e">
        <f>_xll.qlIndexFixing($Z$5,AW1852,,_xll.ohTrigger(Trigger,Quote!$AE$2))</f>
        <v>#NUM!</v>
      </c>
      <c r="BA1852" s="361">
        <f>_xll.qlIndexFixing($BB$1,AX1852,,_xll.ohTrigger(Trigger,Quote!$AE$2))</f>
        <v>1.4582979629654425E-2</v>
      </c>
    </row>
    <row r="1853" spans="48:53" ht="11.25" customHeight="1" x14ac:dyDescent="0.25">
      <c r="AV1853" s="189" t="s">
        <v>91</v>
      </c>
      <c r="AW1853" s="188">
        <f>_xll.qlInterestRateIndexFixingDate(Currency&amp;"ibor"&amp;$G$1,AX1853,Trigger)</f>
        <v>52282</v>
      </c>
      <c r="AX1853" s="188">
        <f>_xll.qlCalendarAdvance(Calendar,AX1852,AV1853,"f",,Trigger)</f>
        <v>52286</v>
      </c>
      <c r="AY1853" s="188">
        <f>_xll.qlInterestRateIndexMaturity(Currency&amp;"ibor"&amp;$G$1,AX1853,Trigger)</f>
        <v>52467</v>
      </c>
      <c r="AZ1853" s="361" t="e">
        <f>_xll.qlIndexFixing($Z$5,AW1853,,_xll.ohTrigger(Trigger,Quote!$AE$2))</f>
        <v>#NUM!</v>
      </c>
      <c r="BA1853" s="361">
        <f>_xll.qlIndexFixing($BB$1,AX1853,,_xll.ohTrigger(Trigger,Quote!$AE$2))</f>
        <v>1.458261212872794E-2</v>
      </c>
    </row>
    <row r="1854" spans="48:53" ht="11.25" customHeight="1" x14ac:dyDescent="0.25">
      <c r="AV1854" s="189" t="s">
        <v>91</v>
      </c>
      <c r="AW1854" s="188">
        <f>_xll.qlInterestRateIndexFixingDate(Currency&amp;"ibor"&amp;$G$1,AX1854,Trigger)</f>
        <v>52289</v>
      </c>
      <c r="AX1854" s="188">
        <f>_xll.qlCalendarAdvance(Calendar,AX1853,AV1854,"f",,Trigger)</f>
        <v>52293</v>
      </c>
      <c r="AY1854" s="188">
        <f>_xll.qlInterestRateIndexMaturity(Currency&amp;"ibor"&amp;$G$1,AX1854,Trigger)</f>
        <v>52477</v>
      </c>
      <c r="AZ1854" s="361" t="e">
        <f>_xll.qlIndexFixing($Z$5,AW1854,,_xll.ohTrigger(Trigger,Quote!$AE$2))</f>
        <v>#NUM!</v>
      </c>
      <c r="BA1854" s="361">
        <f>_xll.qlIndexFixing($BB$1,AX1854,,_xll.ohTrigger(Trigger,Quote!$AE$2))</f>
        <v>1.4583515511273938E-2</v>
      </c>
    </row>
    <row r="1855" spans="48:53" ht="11.25" customHeight="1" x14ac:dyDescent="0.25">
      <c r="AV1855" s="189" t="s">
        <v>91</v>
      </c>
      <c r="AW1855" s="188">
        <f>_xll.qlInterestRateIndexFixingDate(Currency&amp;"ibor"&amp;$G$1,AX1855,Trigger)</f>
        <v>52296</v>
      </c>
      <c r="AX1855" s="188">
        <f>_xll.qlCalendarAdvance(Calendar,AX1854,AV1855,"f",,Trigger)</f>
        <v>52300</v>
      </c>
      <c r="AY1855" s="188">
        <f>_xll.qlInterestRateIndexMaturity(Currency&amp;"ibor"&amp;$G$1,AX1855,Trigger)</f>
        <v>52484</v>
      </c>
      <c r="AZ1855" s="361" t="e">
        <f>_xll.qlIndexFixing($Z$5,AW1855,,_xll.ohTrigger(Trigger,Quote!$AE$2))</f>
        <v>#NUM!</v>
      </c>
      <c r="BA1855" s="361">
        <f>_xll.qlIndexFixing($BB$1,AX1855,,_xll.ohTrigger(Trigger,Quote!$AE$2))</f>
        <v>1.4583094882431643E-2</v>
      </c>
    </row>
    <row r="1856" spans="48:53" ht="11.25" customHeight="1" x14ac:dyDescent="0.25">
      <c r="AV1856" s="189" t="s">
        <v>91</v>
      </c>
      <c r="AW1856" s="188">
        <f>_xll.qlInterestRateIndexFixingDate(Currency&amp;"ibor"&amp;$G$1,AX1856,Trigger)</f>
        <v>52303</v>
      </c>
      <c r="AX1856" s="188">
        <f>_xll.qlCalendarAdvance(Calendar,AX1855,AV1856,"f",,Trigger)</f>
        <v>52307</v>
      </c>
      <c r="AY1856" s="188">
        <f>_xll.qlInterestRateIndexMaturity(Currency&amp;"ibor"&amp;$G$1,AX1856,Trigger)</f>
        <v>52491</v>
      </c>
      <c r="AZ1856" s="361" t="e">
        <f>_xll.qlIndexFixing($Z$5,AW1856,,_xll.ohTrigger(Trigger,Quote!$AE$2))</f>
        <v>#NUM!</v>
      </c>
      <c r="BA1856" s="361">
        <f>_xll.qlIndexFixing($BB$1,AX1856,,_xll.ohTrigger(Trigger,Quote!$AE$2))</f>
        <v>1.4582651694032975E-2</v>
      </c>
    </row>
    <row r="1857" spans="48:53" ht="11.25" customHeight="1" x14ac:dyDescent="0.25">
      <c r="AV1857" s="189" t="s">
        <v>91</v>
      </c>
      <c r="AW1857" s="188">
        <f>_xll.qlInterestRateIndexFixingDate(Currency&amp;"ibor"&amp;$G$1,AX1857,Trigger)</f>
        <v>52310</v>
      </c>
      <c r="AX1857" s="188">
        <f>_xll.qlCalendarAdvance(Calendar,AX1856,AV1857,"f",,Trigger)</f>
        <v>52314</v>
      </c>
      <c r="AY1857" s="188">
        <f>_xll.qlInterestRateIndexMaturity(Currency&amp;"ibor"&amp;$G$1,AX1857,Trigger)</f>
        <v>52498</v>
      </c>
      <c r="AZ1857" s="361" t="e">
        <f>_xll.qlIndexFixing($Z$5,AW1857,,_xll.ohTrigger(Trigger,Quote!$AE$2))</f>
        <v>#NUM!</v>
      </c>
      <c r="BA1857" s="361">
        <f>_xll.qlIndexFixing($BB$1,AX1857,,_xll.ohTrigger(Trigger,Quote!$AE$2))</f>
        <v>1.4582185895012116E-2</v>
      </c>
    </row>
    <row r="1858" spans="48:53" ht="11.25" customHeight="1" x14ac:dyDescent="0.25">
      <c r="AV1858" s="189" t="s">
        <v>91</v>
      </c>
      <c r="AW1858" s="188">
        <f>_xll.qlInterestRateIndexFixingDate(Currency&amp;"ibor"&amp;$G$1,AX1858,Trigger)</f>
        <v>52315</v>
      </c>
      <c r="AX1858" s="188">
        <f>_xll.qlCalendarAdvance(Calendar,AX1857,AV1858,"f",,Trigger)</f>
        <v>52321</v>
      </c>
      <c r="AY1858" s="188">
        <f>_xll.qlInterestRateIndexMaturity(Currency&amp;"ibor"&amp;$G$1,AX1858,Trigger)</f>
        <v>52504</v>
      </c>
      <c r="AZ1858" s="361" t="e">
        <f>_xll.qlIndexFixing($Z$5,AW1858,,_xll.ohTrigger(Trigger,Quote!$AE$2))</f>
        <v>#NUM!</v>
      </c>
      <c r="BA1858" s="361">
        <f>_xll.qlIndexFixing($BB$1,AX1858,,_xll.ohTrigger(Trigger,Quote!$AE$2))</f>
        <v>1.4580941680148316E-2</v>
      </c>
    </row>
    <row r="1859" spans="48:53" ht="11.25" customHeight="1" x14ac:dyDescent="0.25">
      <c r="AV1859" s="189" t="s">
        <v>91</v>
      </c>
      <c r="AW1859" s="188">
        <f>_xll.qlInterestRateIndexFixingDate(Currency&amp;"ibor"&amp;$G$1,AX1859,Trigger)</f>
        <v>52324</v>
      </c>
      <c r="AX1859" s="188">
        <f>_xll.qlCalendarAdvance(Calendar,AX1858,AV1859,"f",,Trigger)</f>
        <v>52328</v>
      </c>
      <c r="AY1859" s="188">
        <f>_xll.qlInterestRateIndexMaturity(Currency&amp;"ibor"&amp;$G$1,AX1859,Trigger)</f>
        <v>52511</v>
      </c>
      <c r="AZ1859" s="361" t="e">
        <f>_xll.qlIndexFixing($Z$5,AW1859,,_xll.ohTrigger(Trigger,Quote!$AE$2))</f>
        <v>#NUM!</v>
      </c>
      <c r="BA1859" s="361">
        <f>_xll.qlIndexFixing($BB$1,AX1859,,_xll.ohTrigger(Trigger,Quote!$AE$2))</f>
        <v>1.4580435487370131E-2</v>
      </c>
    </row>
    <row r="1860" spans="48:53" ht="11.25" customHeight="1" x14ac:dyDescent="0.25">
      <c r="AV1860" s="189" t="s">
        <v>91</v>
      </c>
      <c r="AW1860" s="188">
        <f>_xll.qlInterestRateIndexFixingDate(Currency&amp;"ibor"&amp;$G$1,AX1860,Trigger)</f>
        <v>52331</v>
      </c>
      <c r="AX1860" s="188">
        <f>_xll.qlCalendarAdvance(Calendar,AX1859,AV1860,"f",,Trigger)</f>
        <v>52335</v>
      </c>
      <c r="AY1860" s="188">
        <f>_xll.qlInterestRateIndexMaturity(Currency&amp;"ibor"&amp;$G$1,AX1860,Trigger)</f>
        <v>52518</v>
      </c>
      <c r="AZ1860" s="361" t="e">
        <f>_xll.qlIndexFixing($Z$5,AW1860,,_xll.ohTrigger(Trigger,Quote!$AE$2))</f>
        <v>#NUM!</v>
      </c>
      <c r="BA1860" s="361">
        <f>_xll.qlIndexFixing($BB$1,AX1860,,_xll.ohTrigger(Trigger,Quote!$AE$2))</f>
        <v>1.4579906544474963E-2</v>
      </c>
    </row>
    <row r="1861" spans="48:53" ht="11.25" customHeight="1" x14ac:dyDescent="0.25">
      <c r="AV1861" s="189" t="s">
        <v>91</v>
      </c>
      <c r="AW1861" s="188">
        <f>_xll.qlInterestRateIndexFixingDate(Currency&amp;"ibor"&amp;$G$1,AX1861,Trigger)</f>
        <v>52338</v>
      </c>
      <c r="AX1861" s="188">
        <f>_xll.qlCalendarAdvance(Calendar,AX1860,AV1861,"f",,Trigger)</f>
        <v>52342</v>
      </c>
      <c r="AY1861" s="188">
        <f>_xll.qlInterestRateIndexMaturity(Currency&amp;"ibor"&amp;$G$1,AX1861,Trigger)</f>
        <v>52525</v>
      </c>
      <c r="AZ1861" s="361" t="e">
        <f>_xll.qlIndexFixing($Z$5,AW1861,,_xll.ohTrigger(Trigger,Quote!$AE$2))</f>
        <v>#NUM!</v>
      </c>
      <c r="BA1861" s="361">
        <f>_xll.qlIndexFixing($BB$1,AX1861,,_xll.ohTrigger(Trigger,Quote!$AE$2))</f>
        <v>1.4579354800406825E-2</v>
      </c>
    </row>
    <row r="1862" spans="48:53" ht="11.25" customHeight="1" x14ac:dyDescent="0.25">
      <c r="AV1862" s="189" t="s">
        <v>91</v>
      </c>
      <c r="AW1862" s="188">
        <f>_xll.qlInterestRateIndexFixingDate(Currency&amp;"ibor"&amp;$G$1,AX1862,Trigger)</f>
        <v>52345</v>
      </c>
      <c r="AX1862" s="188">
        <f>_xll.qlCalendarAdvance(Calendar,AX1861,AV1862,"f",,Trigger)</f>
        <v>52349</v>
      </c>
      <c r="AY1862" s="188">
        <f>_xll.qlInterestRateIndexMaturity(Currency&amp;"ibor"&amp;$G$1,AX1862,Trigger)</f>
        <v>52532</v>
      </c>
      <c r="AZ1862" s="361" t="e">
        <f>_xll.qlIndexFixing($Z$5,AW1862,,_xll.ohTrigger(Trigger,Quote!$AE$2))</f>
        <v>#NUM!</v>
      </c>
      <c r="BA1862" s="361">
        <f>_xll.qlIndexFixing($BB$1,AX1862,,_xll.ohTrigger(Trigger,Quote!$AE$2))</f>
        <v>1.4578780204111472E-2</v>
      </c>
    </row>
    <row r="1863" spans="48:53" ht="11.25" customHeight="1" x14ac:dyDescent="0.25">
      <c r="AV1863" s="189" t="s">
        <v>91</v>
      </c>
      <c r="AW1863" s="188">
        <f>_xll.qlInterestRateIndexFixingDate(Currency&amp;"ibor"&amp;$G$1,AX1863,Trigger)</f>
        <v>52351</v>
      </c>
      <c r="AX1863" s="188">
        <f>_xll.qlCalendarAdvance(Calendar,AX1862,AV1863,"f",,Trigger)</f>
        <v>52356</v>
      </c>
      <c r="AY1863" s="188">
        <f>_xll.qlInterestRateIndexMaturity(Currency&amp;"ibor"&amp;$G$1,AX1863,Trigger)</f>
        <v>52540</v>
      </c>
      <c r="AZ1863" s="361" t="e">
        <f>_xll.qlIndexFixing($Z$5,AW1863,,_xll.ohTrigger(Trigger,Quote!$AE$2))</f>
        <v>#NUM!</v>
      </c>
      <c r="BA1863" s="361">
        <f>_xll.qlIndexFixing($BB$1,AX1863,,_xll.ohTrigger(Trigger,Quote!$AE$2))</f>
        <v>1.4578913418321625E-2</v>
      </c>
    </row>
    <row r="1864" spans="48:53" ht="11.25" customHeight="1" x14ac:dyDescent="0.25">
      <c r="AV1864" s="189" t="s">
        <v>91</v>
      </c>
      <c r="AW1864" s="188">
        <f>_xll.qlInterestRateIndexFixingDate(Currency&amp;"ibor"&amp;$G$1,AX1864,Trigger)</f>
        <v>52359</v>
      </c>
      <c r="AX1864" s="188">
        <f>_xll.qlCalendarAdvance(Calendar,AX1863,AV1864,"f",,Trigger)</f>
        <v>52363</v>
      </c>
      <c r="AY1864" s="188">
        <f>_xll.qlInterestRateIndexMaturity(Currency&amp;"ibor"&amp;$G$1,AX1864,Trigger)</f>
        <v>52547</v>
      </c>
      <c r="AZ1864" s="361" t="e">
        <f>_xll.qlIndexFixing($Z$5,AW1864,,_xll.ohTrigger(Trigger,Quote!$AE$2))</f>
        <v>#NUM!</v>
      </c>
      <c r="BA1864" s="361">
        <f>_xll.qlIndexFixing($BB$1,AX1864,,_xll.ohTrigger(Trigger,Quote!$AE$2))</f>
        <v>1.4578287915210382E-2</v>
      </c>
    </row>
    <row r="1865" spans="48:53" ht="11.25" customHeight="1" x14ac:dyDescent="0.25">
      <c r="AV1865" s="189" t="s">
        <v>91</v>
      </c>
      <c r="AW1865" s="188">
        <f>_xll.qlInterestRateIndexFixingDate(Currency&amp;"ibor"&amp;$G$1,AX1865,Trigger)</f>
        <v>52366</v>
      </c>
      <c r="AX1865" s="188">
        <f>_xll.qlCalendarAdvance(Calendar,AX1864,AV1865,"f",,Trigger)</f>
        <v>52370</v>
      </c>
      <c r="AY1865" s="188">
        <f>_xll.qlInterestRateIndexMaturity(Currency&amp;"ibor"&amp;$G$1,AX1865,Trigger)</f>
        <v>52554</v>
      </c>
      <c r="AZ1865" s="361" t="e">
        <f>_xll.qlIndexFixing($Z$5,AW1865,,_xll.ohTrigger(Trigger,Quote!$AE$2))</f>
        <v>#NUM!</v>
      </c>
      <c r="BA1865" s="361">
        <f>_xll.qlIndexFixing($BB$1,AX1865,,_xll.ohTrigger(Trigger,Quote!$AE$2))</f>
        <v>1.4577639392990801E-2</v>
      </c>
    </row>
    <row r="1866" spans="48:53" ht="11.25" customHeight="1" x14ac:dyDescent="0.25">
      <c r="AV1866" s="189" t="s">
        <v>91</v>
      </c>
      <c r="AW1866" s="188">
        <f>_xll.qlInterestRateIndexFixingDate(Currency&amp;"ibor"&amp;$G$1,AX1866,Trigger)</f>
        <v>52373</v>
      </c>
      <c r="AX1866" s="188">
        <f>_xll.qlCalendarAdvance(Calendar,AX1865,AV1866,"f",,Trigger)</f>
        <v>52377</v>
      </c>
      <c r="AY1866" s="188">
        <f>_xll.qlInterestRateIndexMaturity(Currency&amp;"ibor"&amp;$G$1,AX1866,Trigger)</f>
        <v>52561</v>
      </c>
      <c r="AZ1866" s="361" t="e">
        <f>_xll.qlIndexFixing($Z$5,AW1866,,_xll.ohTrigger(Trigger,Quote!$AE$2))</f>
        <v>#NUM!</v>
      </c>
      <c r="BA1866" s="361">
        <f>_xll.qlIndexFixing($BB$1,AX1866,,_xll.ohTrigger(Trigger,Quote!$AE$2))</f>
        <v>1.4576967800605226E-2</v>
      </c>
    </row>
    <row r="1867" spans="48:53" ht="11.25" customHeight="1" x14ac:dyDescent="0.25">
      <c r="AV1867" s="189" t="s">
        <v>91</v>
      </c>
      <c r="AW1867" s="188">
        <f>_xll.qlInterestRateIndexFixingDate(Currency&amp;"ibor"&amp;$G$1,AX1867,Trigger)</f>
        <v>52380</v>
      </c>
      <c r="AX1867" s="188">
        <f>_xll.qlCalendarAdvance(Calendar,AX1866,AV1867,"f",,Trigger)</f>
        <v>52384</v>
      </c>
      <c r="AY1867" s="188">
        <f>_xll.qlInterestRateIndexMaturity(Currency&amp;"ibor"&amp;$G$1,AX1867,Trigger)</f>
        <v>52567</v>
      </c>
      <c r="AZ1867" s="361" t="e">
        <f>_xll.qlIndexFixing($Z$5,AW1867,,_xll.ohTrigger(Trigger,Quote!$AE$2))</f>
        <v>#NUM!</v>
      </c>
      <c r="BA1867" s="361">
        <f>_xll.qlIndexFixing($BB$1,AX1867,,_xll.ohTrigger(Trigger,Quote!$AE$2))</f>
        <v>1.4575562652366871E-2</v>
      </c>
    </row>
    <row r="1868" spans="48:53" ht="11.25" customHeight="1" x14ac:dyDescent="0.25">
      <c r="AV1868" s="189" t="s">
        <v>91</v>
      </c>
      <c r="AW1868" s="188">
        <f>_xll.qlInterestRateIndexFixingDate(Currency&amp;"ibor"&amp;$G$1,AX1868,Trigger)</f>
        <v>52387</v>
      </c>
      <c r="AX1868" s="188">
        <f>_xll.qlCalendarAdvance(Calendar,AX1867,AV1868,"f",,Trigger)</f>
        <v>52391</v>
      </c>
      <c r="AY1868" s="188">
        <f>_xll.qlInterestRateIndexMaturity(Currency&amp;"ibor"&amp;$G$1,AX1868,Trigger)</f>
        <v>52574</v>
      </c>
      <c r="AZ1868" s="361" t="e">
        <f>_xll.qlIndexFixing($Z$5,AW1868,,_xll.ohTrigger(Trigger,Quote!$AE$2))</f>
        <v>#NUM!</v>
      </c>
      <c r="BA1868" s="361">
        <f>_xll.qlIndexFixing($BB$1,AX1868,,_xll.ohTrigger(Trigger,Quote!$AE$2))</f>
        <v>1.4574849870604515E-2</v>
      </c>
    </row>
    <row r="1869" spans="48:53" ht="11.25" customHeight="1" x14ac:dyDescent="0.25">
      <c r="AV1869" s="189" t="s">
        <v>91</v>
      </c>
      <c r="AW1869" s="188">
        <f>_xll.qlInterestRateIndexFixingDate(Currency&amp;"ibor"&amp;$G$1,AX1869,Trigger)</f>
        <v>52394</v>
      </c>
      <c r="AX1869" s="188">
        <f>_xll.qlCalendarAdvance(Calendar,AX1868,AV1869,"f",,Trigger)</f>
        <v>52398</v>
      </c>
      <c r="AY1869" s="188">
        <f>_xll.qlInterestRateIndexMaturity(Currency&amp;"ibor"&amp;$G$1,AX1869,Trigger)</f>
        <v>52581</v>
      </c>
      <c r="AZ1869" s="361" t="e">
        <f>_xll.qlIndexFixing($Z$5,AW1869,,_xll.ohTrigger(Trigger,Quote!$AE$2))</f>
        <v>#NUM!</v>
      </c>
      <c r="BA1869" s="361">
        <f>_xll.qlIndexFixing($BB$1,AX1869,,_xll.ohTrigger(Trigger,Quote!$AE$2))</f>
        <v>1.4574113879255338E-2</v>
      </c>
    </row>
    <row r="1870" spans="48:53" ht="11.25" customHeight="1" x14ac:dyDescent="0.25">
      <c r="AV1870" s="189" t="s">
        <v>91</v>
      </c>
      <c r="AW1870" s="188">
        <f>_xll.qlInterestRateIndexFixingDate(Currency&amp;"ibor"&amp;$G$1,AX1870,Trigger)</f>
        <v>52401</v>
      </c>
      <c r="AX1870" s="188">
        <f>_xll.qlCalendarAdvance(Calendar,AX1869,AV1870,"f",,Trigger)</f>
        <v>52405</v>
      </c>
      <c r="AY1870" s="188">
        <f>_xll.qlInterestRateIndexMaturity(Currency&amp;"ibor"&amp;$G$1,AX1870,Trigger)</f>
        <v>52588</v>
      </c>
      <c r="AZ1870" s="361" t="e">
        <f>_xll.qlIndexFixing($Z$5,AW1870,,_xll.ohTrigger(Trigger,Quote!$AE$2))</f>
        <v>#NUM!</v>
      </c>
      <c r="BA1870" s="361">
        <f>_xll.qlIndexFixing($BB$1,AX1870,,_xll.ohTrigger(Trigger,Quote!$AE$2))</f>
        <v>1.4574049708300658E-2</v>
      </c>
    </row>
    <row r="1871" spans="48:53" ht="11.25" customHeight="1" x14ac:dyDescent="0.25">
      <c r="AV1871" s="189" t="s">
        <v>91</v>
      </c>
      <c r="AW1871" s="188">
        <f>_xll.qlInterestRateIndexFixingDate(Currency&amp;"ibor"&amp;$G$1,AX1871,Trigger)</f>
        <v>52408</v>
      </c>
      <c r="AX1871" s="188">
        <f>_xll.qlCalendarAdvance(Calendar,AX1870,AV1871,"f",,Trigger)</f>
        <v>52412</v>
      </c>
      <c r="AY1871" s="188">
        <f>_xll.qlInterestRateIndexMaturity(Currency&amp;"ibor"&amp;$G$1,AX1871,Trigger)</f>
        <v>52596</v>
      </c>
      <c r="AZ1871" s="361" t="e">
        <f>_xll.qlIndexFixing($Z$5,AW1871,,_xll.ohTrigger(Trigger,Quote!$AE$2))</f>
        <v>#NUM!</v>
      </c>
      <c r="BA1871" s="361">
        <f>_xll.qlIndexFixing($BB$1,AX1871,,_xll.ohTrigger(Trigger,Quote!$AE$2))</f>
        <v>1.4573261999264595E-2</v>
      </c>
    </row>
    <row r="1872" spans="48:53" ht="11.25" customHeight="1" x14ac:dyDescent="0.25">
      <c r="AV1872" s="189" t="s">
        <v>91</v>
      </c>
      <c r="AW1872" s="188">
        <f>_xll.qlInterestRateIndexFixingDate(Currency&amp;"ibor"&amp;$G$1,AX1872,Trigger)</f>
        <v>52415</v>
      </c>
      <c r="AX1872" s="188">
        <f>_xll.qlCalendarAdvance(Calendar,AX1871,AV1872,"f",,Trigger)</f>
        <v>52419</v>
      </c>
      <c r="AY1872" s="188">
        <f>_xll.qlInterestRateIndexMaturity(Currency&amp;"ibor"&amp;$G$1,AX1872,Trigger)</f>
        <v>52603</v>
      </c>
      <c r="AZ1872" s="361" t="e">
        <f>_xll.qlIndexFixing($Z$5,AW1872,,_xll.ohTrigger(Trigger,Quote!$AE$2))</f>
        <v>#NUM!</v>
      </c>
      <c r="BA1872" s="361">
        <f>_xll.qlIndexFixing($BB$1,AX1872,,_xll.ohTrigger(Trigger,Quote!$AE$2))</f>
        <v>1.4572450913739401E-2</v>
      </c>
    </row>
    <row r="1873" spans="48:53" ht="11.25" customHeight="1" x14ac:dyDescent="0.25">
      <c r="AV1873" s="189" t="s">
        <v>91</v>
      </c>
      <c r="AW1873" s="188">
        <f>_xll.qlInterestRateIndexFixingDate(Currency&amp;"ibor"&amp;$G$1,AX1873,Trigger)</f>
        <v>52422</v>
      </c>
      <c r="AX1873" s="188">
        <f>_xll.qlCalendarAdvance(Calendar,AX1872,AV1873,"f",,Trigger)</f>
        <v>52426</v>
      </c>
      <c r="AY1873" s="188">
        <f>_xll.qlInterestRateIndexMaturity(Currency&amp;"ibor"&amp;$G$1,AX1873,Trigger)</f>
        <v>52610</v>
      </c>
      <c r="AZ1873" s="361" t="e">
        <f>_xll.qlIndexFixing($Z$5,AW1873,,_xll.ohTrigger(Trigger,Quote!$AE$2))</f>
        <v>#NUM!</v>
      </c>
      <c r="BA1873" s="361">
        <f>_xll.qlIndexFixing($BB$1,AX1873,,_xll.ohTrigger(Trigger,Quote!$AE$2))</f>
        <v>1.4571616400675157E-2</v>
      </c>
    </row>
    <row r="1874" spans="48:53" ht="11.25" customHeight="1" x14ac:dyDescent="0.25">
      <c r="AV1874" s="189" t="s">
        <v>91</v>
      </c>
      <c r="AW1874" s="188">
        <f>_xll.qlInterestRateIndexFixingDate(Currency&amp;"ibor"&amp;$G$1,AX1874,Trigger)</f>
        <v>52429</v>
      </c>
      <c r="AX1874" s="188">
        <f>_xll.qlCalendarAdvance(Calendar,AX1873,AV1874,"f",,Trigger)</f>
        <v>52433</v>
      </c>
      <c r="AY1874" s="188">
        <f>_xll.qlInterestRateIndexMaturity(Currency&amp;"ibor"&amp;$G$1,AX1874,Trigger)</f>
        <v>52617</v>
      </c>
      <c r="AZ1874" s="361" t="e">
        <f>_xll.qlIndexFixing($Z$5,AW1874,,_xll.ohTrigger(Trigger,Quote!$AE$2))</f>
        <v>#NUM!</v>
      </c>
      <c r="BA1874" s="361">
        <f>_xll.qlIndexFixing($BB$1,AX1874,,_xll.ohTrigger(Trigger,Quote!$AE$2))</f>
        <v>1.4570758409022378E-2</v>
      </c>
    </row>
    <row r="1875" spans="48:53" ht="11.25" customHeight="1" x14ac:dyDescent="0.25">
      <c r="AV1875" s="189" t="s">
        <v>91</v>
      </c>
      <c r="AW1875" s="188">
        <f>_xll.qlInterestRateIndexFixingDate(Currency&amp;"ibor"&amp;$G$1,AX1875,Trigger)</f>
        <v>52436</v>
      </c>
      <c r="AX1875" s="188">
        <f>_xll.qlCalendarAdvance(Calendar,AX1874,AV1875,"f",,Trigger)</f>
        <v>52440</v>
      </c>
      <c r="AY1875" s="188">
        <f>_xll.qlInterestRateIndexMaturity(Currency&amp;"ibor"&amp;$G$1,AX1875,Trigger)</f>
        <v>52624</v>
      </c>
      <c r="AZ1875" s="361" t="e">
        <f>_xll.qlIndexFixing($Z$5,AW1875,,_xll.ohTrigger(Trigger,Quote!$AE$2))</f>
        <v>#NUM!</v>
      </c>
      <c r="BA1875" s="361">
        <f>_xll.qlIndexFixing($BB$1,AX1875,,_xll.ohTrigger(Trigger,Quote!$AE$2))</f>
        <v>1.4569207671219653E-2</v>
      </c>
    </row>
    <row r="1876" spans="48:53" ht="11.25" customHeight="1" x14ac:dyDescent="0.25">
      <c r="AV1876" s="189" t="s">
        <v>91</v>
      </c>
      <c r="AW1876" s="188">
        <f>_xll.qlInterestRateIndexFixingDate(Currency&amp;"ibor"&amp;$G$1,AX1876,Trigger)</f>
        <v>52443</v>
      </c>
      <c r="AX1876" s="188">
        <f>_xll.qlCalendarAdvance(Calendar,AX1875,AV1876,"f",,Trigger)</f>
        <v>52447</v>
      </c>
      <c r="AY1876" s="188">
        <f>_xll.qlInterestRateIndexMaturity(Currency&amp;"ibor"&amp;$G$1,AX1876,Trigger)</f>
        <v>52631</v>
      </c>
      <c r="AZ1876" s="361" t="e">
        <f>_xll.qlIndexFixing($Z$5,AW1876,,_xll.ohTrigger(Trigger,Quote!$AE$2))</f>
        <v>#NUM!</v>
      </c>
      <c r="BA1876" s="361">
        <f>_xll.qlIndexFixing($BB$1,AX1876,,_xll.ohTrigger(Trigger,Quote!$AE$2))</f>
        <v>1.4568971785755842E-2</v>
      </c>
    </row>
    <row r="1877" spans="48:53" ht="11.25" customHeight="1" x14ac:dyDescent="0.25">
      <c r="AV1877" s="189" t="s">
        <v>91</v>
      </c>
      <c r="AW1877" s="188">
        <f>_xll.qlInterestRateIndexFixingDate(Currency&amp;"ibor"&amp;$G$1,AX1877,Trigger)</f>
        <v>52450</v>
      </c>
      <c r="AX1877" s="188">
        <f>_xll.qlCalendarAdvance(Calendar,AX1876,AV1877,"f",,Trigger)</f>
        <v>52454</v>
      </c>
      <c r="AY1877" s="188">
        <f>_xll.qlInterestRateIndexMaturity(Currency&amp;"ibor"&amp;$G$1,AX1877,Trigger)</f>
        <v>52638</v>
      </c>
      <c r="AZ1877" s="361" t="e">
        <f>_xll.qlIndexFixing($Z$5,AW1877,,_xll.ohTrigger(Trigger,Quote!$AE$2))</f>
        <v>#NUM!</v>
      </c>
      <c r="BA1877" s="361">
        <f>_xll.qlIndexFixing($BB$1,AX1877,,_xll.ohTrigger(Trigger,Quote!$AE$2))</f>
        <v>1.456804305204655E-2</v>
      </c>
    </row>
    <row r="1878" spans="48:53" ht="11.25" customHeight="1" x14ac:dyDescent="0.25">
      <c r="AV1878" s="189" t="s">
        <v>91</v>
      </c>
      <c r="AW1878" s="188">
        <f>_xll.qlInterestRateIndexFixingDate(Currency&amp;"ibor"&amp;$G$1,AX1878,Trigger)</f>
        <v>52457</v>
      </c>
      <c r="AX1878" s="188">
        <f>_xll.qlCalendarAdvance(Calendar,AX1877,AV1878,"f",,Trigger)</f>
        <v>52461</v>
      </c>
      <c r="AY1878" s="188">
        <f>_xll.qlInterestRateIndexMaturity(Currency&amp;"ibor"&amp;$G$1,AX1878,Trigger)</f>
        <v>52645</v>
      </c>
      <c r="AZ1878" s="361" t="e">
        <f>_xll.qlIndexFixing($Z$5,AW1878,,_xll.ohTrigger(Trigger,Quote!$AE$2))</f>
        <v>#NUM!</v>
      </c>
      <c r="BA1878" s="361">
        <f>_xll.qlIndexFixing($BB$1,AX1878,,_xll.ohTrigger(Trigger,Quote!$AE$2))</f>
        <v>1.4567090635559369E-2</v>
      </c>
    </row>
    <row r="1879" spans="48:53" ht="11.25" customHeight="1" x14ac:dyDescent="0.25">
      <c r="AV1879" s="189" t="s">
        <v>91</v>
      </c>
      <c r="AW1879" s="188">
        <f>_xll.qlInterestRateIndexFixingDate(Currency&amp;"ibor"&amp;$G$1,AX1879,Trigger)</f>
        <v>52464</v>
      </c>
      <c r="AX1879" s="188">
        <f>_xll.qlCalendarAdvance(Calendar,AX1878,AV1879,"f",,Trigger)</f>
        <v>52468</v>
      </c>
      <c r="AY1879" s="188">
        <f>_xll.qlInterestRateIndexMaturity(Currency&amp;"ibor"&amp;$G$1,AX1879,Trigger)</f>
        <v>52652</v>
      </c>
      <c r="AZ1879" s="361" t="e">
        <f>_xll.qlIndexFixing($Z$5,AW1879,,_xll.ohTrigger(Trigger,Quote!$AE$2))</f>
        <v>#NUM!</v>
      </c>
      <c r="BA1879" s="361">
        <f>_xll.qlIndexFixing($BB$1,AX1879,,_xll.ohTrigger(Trigger,Quote!$AE$2))</f>
        <v>1.4566114485248678E-2</v>
      </c>
    </row>
    <row r="1880" spans="48:53" ht="11.25" customHeight="1" x14ac:dyDescent="0.25">
      <c r="AV1880" s="189" t="s">
        <v>91</v>
      </c>
      <c r="AW1880" s="188">
        <f>_xll.qlInterestRateIndexFixingDate(Currency&amp;"ibor"&amp;$G$1,AX1880,Trigger)</f>
        <v>52471</v>
      </c>
      <c r="AX1880" s="188">
        <f>_xll.qlCalendarAdvance(Calendar,AX1879,AV1880,"f",,Trigger)</f>
        <v>52475</v>
      </c>
      <c r="AY1880" s="188">
        <f>_xll.qlInterestRateIndexMaturity(Currency&amp;"ibor"&amp;$G$1,AX1880,Trigger)</f>
        <v>52657</v>
      </c>
      <c r="AZ1880" s="361" t="e">
        <f>_xll.qlIndexFixing($Z$5,AW1880,,_xll.ohTrigger(Trigger,Quote!$AE$2))</f>
        <v>#NUM!</v>
      </c>
      <c r="BA1880" s="361">
        <f>_xll.qlIndexFixing($BB$1,AX1880,,_xll.ohTrigger(Trigger,Quote!$AE$2))</f>
        <v>1.4564256881125125E-2</v>
      </c>
    </row>
    <row r="1881" spans="48:53" ht="11.25" customHeight="1" x14ac:dyDescent="0.25">
      <c r="AV1881" s="189" t="s">
        <v>91</v>
      </c>
      <c r="AW1881" s="188">
        <f>_xll.qlInterestRateIndexFixingDate(Currency&amp;"ibor"&amp;$G$1,AX1881,Trigger)</f>
        <v>52478</v>
      </c>
      <c r="AX1881" s="188">
        <f>_xll.qlCalendarAdvance(Calendar,AX1880,AV1881,"f",,Trigger)</f>
        <v>52482</v>
      </c>
      <c r="AY1881" s="188">
        <f>_xll.qlInterestRateIndexMaturity(Currency&amp;"ibor"&amp;$G$1,AX1881,Trigger)</f>
        <v>52664</v>
      </c>
      <c r="AZ1881" s="361" t="e">
        <f>_xll.qlIndexFixing($Z$5,AW1881,,_xll.ohTrigger(Trigger,Quote!$AE$2))</f>
        <v>#NUM!</v>
      </c>
      <c r="BA1881" s="361">
        <f>_xll.qlIndexFixing($BB$1,AX1881,,_xll.ohTrigger(Trigger,Quote!$AE$2))</f>
        <v>1.4563240153362925E-2</v>
      </c>
    </row>
    <row r="1882" spans="48:53" ht="11.25" customHeight="1" x14ac:dyDescent="0.25">
      <c r="AV1882" s="189" t="s">
        <v>91</v>
      </c>
      <c r="AW1882" s="188">
        <f>_xll.qlInterestRateIndexFixingDate(Currency&amp;"ibor"&amp;$G$1,AX1882,Trigger)</f>
        <v>52485</v>
      </c>
      <c r="AX1882" s="188">
        <f>_xll.qlCalendarAdvance(Calendar,AX1881,AV1882,"f",,Trigger)</f>
        <v>52489</v>
      </c>
      <c r="AY1882" s="188">
        <f>_xll.qlInterestRateIndexMaturity(Currency&amp;"ibor"&amp;$G$1,AX1882,Trigger)</f>
        <v>52671</v>
      </c>
      <c r="AZ1882" s="361" t="e">
        <f>_xll.qlIndexFixing($Z$5,AW1882,,_xll.ohTrigger(Trigger,Quote!$AE$2))</f>
        <v>#NUM!</v>
      </c>
      <c r="BA1882" s="361">
        <f>_xll.qlIndexFixing($BB$1,AX1882,,_xll.ohTrigger(Trigger,Quote!$AE$2))</f>
        <v>1.4562199557068077E-2</v>
      </c>
    </row>
    <row r="1883" spans="48:53" ht="11.25" customHeight="1" x14ac:dyDescent="0.25">
      <c r="AV1883" s="189" t="s">
        <v>91</v>
      </c>
      <c r="AW1883" s="188">
        <f>_xll.qlInterestRateIndexFixingDate(Currency&amp;"ibor"&amp;$G$1,AX1883,Trigger)</f>
        <v>52492</v>
      </c>
      <c r="AX1883" s="188">
        <f>_xll.qlCalendarAdvance(Calendar,AX1882,AV1883,"f",,Trigger)</f>
        <v>52496</v>
      </c>
      <c r="AY1883" s="188">
        <f>_xll.qlInterestRateIndexMaturity(Currency&amp;"ibor"&amp;$G$1,AX1883,Trigger)</f>
        <v>52678</v>
      </c>
      <c r="AZ1883" s="361" t="e">
        <f>_xll.qlIndexFixing($Z$5,AW1883,,_xll.ohTrigger(Trigger,Quote!$AE$2))</f>
        <v>#NUM!</v>
      </c>
      <c r="BA1883" s="361">
        <f>_xll.qlIndexFixing($BB$1,AX1883,,_xll.ohTrigger(Trigger,Quote!$AE$2))</f>
        <v>1.4561135041206683E-2</v>
      </c>
    </row>
    <row r="1884" spans="48:53" ht="11.25" customHeight="1" x14ac:dyDescent="0.25">
      <c r="AV1884" s="189" t="s">
        <v>91</v>
      </c>
      <c r="AW1884" s="188">
        <f>_xll.qlInterestRateIndexFixingDate(Currency&amp;"ibor"&amp;$G$1,AX1884,Trigger)</f>
        <v>52499</v>
      </c>
      <c r="AX1884" s="188">
        <f>_xll.qlCalendarAdvance(Calendar,AX1883,AV1884,"f",,Trigger)</f>
        <v>52503</v>
      </c>
      <c r="AY1884" s="188">
        <f>_xll.qlInterestRateIndexMaturity(Currency&amp;"ibor"&amp;$G$1,AX1884,Trigger)</f>
        <v>52685</v>
      </c>
      <c r="AZ1884" s="361" t="e">
        <f>_xll.qlIndexFixing($Z$5,AW1884,,_xll.ohTrigger(Trigger,Quote!$AE$2))</f>
        <v>#NUM!</v>
      </c>
      <c r="BA1884" s="361">
        <f>_xll.qlIndexFixing($BB$1,AX1884,,_xll.ohTrigger(Trigger,Quote!$AE$2))</f>
        <v>1.456025414822822E-2</v>
      </c>
    </row>
    <row r="1885" spans="48:53" ht="11.25" customHeight="1" x14ac:dyDescent="0.25">
      <c r="AV1885" s="189" t="s">
        <v>91</v>
      </c>
      <c r="AW1885" s="188">
        <f>_xll.qlInterestRateIndexFixingDate(Currency&amp;"ibor"&amp;$G$1,AX1885,Trigger)</f>
        <v>52506</v>
      </c>
      <c r="AX1885" s="188">
        <f>_xll.qlCalendarAdvance(Calendar,AX1884,AV1885,"f",,Trigger)</f>
        <v>52510</v>
      </c>
      <c r="AY1885" s="188">
        <f>_xll.qlInterestRateIndexMaturity(Currency&amp;"ibor"&amp;$G$1,AX1885,Trigger)</f>
        <v>52693</v>
      </c>
      <c r="AZ1885" s="361" t="e">
        <f>_xll.qlIndexFixing($Z$5,AW1885,,_xll.ohTrigger(Trigger,Quote!$AE$2))</f>
        <v>#NUM!</v>
      </c>
      <c r="BA1885" s="361">
        <f>_xll.qlIndexFixing($BB$1,AX1885,,_xll.ohTrigger(Trigger,Quote!$AE$2))</f>
        <v>1.4559139861605903E-2</v>
      </c>
    </row>
    <row r="1886" spans="48:53" ht="11.25" customHeight="1" x14ac:dyDescent="0.25">
      <c r="AV1886" s="189" t="s">
        <v>91</v>
      </c>
      <c r="AW1886" s="188">
        <f>_xll.qlInterestRateIndexFixingDate(Currency&amp;"ibor"&amp;$G$1,AX1886,Trigger)</f>
        <v>52513</v>
      </c>
      <c r="AX1886" s="188">
        <f>_xll.qlCalendarAdvance(Calendar,AX1885,AV1886,"f",,Trigger)</f>
        <v>52517</v>
      </c>
      <c r="AY1886" s="188">
        <f>_xll.qlInterestRateIndexMaturity(Currency&amp;"ibor"&amp;$G$1,AX1886,Trigger)</f>
        <v>52700</v>
      </c>
      <c r="AZ1886" s="361" t="e">
        <f>_xll.qlIndexFixing($Z$5,AW1886,,_xll.ohTrigger(Trigger,Quote!$AE$2))</f>
        <v>#NUM!</v>
      </c>
      <c r="BA1886" s="361">
        <f>_xll.qlIndexFixing($BB$1,AX1886,,_xll.ohTrigger(Trigger,Quote!$AE$2))</f>
        <v>1.4558815966939885E-2</v>
      </c>
    </row>
    <row r="1887" spans="48:53" ht="11.25" customHeight="1" x14ac:dyDescent="0.25">
      <c r="AV1887" s="189" t="s">
        <v>91</v>
      </c>
      <c r="AW1887" s="188">
        <f>_xll.qlInterestRateIndexFixingDate(Currency&amp;"ibor"&amp;$G$1,AX1887,Trigger)</f>
        <v>52520</v>
      </c>
      <c r="AX1887" s="188">
        <f>_xll.qlCalendarAdvance(Calendar,AX1886,AV1887,"f",,Trigger)</f>
        <v>52524</v>
      </c>
      <c r="AY1887" s="188">
        <f>_xll.qlInterestRateIndexMaturity(Currency&amp;"ibor"&amp;$G$1,AX1887,Trigger)</f>
        <v>52707</v>
      </c>
      <c r="AZ1887" s="361" t="e">
        <f>_xll.qlIndexFixing($Z$5,AW1887,,_xll.ohTrigger(Trigger,Quote!$AE$2))</f>
        <v>#NUM!</v>
      </c>
      <c r="BA1887" s="361">
        <f>_xll.qlIndexFixing($BB$1,AX1887,,_xll.ohTrigger(Trigger,Quote!$AE$2))</f>
        <v>1.4556839005507033E-2</v>
      </c>
    </row>
    <row r="1888" spans="48:53" ht="11.25" customHeight="1" x14ac:dyDescent="0.25">
      <c r="AV1888" s="189" t="s">
        <v>91</v>
      </c>
      <c r="AW1888" s="188">
        <f>_xll.qlInterestRateIndexFixingDate(Currency&amp;"ibor"&amp;$G$1,AX1888,Trigger)</f>
        <v>52527</v>
      </c>
      <c r="AX1888" s="188">
        <f>_xll.qlCalendarAdvance(Calendar,AX1887,AV1888,"f",,Trigger)</f>
        <v>52531</v>
      </c>
      <c r="AY1888" s="188">
        <f>_xll.qlInterestRateIndexMaturity(Currency&amp;"ibor"&amp;$G$1,AX1888,Trigger)</f>
        <v>52714</v>
      </c>
      <c r="AZ1888" s="361" t="e">
        <f>_xll.qlIndexFixing($Z$5,AW1888,,_xll.ohTrigger(Trigger,Quote!$AE$2))</f>
        <v>#NUM!</v>
      </c>
      <c r="BA1888" s="361">
        <f>_xll.qlIndexFixing($BB$1,AX1888,,_xll.ohTrigger(Trigger,Quote!$AE$2))</f>
        <v>1.455565233396742E-2</v>
      </c>
    </row>
    <row r="1889" spans="48:53" ht="11.25" customHeight="1" x14ac:dyDescent="0.25">
      <c r="AV1889" s="189" t="s">
        <v>91</v>
      </c>
      <c r="AW1889" s="188">
        <f>_xll.qlInterestRateIndexFixingDate(Currency&amp;"ibor"&amp;$G$1,AX1889,Trigger)</f>
        <v>52534</v>
      </c>
      <c r="AX1889" s="188">
        <f>_xll.qlCalendarAdvance(Calendar,AX1888,AV1889,"f",,Trigger)</f>
        <v>52538</v>
      </c>
      <c r="AY1889" s="188">
        <f>_xll.qlInterestRateIndexMaturity(Currency&amp;"ibor"&amp;$G$1,AX1889,Trigger)</f>
        <v>52720</v>
      </c>
      <c r="AZ1889" s="361" t="e">
        <f>_xll.qlIndexFixing($Z$5,AW1889,,_xll.ohTrigger(Trigger,Quote!$AE$2))</f>
        <v>#NUM!</v>
      </c>
      <c r="BA1889" s="361">
        <f>_xll.qlIndexFixing($BB$1,AX1889,,_xll.ohTrigger(Trigger,Quote!$AE$2))</f>
        <v>1.4554242777360003E-2</v>
      </c>
    </row>
    <row r="1890" spans="48:53" ht="11.25" customHeight="1" x14ac:dyDescent="0.25">
      <c r="AV1890" s="189" t="s">
        <v>91</v>
      </c>
      <c r="AW1890" s="188">
        <f>_xll.qlInterestRateIndexFixingDate(Currency&amp;"ibor"&amp;$G$1,AX1890,Trigger)</f>
        <v>52541</v>
      </c>
      <c r="AX1890" s="188">
        <f>_xll.qlCalendarAdvance(Calendar,AX1889,AV1890,"f",,Trigger)</f>
        <v>52545</v>
      </c>
      <c r="AY1890" s="188">
        <f>_xll.qlInterestRateIndexMaturity(Currency&amp;"ibor"&amp;$G$1,AX1890,Trigger)</f>
        <v>52727</v>
      </c>
      <c r="AZ1890" s="361" t="e">
        <f>_xll.qlIndexFixing($Z$5,AW1890,,_xll.ohTrigger(Trigger,Quote!$AE$2))</f>
        <v>#NUM!</v>
      </c>
      <c r="BA1890" s="361">
        <f>_xll.qlIndexFixing($BB$1,AX1890,,_xll.ohTrigger(Trigger,Quote!$AE$2))</f>
        <v>1.4553009395663449E-2</v>
      </c>
    </row>
    <row r="1891" spans="48:53" ht="11.25" customHeight="1" x14ac:dyDescent="0.25">
      <c r="AV1891" s="189" t="s">
        <v>91</v>
      </c>
      <c r="AW1891" s="188">
        <f>_xll.qlInterestRateIndexFixingDate(Currency&amp;"ibor"&amp;$G$1,AX1891,Trigger)</f>
        <v>52548</v>
      </c>
      <c r="AX1891" s="188">
        <f>_xll.qlCalendarAdvance(Calendar,AX1890,AV1891,"f",,Trigger)</f>
        <v>52552</v>
      </c>
      <c r="AY1891" s="188">
        <f>_xll.qlInterestRateIndexMaturity(Currency&amp;"ibor"&amp;$G$1,AX1891,Trigger)</f>
        <v>52734</v>
      </c>
      <c r="AZ1891" s="361" t="e">
        <f>_xll.qlIndexFixing($Z$5,AW1891,,_xll.ohTrigger(Trigger,Quote!$AE$2))</f>
        <v>#NUM!</v>
      </c>
      <c r="BA1891" s="361">
        <f>_xll.qlIndexFixing($BB$1,AX1891,,_xll.ohTrigger(Trigger,Quote!$AE$2))</f>
        <v>1.4551751686164264E-2</v>
      </c>
    </row>
    <row r="1892" spans="48:53" ht="11.25" customHeight="1" x14ac:dyDescent="0.25">
      <c r="AV1892" s="189" t="s">
        <v>91</v>
      </c>
      <c r="AW1892" s="188">
        <f>_xll.qlInterestRateIndexFixingDate(Currency&amp;"ibor"&amp;$G$1,AX1892,Trigger)</f>
        <v>52555</v>
      </c>
      <c r="AX1892" s="188">
        <f>_xll.qlCalendarAdvance(Calendar,AX1891,AV1892,"f",,Trigger)</f>
        <v>52559</v>
      </c>
      <c r="AY1892" s="188">
        <f>_xll.qlInterestRateIndexMaturity(Currency&amp;"ibor"&amp;$G$1,AX1892,Trigger)</f>
        <v>52741</v>
      </c>
      <c r="AZ1892" s="361" t="e">
        <f>_xll.qlIndexFixing($Z$5,AW1892,,_xll.ohTrigger(Trigger,Quote!$AE$2))</f>
        <v>#NUM!</v>
      </c>
      <c r="BA1892" s="361">
        <f>_xll.qlIndexFixing($BB$1,AX1892,,_xll.ohTrigger(Trigger,Quote!$AE$2))</f>
        <v>1.4550469597836893E-2</v>
      </c>
    </row>
    <row r="1893" spans="48:53" ht="11.25" customHeight="1" x14ac:dyDescent="0.25">
      <c r="AV1893" s="189" t="s">
        <v>91</v>
      </c>
      <c r="AW1893" s="188">
        <f>_xll.qlInterestRateIndexFixingDate(Currency&amp;"ibor"&amp;$G$1,AX1893,Trigger)</f>
        <v>52562</v>
      </c>
      <c r="AX1893" s="188">
        <f>_xll.qlCalendarAdvance(Calendar,AX1892,AV1893,"f",,Trigger)</f>
        <v>52566</v>
      </c>
      <c r="AY1893" s="188">
        <f>_xll.qlInterestRateIndexMaturity(Currency&amp;"ibor"&amp;$G$1,AX1893,Trigger)</f>
        <v>52749</v>
      </c>
      <c r="AZ1893" s="361" t="e">
        <f>_xll.qlIndexFixing($Z$5,AW1893,,_xll.ohTrigger(Trigger,Quote!$AE$2))</f>
        <v>#NUM!</v>
      </c>
      <c r="BA1893" s="361">
        <f>_xll.qlIndexFixing($BB$1,AX1893,,_xll.ohTrigger(Trigger,Quote!$AE$2))</f>
        <v>1.4549354500212159E-2</v>
      </c>
    </row>
    <row r="1894" spans="48:53" ht="11.25" customHeight="1" x14ac:dyDescent="0.25">
      <c r="AV1894" s="189" t="s">
        <v>91</v>
      </c>
      <c r="AW1894" s="188">
        <f>_xll.qlInterestRateIndexFixingDate(Currency&amp;"ibor"&amp;$G$1,AX1894,Trigger)</f>
        <v>52569</v>
      </c>
      <c r="AX1894" s="188">
        <f>_xll.qlCalendarAdvance(Calendar,AX1893,AV1894,"f",,Trigger)</f>
        <v>52573</v>
      </c>
      <c r="AY1894" s="188">
        <f>_xll.qlInterestRateIndexMaturity(Currency&amp;"ibor"&amp;$G$1,AX1894,Trigger)</f>
        <v>52756</v>
      </c>
      <c r="AZ1894" s="361" t="e">
        <f>_xll.qlIndexFixing($Z$5,AW1894,,_xll.ohTrigger(Trigger,Quote!$AE$2))</f>
        <v>#NUM!</v>
      </c>
      <c r="BA1894" s="361">
        <f>_xll.qlIndexFixing($BB$1,AX1894,,_xll.ohTrigger(Trigger,Quote!$AE$2))</f>
        <v>1.4548021681061812E-2</v>
      </c>
    </row>
    <row r="1895" spans="48:53" ht="11.25" customHeight="1" x14ac:dyDescent="0.25">
      <c r="AV1895" s="189" t="s">
        <v>91</v>
      </c>
      <c r="AW1895" s="188">
        <f>_xll.qlInterestRateIndexFixingDate(Currency&amp;"ibor"&amp;$G$1,AX1895,Trigger)</f>
        <v>52576</v>
      </c>
      <c r="AX1895" s="188">
        <f>_xll.qlCalendarAdvance(Calendar,AX1894,AV1895,"f",,Trigger)</f>
        <v>52580</v>
      </c>
      <c r="AY1895" s="188">
        <f>_xll.qlInterestRateIndexMaturity(Currency&amp;"ibor"&amp;$G$1,AX1895,Trigger)</f>
        <v>52763</v>
      </c>
      <c r="AZ1895" s="361" t="e">
        <f>_xll.qlIndexFixing($Z$5,AW1895,,_xll.ohTrigger(Trigger,Quote!$AE$2))</f>
        <v>#NUM!</v>
      </c>
      <c r="BA1895" s="361">
        <f>_xll.qlIndexFixing($BB$1,AX1895,,_xll.ohTrigger(Trigger,Quote!$AE$2))</f>
        <v>1.4546664325388269E-2</v>
      </c>
    </row>
    <row r="1896" spans="48:53" ht="11.25" customHeight="1" x14ac:dyDescent="0.25">
      <c r="AV1896" s="189" t="s">
        <v>91</v>
      </c>
      <c r="AW1896" s="188">
        <f>_xll.qlInterestRateIndexFixingDate(Currency&amp;"ibor"&amp;$G$1,AX1896,Trigger)</f>
        <v>52583</v>
      </c>
      <c r="AX1896" s="188">
        <f>_xll.qlCalendarAdvance(Calendar,AX1895,AV1896,"f",,Trigger)</f>
        <v>52587</v>
      </c>
      <c r="AY1896" s="188">
        <f>_xll.qlInterestRateIndexMaturity(Currency&amp;"ibor"&amp;$G$1,AX1896,Trigger)</f>
        <v>52770</v>
      </c>
      <c r="AZ1896" s="361" t="e">
        <f>_xll.qlIndexFixing($Z$5,AW1896,,_xll.ohTrigger(Trigger,Quote!$AE$2))</f>
        <v>#NUM!</v>
      </c>
      <c r="BA1896" s="361">
        <f>_xll.qlIndexFixing($BB$1,AX1896,,_xll.ohTrigger(Trigger,Quote!$AE$2))</f>
        <v>1.4545282382168302E-2</v>
      </c>
    </row>
    <row r="1897" spans="48:53" ht="11.25" customHeight="1" x14ac:dyDescent="0.25">
      <c r="AV1897" s="189" t="s">
        <v>91</v>
      </c>
      <c r="AW1897" s="188">
        <f>_xll.qlInterestRateIndexFixingDate(Currency&amp;"ibor"&amp;$G$1,AX1897,Trigger)</f>
        <v>52589</v>
      </c>
      <c r="AX1897" s="188">
        <f>_xll.qlCalendarAdvance(Calendar,AX1896,AV1897,"f",,Trigger)</f>
        <v>52594</v>
      </c>
      <c r="AY1897" s="188">
        <f>_xll.qlInterestRateIndexMaturity(Currency&amp;"ibor"&amp;$G$1,AX1897,Trigger)</f>
        <v>52777</v>
      </c>
      <c r="AZ1897" s="361" t="e">
        <f>_xll.qlIndexFixing($Z$5,AW1897,,_xll.ohTrigger(Trigger,Quote!$AE$2))</f>
        <v>#NUM!</v>
      </c>
      <c r="BA1897" s="361">
        <f>_xll.qlIndexFixing($BB$1,AX1897,,_xll.ohTrigger(Trigger,Quote!$AE$2))</f>
        <v>1.4543691687981983E-2</v>
      </c>
    </row>
    <row r="1898" spans="48:53" ht="11.25" customHeight="1" x14ac:dyDescent="0.25">
      <c r="AV1898" s="189" t="s">
        <v>91</v>
      </c>
      <c r="AW1898" s="188">
        <f>_xll.qlInterestRateIndexFixingDate(Currency&amp;"ibor"&amp;$G$1,AX1898,Trigger)</f>
        <v>52596</v>
      </c>
      <c r="AX1898" s="188">
        <f>_xll.qlCalendarAdvance(Calendar,AX1897,AV1898,"f",,Trigger)</f>
        <v>52601</v>
      </c>
      <c r="AY1898" s="188">
        <f>_xll.qlInterestRateIndexMaturity(Currency&amp;"ibor"&amp;$G$1,AX1898,Trigger)</f>
        <v>52783</v>
      </c>
      <c r="AZ1898" s="361" t="e">
        <f>_xll.qlIndexFixing($Z$5,AW1898,,_xll.ohTrigger(Trigger,Quote!$AE$2))</f>
        <v>#NUM!</v>
      </c>
      <c r="BA1898" s="361">
        <f>_xll.qlIndexFixing($BB$1,AX1898,,_xll.ohTrigger(Trigger,Quote!$AE$2))</f>
        <v>1.4542262255220813E-2</v>
      </c>
    </row>
    <row r="1899" spans="48:53" ht="11.25" customHeight="1" x14ac:dyDescent="0.25">
      <c r="AV1899" s="189" t="s">
        <v>91</v>
      </c>
      <c r="AW1899" s="188">
        <f>_xll.qlInterestRateIndexFixingDate(Currency&amp;"ibor"&amp;$G$1,AX1899,Trigger)</f>
        <v>52604</v>
      </c>
      <c r="AX1899" s="188">
        <f>_xll.qlCalendarAdvance(Calendar,AX1898,AV1899,"f",,Trigger)</f>
        <v>52608</v>
      </c>
      <c r="AY1899" s="188">
        <f>_xll.qlInterestRateIndexMaturity(Currency&amp;"ibor"&amp;$G$1,AX1899,Trigger)</f>
        <v>52790</v>
      </c>
      <c r="AZ1899" s="361" t="e">
        <f>_xll.qlIndexFixing($Z$5,AW1899,,_xll.ohTrigger(Trigger,Quote!$AE$2))</f>
        <v>#NUM!</v>
      </c>
      <c r="BA1899" s="361">
        <f>_xll.qlIndexFixing($BB$1,AX1899,,_xll.ohTrigger(Trigger,Quote!$AE$2))</f>
        <v>1.4540808086485937E-2</v>
      </c>
    </row>
    <row r="1900" spans="48:53" ht="11.25" customHeight="1" x14ac:dyDescent="0.25">
      <c r="AV1900" s="189" t="s">
        <v>91</v>
      </c>
      <c r="AW1900" s="188">
        <f>_xll.qlInterestRateIndexFixingDate(Currency&amp;"ibor"&amp;$G$1,AX1900,Trigger)</f>
        <v>52611</v>
      </c>
      <c r="AX1900" s="188">
        <f>_xll.qlCalendarAdvance(Calendar,AX1899,AV1900,"f",,Trigger)</f>
        <v>52615</v>
      </c>
      <c r="AY1900" s="188">
        <f>_xll.qlInterestRateIndexMaturity(Currency&amp;"ibor"&amp;$G$1,AX1900,Trigger)</f>
        <v>52797</v>
      </c>
      <c r="AZ1900" s="361" t="e">
        <f>_xll.qlIndexFixing($Z$5,AW1900,,_xll.ohTrigger(Trigger,Quote!$AE$2))</f>
        <v>#NUM!</v>
      </c>
      <c r="BA1900" s="361">
        <f>_xll.qlIndexFixing($BB$1,AX1900,,_xll.ohTrigger(Trigger,Quote!$AE$2))</f>
        <v>1.4539329130761017E-2</v>
      </c>
    </row>
    <row r="1901" spans="48:53" ht="11.25" customHeight="1" x14ac:dyDescent="0.25">
      <c r="AV1901" s="189" t="s">
        <v>91</v>
      </c>
      <c r="AW1901" s="188">
        <f>_xll.qlInterestRateIndexFixingDate(Currency&amp;"ibor"&amp;$G$1,AX1901,Trigger)</f>
        <v>52618</v>
      </c>
      <c r="AX1901" s="188">
        <f>_xll.qlCalendarAdvance(Calendar,AX1900,AV1901,"f",,Trigger)</f>
        <v>52622</v>
      </c>
      <c r="AY1901" s="188">
        <f>_xll.qlInterestRateIndexMaturity(Currency&amp;"ibor"&amp;$G$1,AX1901,Trigger)</f>
        <v>52804</v>
      </c>
      <c r="AZ1901" s="361" t="e">
        <f>_xll.qlIndexFixing($Z$5,AW1901,,_xll.ohTrigger(Trigger,Quote!$AE$2))</f>
        <v>#NUM!</v>
      </c>
      <c r="BA1901" s="361">
        <f>_xll.qlIndexFixing($BB$1,AX1901,,_xll.ohTrigger(Trigger,Quote!$AE$2))</f>
        <v>1.4537825337029719E-2</v>
      </c>
    </row>
    <row r="1902" spans="48:53" ht="11.25" customHeight="1" x14ac:dyDescent="0.25">
      <c r="AV1902" s="189" t="s">
        <v>91</v>
      </c>
      <c r="AW1902" s="188">
        <f>_xll.qlInterestRateIndexFixingDate(Currency&amp;"ibor"&amp;$G$1,AX1902,Trigger)</f>
        <v>52625</v>
      </c>
      <c r="AX1902" s="188">
        <f>_xll.qlCalendarAdvance(Calendar,AX1901,AV1902,"f",,Trigger)</f>
        <v>52629</v>
      </c>
      <c r="AY1902" s="188">
        <f>_xll.qlInterestRateIndexMaturity(Currency&amp;"ibor"&amp;$G$1,AX1902,Trigger)</f>
        <v>52811</v>
      </c>
      <c r="AZ1902" s="361" t="e">
        <f>_xll.qlIndexFixing($Z$5,AW1902,,_xll.ohTrigger(Trigger,Quote!$AE$2))</f>
        <v>#NUM!</v>
      </c>
      <c r="BA1902" s="361">
        <f>_xll.qlIndexFixing($BB$1,AX1902,,_xll.ohTrigger(Trigger,Quote!$AE$2))</f>
        <v>1.4536296654278346E-2</v>
      </c>
    </row>
    <row r="1903" spans="48:53" ht="11.25" customHeight="1" x14ac:dyDescent="0.25">
      <c r="AV1903" s="189" t="s">
        <v>91</v>
      </c>
      <c r="AW1903" s="188">
        <f>_xll.qlInterestRateIndexFixingDate(Currency&amp;"ibor"&amp;$G$1,AX1903,Trigger)</f>
        <v>52632</v>
      </c>
      <c r="AX1903" s="188">
        <f>_xll.qlCalendarAdvance(Calendar,AX1902,AV1903,"f",,Trigger)</f>
        <v>52636</v>
      </c>
      <c r="AY1903" s="188">
        <f>_xll.qlInterestRateIndexMaturity(Currency&amp;"ibor"&amp;$G$1,AX1903,Trigger)</f>
        <v>52818</v>
      </c>
      <c r="AZ1903" s="361" t="e">
        <f>_xll.qlIndexFixing($Z$5,AW1903,,_xll.ohTrigger(Trigger,Quote!$AE$2))</f>
        <v>#NUM!</v>
      </c>
      <c r="BA1903" s="361">
        <f>_xll.qlIndexFixing($BB$1,AX1903,,_xll.ohTrigger(Trigger,Quote!$AE$2))</f>
        <v>1.4534743031493639E-2</v>
      </c>
    </row>
    <row r="1904" spans="48:53" ht="11.25" customHeight="1" x14ac:dyDescent="0.25">
      <c r="AV1904" s="189" t="s">
        <v>91</v>
      </c>
      <c r="AW1904" s="188">
        <f>_xll.qlInterestRateIndexFixingDate(Currency&amp;"ibor"&amp;$G$1,AX1904,Trigger)</f>
        <v>52639</v>
      </c>
      <c r="AX1904" s="188">
        <f>_xll.qlCalendarAdvance(Calendar,AX1903,AV1904,"f",,Trigger)</f>
        <v>52643</v>
      </c>
      <c r="AY1904" s="188">
        <f>_xll.qlInterestRateIndexMaturity(Currency&amp;"ibor"&amp;$G$1,AX1904,Trigger)</f>
        <v>52825</v>
      </c>
      <c r="AZ1904" s="361" t="e">
        <f>_xll.qlIndexFixing($Z$5,AW1904,,_xll.ohTrigger(Trigger,Quote!$AE$2))</f>
        <v>#NUM!</v>
      </c>
      <c r="BA1904" s="361">
        <f>_xll.qlIndexFixing($BB$1,AX1904,,_xll.ohTrigger(Trigger,Quote!$AE$2))</f>
        <v>1.4533164417662335E-2</v>
      </c>
    </row>
    <row r="1905" spans="48:53" ht="11.25" customHeight="1" x14ac:dyDescent="0.25">
      <c r="AV1905" s="189" t="s">
        <v>91</v>
      </c>
      <c r="AW1905" s="188">
        <f>_xll.qlInterestRateIndexFixingDate(Currency&amp;"ibor"&amp;$G$1,AX1905,Trigger)</f>
        <v>52646</v>
      </c>
      <c r="AX1905" s="188">
        <f>_xll.qlCalendarAdvance(Calendar,AX1904,AV1905,"f",,Trigger)</f>
        <v>52650</v>
      </c>
      <c r="AY1905" s="188">
        <f>_xll.qlInterestRateIndexMaturity(Currency&amp;"ibor"&amp;$G$1,AX1905,Trigger)</f>
        <v>52832</v>
      </c>
      <c r="AZ1905" s="361" t="e">
        <f>_xll.qlIndexFixing($Z$5,AW1905,,_xll.ohTrigger(Trigger,Quote!$AE$2))</f>
        <v>#NUM!</v>
      </c>
      <c r="BA1905" s="361">
        <f>_xll.qlIndexFixing($BB$1,AX1905,,_xll.ohTrigger(Trigger,Quote!$AE$2))</f>
        <v>1.4531560761774252E-2</v>
      </c>
    </row>
    <row r="1906" spans="48:53" ht="11.25" customHeight="1" x14ac:dyDescent="0.25">
      <c r="AV1906" s="189" t="s">
        <v>91</v>
      </c>
      <c r="AW1906" s="188">
        <f>_xll.qlInterestRateIndexFixingDate(Currency&amp;"ibor"&amp;$G$1,AX1906,Trigger)</f>
        <v>52653</v>
      </c>
      <c r="AX1906" s="188">
        <f>_xll.qlCalendarAdvance(Calendar,AX1905,AV1906,"f",,Trigger)</f>
        <v>52657</v>
      </c>
      <c r="AY1906" s="188">
        <f>_xll.qlInterestRateIndexMaturity(Currency&amp;"ibor"&amp;$G$1,AX1906,Trigger)</f>
        <v>52841</v>
      </c>
      <c r="AZ1906" s="361" t="e">
        <f>_xll.qlIndexFixing($Z$5,AW1906,,_xll.ohTrigger(Trigger,Quote!$AE$2))</f>
        <v>#NUM!</v>
      </c>
      <c r="BA1906" s="361">
        <f>_xll.qlIndexFixing($BB$1,AX1906,,_xll.ohTrigger(Trigger,Quote!$AE$2))</f>
        <v>1.4530600550742808E-2</v>
      </c>
    </row>
    <row r="1907" spans="48:53" ht="11.25" customHeight="1" x14ac:dyDescent="0.25">
      <c r="AV1907" s="189" t="s">
        <v>91</v>
      </c>
      <c r="AW1907" s="188">
        <f>_xll.qlInterestRateIndexFixingDate(Currency&amp;"ibor"&amp;$G$1,AX1907,Trigger)</f>
        <v>52660</v>
      </c>
      <c r="AX1907" s="188">
        <f>_xll.qlCalendarAdvance(Calendar,AX1906,AV1907,"f",,Trigger)</f>
        <v>52664</v>
      </c>
      <c r="AY1907" s="188">
        <f>_xll.qlInterestRateIndexMaturity(Currency&amp;"ibor"&amp;$G$1,AX1907,Trigger)</f>
        <v>52848</v>
      </c>
      <c r="AZ1907" s="361" t="e">
        <f>_xll.qlIndexFixing($Z$5,AW1907,,_xll.ohTrigger(Trigger,Quote!$AE$2))</f>
        <v>#NUM!</v>
      </c>
      <c r="BA1907" s="361">
        <f>_xll.qlIndexFixing($BB$1,AX1907,,_xll.ohTrigger(Trigger,Quote!$AE$2))</f>
        <v>1.4528939133223118E-2</v>
      </c>
    </row>
    <row r="1908" spans="48:53" ht="11.25" customHeight="1" x14ac:dyDescent="0.25">
      <c r="AV1908" s="189" t="s">
        <v>91</v>
      </c>
      <c r="AW1908" s="188">
        <f>_xll.qlInterestRateIndexFixingDate(Currency&amp;"ibor"&amp;$G$1,AX1908,Trigger)</f>
        <v>52667</v>
      </c>
      <c r="AX1908" s="188">
        <f>_xll.qlCalendarAdvance(Calendar,AX1907,AV1908,"f",,Trigger)</f>
        <v>52671</v>
      </c>
      <c r="AY1908" s="188">
        <f>_xll.qlInterestRateIndexMaturity(Currency&amp;"ibor"&amp;$G$1,AX1908,Trigger)</f>
        <v>52855</v>
      </c>
      <c r="AZ1908" s="361" t="e">
        <f>_xll.qlIndexFixing($Z$5,AW1908,,_xll.ohTrigger(Trigger,Quote!$AE$2))</f>
        <v>#NUM!</v>
      </c>
      <c r="BA1908" s="361">
        <f>_xll.qlIndexFixing($BB$1,AX1908,,_xll.ohTrigger(Trigger,Quote!$AE$2))</f>
        <v>1.4527252502021533E-2</v>
      </c>
    </row>
    <row r="1909" spans="48:53" ht="11.25" customHeight="1" x14ac:dyDescent="0.25">
      <c r="AV1909" s="189" t="s">
        <v>91</v>
      </c>
      <c r="AW1909" s="188">
        <f>_xll.qlInterestRateIndexFixingDate(Currency&amp;"ibor"&amp;$G$1,AX1909,Trigger)</f>
        <v>52674</v>
      </c>
      <c r="AX1909" s="188">
        <f>_xll.qlCalendarAdvance(Calendar,AX1908,AV1909,"f",,Trigger)</f>
        <v>52678</v>
      </c>
      <c r="AY1909" s="188">
        <f>_xll.qlInterestRateIndexMaturity(Currency&amp;"ibor"&amp;$G$1,AX1909,Trigger)</f>
        <v>52862</v>
      </c>
      <c r="AZ1909" s="361" t="e">
        <f>_xll.qlIndexFixing($Z$5,AW1909,,_xll.ohTrigger(Trigger,Quote!$AE$2))</f>
        <v>#NUM!</v>
      </c>
      <c r="BA1909" s="361">
        <f>_xll.qlIndexFixing($BB$1,AX1909,,_xll.ohTrigger(Trigger,Quote!$AE$2))</f>
        <v>1.4525540606126385E-2</v>
      </c>
    </row>
    <row r="1910" spans="48:53" ht="11.25" customHeight="1" x14ac:dyDescent="0.25">
      <c r="AV1910" s="189" t="s">
        <v>91</v>
      </c>
      <c r="AW1910" s="188">
        <f>_xll.qlInterestRateIndexFixingDate(Currency&amp;"ibor"&amp;$G$1,AX1910,Trigger)</f>
        <v>52681</v>
      </c>
      <c r="AX1910" s="188">
        <f>_xll.qlCalendarAdvance(Calendar,AX1909,AV1910,"f",,Trigger)</f>
        <v>52685</v>
      </c>
      <c r="AY1910" s="188">
        <f>_xll.qlInterestRateIndexMaturity(Currency&amp;"ibor"&amp;$G$1,AX1910,Trigger)</f>
        <v>52869</v>
      </c>
      <c r="AZ1910" s="361" t="e">
        <f>_xll.qlIndexFixing($Z$5,AW1910,,_xll.ohTrigger(Trigger,Quote!$AE$2))</f>
        <v>#NUM!</v>
      </c>
      <c r="BA1910" s="361">
        <f>_xll.qlIndexFixing($BB$1,AX1910,,_xll.ohTrigger(Trigger,Quote!$AE$2))</f>
        <v>1.4523324914641915E-2</v>
      </c>
    </row>
    <row r="1911" spans="48:53" ht="11.25" customHeight="1" x14ac:dyDescent="0.25">
      <c r="AV1911" s="189" t="s">
        <v>91</v>
      </c>
      <c r="AW1911" s="188">
        <f>_xll.qlInterestRateIndexFixingDate(Currency&amp;"ibor"&amp;$G$1,AX1911,Trigger)</f>
        <v>52688</v>
      </c>
      <c r="AX1911" s="188">
        <f>_xll.qlCalendarAdvance(Calendar,AX1910,AV1911,"f",,Trigger)</f>
        <v>52692</v>
      </c>
      <c r="AY1911" s="188">
        <f>_xll.qlInterestRateIndexMaturity(Currency&amp;"ibor"&amp;$G$1,AX1911,Trigger)</f>
        <v>52875</v>
      </c>
      <c r="AZ1911" s="361" t="e">
        <f>_xll.qlIndexFixing($Z$5,AW1911,,_xll.ohTrigger(Trigger,Quote!$AE$2))</f>
        <v>#NUM!</v>
      </c>
      <c r="BA1911" s="361">
        <f>_xll.qlIndexFixing($BB$1,AX1911,,_xll.ohTrigger(Trigger,Quote!$AE$2))</f>
        <v>1.4521568036252697E-2</v>
      </c>
    </row>
    <row r="1912" spans="48:53" ht="11.25" customHeight="1" x14ac:dyDescent="0.25">
      <c r="AV1912" s="189" t="s">
        <v>91</v>
      </c>
      <c r="AW1912" s="188">
        <f>_xll.qlInterestRateIndexFixingDate(Currency&amp;"ibor"&amp;$G$1,AX1912,Trigger)</f>
        <v>52695</v>
      </c>
      <c r="AX1912" s="188">
        <f>_xll.qlCalendarAdvance(Calendar,AX1911,AV1912,"f",,Trigger)</f>
        <v>52699</v>
      </c>
      <c r="AY1912" s="188">
        <f>_xll.qlInterestRateIndexMaturity(Currency&amp;"ibor"&amp;$G$1,AX1912,Trigger)</f>
        <v>52882</v>
      </c>
      <c r="AZ1912" s="361" t="e">
        <f>_xll.qlIndexFixing($Z$5,AW1912,,_xll.ohTrigger(Trigger,Quote!$AE$2))</f>
        <v>#NUM!</v>
      </c>
      <c r="BA1912" s="361">
        <f>_xll.qlIndexFixing($BB$1,AX1912,,_xll.ohTrigger(Trigger,Quote!$AE$2))</f>
        <v>1.4519785754104383E-2</v>
      </c>
    </row>
    <row r="1913" spans="48:53" ht="11.25" customHeight="1" x14ac:dyDescent="0.25">
      <c r="AV1913" s="189" t="s">
        <v>91</v>
      </c>
      <c r="AW1913" s="188">
        <f>_xll.qlInterestRateIndexFixingDate(Currency&amp;"ibor"&amp;$G$1,AX1913,Trigger)</f>
        <v>52700</v>
      </c>
      <c r="AX1913" s="188">
        <f>_xll.qlCalendarAdvance(Calendar,AX1912,AV1913,"f",,Trigger)</f>
        <v>52706</v>
      </c>
      <c r="AY1913" s="188">
        <f>_xll.qlInterestRateIndexMaturity(Currency&amp;"ibor"&amp;$G$1,AX1913,Trigger)</f>
        <v>52889</v>
      </c>
      <c r="AZ1913" s="361" t="e">
        <f>_xll.qlIndexFixing($Z$5,AW1913,,_xll.ohTrigger(Trigger,Quote!$AE$2))</f>
        <v>#NUM!</v>
      </c>
      <c r="BA1913" s="361">
        <f>_xll.qlIndexFixing($BB$1,AX1913,,_xll.ohTrigger(Trigger,Quote!$AE$2))</f>
        <v>1.45179780171934E-2</v>
      </c>
    </row>
    <row r="1914" spans="48:53" ht="11.25" customHeight="1" x14ac:dyDescent="0.25">
      <c r="AV1914" s="189" t="s">
        <v>91</v>
      </c>
      <c r="AW1914" s="188">
        <f>_xll.qlInterestRateIndexFixingDate(Currency&amp;"ibor"&amp;$G$1,AX1914,Trigger)</f>
        <v>52709</v>
      </c>
      <c r="AX1914" s="188">
        <f>_xll.qlCalendarAdvance(Calendar,AX1913,AV1914,"f",,Trigger)</f>
        <v>52713</v>
      </c>
      <c r="AY1914" s="188">
        <f>_xll.qlInterestRateIndexMaturity(Currency&amp;"ibor"&amp;$G$1,AX1914,Trigger)</f>
        <v>52896</v>
      </c>
      <c r="AZ1914" s="361" t="e">
        <f>_xll.qlIndexFixing($Z$5,AW1914,,_xll.ohTrigger(Trigger,Quote!$AE$2))</f>
        <v>#NUM!</v>
      </c>
      <c r="BA1914" s="361">
        <f>_xll.qlIndexFixing($BB$1,AX1914,,_xll.ohTrigger(Trigger,Quote!$AE$2))</f>
        <v>1.4516144774516612E-2</v>
      </c>
    </row>
    <row r="1915" spans="48:53" ht="11.25" customHeight="1" x14ac:dyDescent="0.25">
      <c r="AV1915" s="189" t="s">
        <v>91</v>
      </c>
      <c r="AW1915" s="188">
        <f>_xll.qlInterestRateIndexFixingDate(Currency&amp;"ibor"&amp;$G$1,AX1915,Trigger)</f>
        <v>52716</v>
      </c>
      <c r="AX1915" s="188">
        <f>_xll.qlCalendarAdvance(Calendar,AX1914,AV1915,"f",,Trigger)</f>
        <v>52720</v>
      </c>
      <c r="AY1915" s="188">
        <f>_xll.qlInterestRateIndexMaturity(Currency&amp;"ibor"&amp;$G$1,AX1915,Trigger)</f>
        <v>52904</v>
      </c>
      <c r="AZ1915" s="361" t="e">
        <f>_xll.qlIndexFixing($Z$5,AW1915,,_xll.ohTrigger(Trigger,Quote!$AE$2))</f>
        <v>#NUM!</v>
      </c>
      <c r="BA1915" s="361">
        <f>_xll.qlIndexFixing($BB$1,AX1915,,_xll.ohTrigger(Trigger,Quote!$AE$2))</f>
        <v>1.451473581558884E-2</v>
      </c>
    </row>
    <row r="1916" spans="48:53" ht="11.25" customHeight="1" x14ac:dyDescent="0.25">
      <c r="AV1916" s="189" t="s">
        <v>91</v>
      </c>
      <c r="AW1916" s="188">
        <f>_xll.qlInterestRateIndexFixingDate(Currency&amp;"ibor"&amp;$G$1,AX1916,Trigger)</f>
        <v>52723</v>
      </c>
      <c r="AX1916" s="188">
        <f>_xll.qlCalendarAdvance(Calendar,AX1915,AV1916,"f",,Trigger)</f>
        <v>52727</v>
      </c>
      <c r="AY1916" s="188">
        <f>_xll.qlInterestRateIndexMaturity(Currency&amp;"ibor"&amp;$G$1,AX1916,Trigger)</f>
        <v>52911</v>
      </c>
      <c r="AZ1916" s="361" t="e">
        <f>_xll.qlIndexFixing($Z$5,AW1916,,_xll.ohTrigger(Trigger,Quote!$AE$2))</f>
        <v>#NUM!</v>
      </c>
      <c r="BA1916" s="361">
        <f>_xll.qlIndexFixing($BB$1,AX1916,,_xll.ohTrigger(Trigger,Quote!$AE$2))</f>
        <v>1.4512845638564907E-2</v>
      </c>
    </row>
    <row r="1917" spans="48:53" ht="11.25" customHeight="1" x14ac:dyDescent="0.25">
      <c r="AV1917" s="189" t="s">
        <v>91</v>
      </c>
      <c r="AW1917" s="188">
        <f>_xll.qlInterestRateIndexFixingDate(Currency&amp;"ibor"&amp;$G$1,AX1917,Trigger)</f>
        <v>52730</v>
      </c>
      <c r="AX1917" s="188">
        <f>_xll.qlCalendarAdvance(Calendar,AX1916,AV1917,"f",,Trigger)</f>
        <v>52734</v>
      </c>
      <c r="AY1917" s="188">
        <f>_xll.qlInterestRateIndexMaturity(Currency&amp;"ibor"&amp;$G$1,AX1917,Trigger)</f>
        <v>52918</v>
      </c>
      <c r="AZ1917" s="361" t="e">
        <f>_xll.qlIndexFixing($Z$5,AW1917,,_xll.ohTrigger(Trigger,Quote!$AE$2))</f>
        <v>#NUM!</v>
      </c>
      <c r="BA1917" s="361">
        <f>_xll.qlIndexFixing($BB$1,AX1917,,_xll.ohTrigger(Trigger,Quote!$AE$2))</f>
        <v>1.4510929788782862E-2</v>
      </c>
    </row>
    <row r="1918" spans="48:53" ht="11.25" customHeight="1" x14ac:dyDescent="0.25">
      <c r="AV1918" s="189" t="s">
        <v>91</v>
      </c>
      <c r="AW1918" s="188">
        <f>_xll.qlInterestRateIndexFixingDate(Currency&amp;"ibor"&amp;$G$1,AX1918,Trigger)</f>
        <v>52737</v>
      </c>
      <c r="AX1918" s="188">
        <f>_xll.qlCalendarAdvance(Calendar,AX1917,AV1918,"f",,Trigger)</f>
        <v>52741</v>
      </c>
      <c r="AY1918" s="188">
        <f>_xll.qlInterestRateIndexMaturity(Currency&amp;"ibor"&amp;$G$1,AX1918,Trigger)</f>
        <v>52925</v>
      </c>
      <c r="AZ1918" s="361" t="e">
        <f>_xll.qlIndexFixing($Z$5,AW1918,,_xll.ohTrigger(Trigger,Quote!$AE$2))</f>
        <v>#NUM!</v>
      </c>
      <c r="BA1918" s="361">
        <f>_xll.qlIndexFixing($BB$1,AX1918,,_xll.ohTrigger(Trigger,Quote!$AE$2))</f>
        <v>1.450898821524178E-2</v>
      </c>
    </row>
    <row r="1919" spans="48:53" ht="11.25" customHeight="1" x14ac:dyDescent="0.25">
      <c r="AV1919" s="189" t="s">
        <v>91</v>
      </c>
      <c r="AW1919" s="188">
        <f>_xll.qlInterestRateIndexFixingDate(Currency&amp;"ibor"&amp;$G$1,AX1919,Trigger)</f>
        <v>52744</v>
      </c>
      <c r="AX1919" s="188">
        <f>_xll.qlCalendarAdvance(Calendar,AX1918,AV1919,"f",,Trigger)</f>
        <v>52748</v>
      </c>
      <c r="AY1919" s="188">
        <f>_xll.qlInterestRateIndexMaturity(Currency&amp;"ibor"&amp;$G$1,AX1919,Trigger)</f>
        <v>52931</v>
      </c>
      <c r="AZ1919" s="361" t="e">
        <f>_xll.qlIndexFixing($Z$5,AW1919,,_xll.ohTrigger(Trigger,Quote!$AE$2))</f>
        <v>#NUM!</v>
      </c>
      <c r="BA1919" s="361">
        <f>_xll.qlIndexFixing($BB$1,AX1919,,_xll.ohTrigger(Trigger,Quote!$AE$2))</f>
        <v>1.450659418964022E-2</v>
      </c>
    </row>
    <row r="1920" spans="48:53" ht="11.25" customHeight="1" x14ac:dyDescent="0.25">
      <c r="AV1920" s="189" t="s">
        <v>91</v>
      </c>
      <c r="AW1920" s="188">
        <f>_xll.qlInterestRateIndexFixingDate(Currency&amp;"ibor"&amp;$G$1,AX1920,Trigger)</f>
        <v>52751</v>
      </c>
      <c r="AX1920" s="188">
        <f>_xll.qlCalendarAdvance(Calendar,AX1919,AV1920,"f",,Trigger)</f>
        <v>52755</v>
      </c>
      <c r="AY1920" s="188">
        <f>_xll.qlInterestRateIndexMaturity(Currency&amp;"ibor"&amp;$G$1,AX1920,Trigger)</f>
        <v>52938</v>
      </c>
      <c r="AZ1920" s="361" t="e">
        <f>_xll.qlIndexFixing($Z$5,AW1920,,_xll.ohTrigger(Trigger,Quote!$AE$2))</f>
        <v>#NUM!</v>
      </c>
      <c r="BA1920" s="361">
        <f>_xll.qlIndexFixing($BB$1,AX1920,,_xll.ohTrigger(Trigger,Quote!$AE$2))</f>
        <v>1.4504606841382238E-2</v>
      </c>
    </row>
    <row r="1921" spans="48:53" ht="11.25" customHeight="1" x14ac:dyDescent="0.25">
      <c r="AV1921" s="189" t="s">
        <v>91</v>
      </c>
      <c r="AW1921" s="188">
        <f>_xll.qlInterestRateIndexFixingDate(Currency&amp;"ibor"&amp;$G$1,AX1921,Trigger)</f>
        <v>52758</v>
      </c>
      <c r="AX1921" s="188">
        <f>_xll.qlCalendarAdvance(Calendar,AX1920,AV1921,"f",,Trigger)</f>
        <v>52762</v>
      </c>
      <c r="AY1921" s="188">
        <f>_xll.qlInterestRateIndexMaturity(Currency&amp;"ibor"&amp;$G$1,AX1921,Trigger)</f>
        <v>52945</v>
      </c>
      <c r="AZ1921" s="361" t="e">
        <f>_xll.qlIndexFixing($Z$5,AW1921,,_xll.ohTrigger(Trigger,Quote!$AE$2))</f>
        <v>#NUM!</v>
      </c>
      <c r="BA1921" s="361">
        <f>_xll.qlIndexFixing($BB$1,AX1921,,_xll.ohTrigger(Trigger,Quote!$AE$2))</f>
        <v>1.4502593630373628E-2</v>
      </c>
    </row>
    <row r="1922" spans="48:53" ht="11.25" customHeight="1" x14ac:dyDescent="0.25">
      <c r="AV1922" s="189" t="s">
        <v>91</v>
      </c>
      <c r="AW1922" s="188">
        <f>_xll.qlInterestRateIndexFixingDate(Currency&amp;"ibor"&amp;$G$1,AX1922,Trigger)</f>
        <v>52765</v>
      </c>
      <c r="AX1922" s="188">
        <f>_xll.qlCalendarAdvance(Calendar,AX1921,AV1922,"f",,Trigger)</f>
        <v>52769</v>
      </c>
      <c r="AY1922" s="188">
        <f>_xll.qlInterestRateIndexMaturity(Currency&amp;"ibor"&amp;$G$1,AX1922,Trigger)</f>
        <v>52952</v>
      </c>
      <c r="AZ1922" s="361" t="e">
        <f>_xll.qlIndexFixing($Z$5,AW1922,,_xll.ohTrigger(Trigger,Quote!$AE$2))</f>
        <v>#NUM!</v>
      </c>
      <c r="BA1922" s="361">
        <f>_xll.qlIndexFixing($BB$1,AX1922,,_xll.ohTrigger(Trigger,Quote!$AE$2))</f>
        <v>1.4500554505621734E-2</v>
      </c>
    </row>
    <row r="1923" spans="48:53" ht="11.25" customHeight="1" x14ac:dyDescent="0.25">
      <c r="AV1923" s="189" t="s">
        <v>91</v>
      </c>
      <c r="AW1923" s="188">
        <f>_xll.qlInterestRateIndexFixingDate(Currency&amp;"ibor"&amp;$G$1,AX1923,Trigger)</f>
        <v>52772</v>
      </c>
      <c r="AX1923" s="188">
        <f>_xll.qlCalendarAdvance(Calendar,AX1922,AV1923,"f",,Trigger)</f>
        <v>52776</v>
      </c>
      <c r="AY1923" s="188">
        <f>_xll.qlInterestRateIndexMaturity(Currency&amp;"ibor"&amp;$G$1,AX1923,Trigger)</f>
        <v>52959</v>
      </c>
      <c r="AZ1923" s="361" t="e">
        <f>_xll.qlIndexFixing($Z$5,AW1923,,_xll.ohTrigger(Trigger,Quote!$AE$2))</f>
        <v>#NUM!</v>
      </c>
      <c r="BA1923" s="361">
        <f>_xll.qlIndexFixing($BB$1,AX1923,,_xll.ohTrigger(Trigger,Quote!$AE$2))</f>
        <v>1.4498489416134344E-2</v>
      </c>
    </row>
    <row r="1924" spans="48:53" ht="11.25" customHeight="1" x14ac:dyDescent="0.25">
      <c r="AV1924" s="189" t="s">
        <v>91</v>
      </c>
      <c r="AW1924" s="188">
        <f>_xll.qlInterestRateIndexFixingDate(Currency&amp;"ibor"&amp;$G$1,AX1924,Trigger)</f>
        <v>52779</v>
      </c>
      <c r="AX1924" s="188">
        <f>_xll.qlCalendarAdvance(Calendar,AX1923,AV1924,"f",,Trigger)</f>
        <v>52783</v>
      </c>
      <c r="AY1924" s="188">
        <f>_xll.qlInterestRateIndexMaturity(Currency&amp;"ibor"&amp;$G$1,AX1924,Trigger)</f>
        <v>52967</v>
      </c>
      <c r="AZ1924" s="361" t="e">
        <f>_xll.qlIndexFixing($Z$5,AW1924,,_xll.ohTrigger(Trigger,Quote!$AE$2))</f>
        <v>#NUM!</v>
      </c>
      <c r="BA1924" s="361">
        <f>_xll.qlIndexFixing($BB$1,AX1924,,_xll.ohTrigger(Trigger,Quote!$AE$2))</f>
        <v>1.4496795719054918E-2</v>
      </c>
    </row>
    <row r="1925" spans="48:53" ht="11.25" customHeight="1" x14ac:dyDescent="0.25">
      <c r="AV1925" s="189" t="s">
        <v>91</v>
      </c>
      <c r="AW1925" s="188">
        <f>_xll.qlInterestRateIndexFixingDate(Currency&amp;"ibor"&amp;$G$1,AX1925,Trigger)</f>
        <v>52786</v>
      </c>
      <c r="AX1925" s="188">
        <f>_xll.qlCalendarAdvance(Calendar,AX1924,AV1925,"f",,Trigger)</f>
        <v>52790</v>
      </c>
      <c r="AY1925" s="188">
        <f>_xll.qlInterestRateIndexMaturity(Currency&amp;"ibor"&amp;$G$1,AX1925,Trigger)</f>
        <v>52974</v>
      </c>
      <c r="AZ1925" s="361" t="e">
        <f>_xll.qlIndexFixing($Z$5,AW1925,,_xll.ohTrigger(Trigger,Quote!$AE$2))</f>
        <v>#NUM!</v>
      </c>
      <c r="BA1925" s="361">
        <f>_xll.qlIndexFixing($BB$1,AX1925,,_xll.ohTrigger(Trigger,Quote!$AE$2))</f>
        <v>1.4494672651228859E-2</v>
      </c>
    </row>
    <row r="1926" spans="48:53" ht="11.25" customHeight="1" x14ac:dyDescent="0.25">
      <c r="AV1926" s="189" t="s">
        <v>91</v>
      </c>
      <c r="AW1926" s="188">
        <f>_xll.qlInterestRateIndexFixingDate(Currency&amp;"ibor"&amp;$G$1,AX1926,Trigger)</f>
        <v>52793</v>
      </c>
      <c r="AX1926" s="188">
        <f>_xll.qlCalendarAdvance(Calendar,AX1925,AV1926,"f",,Trigger)</f>
        <v>52797</v>
      </c>
      <c r="AY1926" s="188">
        <f>_xll.qlInterestRateIndexMaturity(Currency&amp;"ibor"&amp;$G$1,AX1926,Trigger)</f>
        <v>52981</v>
      </c>
      <c r="AZ1926" s="361" t="e">
        <f>_xll.qlIndexFixing($Z$5,AW1926,,_xll.ohTrigger(Trigger,Quote!$AE$2))</f>
        <v>#NUM!</v>
      </c>
      <c r="BA1926" s="361">
        <f>_xll.qlIndexFixing($BB$1,AX1926,,_xll.ohTrigger(Trigger,Quote!$AE$2))</f>
        <v>1.4492523451667743E-2</v>
      </c>
    </row>
    <row r="1927" spans="48:53" ht="11.25" customHeight="1" x14ac:dyDescent="0.25">
      <c r="AV1927" s="189" t="s">
        <v>91</v>
      </c>
      <c r="AW1927" s="188">
        <f>_xll.qlInterestRateIndexFixingDate(Currency&amp;"ibor"&amp;$G$1,AX1927,Trigger)</f>
        <v>52800</v>
      </c>
      <c r="AX1927" s="188">
        <f>_xll.qlCalendarAdvance(Calendar,AX1926,AV1927,"f",,Trigger)</f>
        <v>52804</v>
      </c>
      <c r="AY1927" s="188">
        <f>_xll.qlInterestRateIndexMaturity(Currency&amp;"ibor"&amp;$G$1,AX1927,Trigger)</f>
        <v>52988</v>
      </c>
      <c r="AZ1927" s="361" t="e">
        <f>_xll.qlIndexFixing($Z$5,AW1927,,_xll.ohTrigger(Trigger,Quote!$AE$2))</f>
        <v>#NUM!</v>
      </c>
      <c r="BA1927" s="361">
        <f>_xll.qlIndexFixing($BB$1,AX1927,,_xll.ohTrigger(Trigger,Quote!$AE$2))</f>
        <v>1.4490348069380104E-2</v>
      </c>
    </row>
    <row r="1928" spans="48:53" ht="11.25" customHeight="1" x14ac:dyDescent="0.25">
      <c r="AV1928" s="189" t="s">
        <v>91</v>
      </c>
      <c r="AW1928" s="188">
        <f>_xll.qlInterestRateIndexFixingDate(Currency&amp;"ibor"&amp;$G$1,AX1928,Trigger)</f>
        <v>52807</v>
      </c>
      <c r="AX1928" s="188">
        <f>_xll.qlCalendarAdvance(Calendar,AX1927,AV1928,"f",,Trigger)</f>
        <v>52811</v>
      </c>
      <c r="AY1928" s="188">
        <f>_xll.qlInterestRateIndexMaturity(Currency&amp;"ibor"&amp;$G$1,AX1928,Trigger)</f>
        <v>52995</v>
      </c>
      <c r="AZ1928" s="361" t="e">
        <f>_xll.qlIndexFixing($Z$5,AW1928,,_xll.ohTrigger(Trigger,Quote!$AE$2))</f>
        <v>#NUM!</v>
      </c>
      <c r="BA1928" s="361">
        <f>_xll.qlIndexFixing($BB$1,AX1928,,_xll.ohTrigger(Trigger,Quote!$AE$2))</f>
        <v>1.4488146453376191E-2</v>
      </c>
    </row>
    <row r="1929" spans="48:53" ht="11.25" customHeight="1" x14ac:dyDescent="0.25">
      <c r="AV1929" s="189" t="s">
        <v>91</v>
      </c>
      <c r="AW1929" s="188">
        <f>_xll.qlInterestRateIndexFixingDate(Currency&amp;"ibor"&amp;$G$1,AX1929,Trigger)</f>
        <v>52814</v>
      </c>
      <c r="AX1929" s="188">
        <f>_xll.qlCalendarAdvance(Calendar,AX1928,AV1929,"f",,Trigger)</f>
        <v>52818</v>
      </c>
      <c r="AY1929" s="188">
        <f>_xll.qlInterestRateIndexMaturity(Currency&amp;"ibor"&amp;$G$1,AX1929,Trigger)</f>
        <v>53002</v>
      </c>
      <c r="AZ1929" s="361" t="e">
        <f>_xll.qlIndexFixing($Z$5,AW1929,,_xll.ohTrigger(Trigger,Quote!$AE$2))</f>
        <v>#NUM!</v>
      </c>
      <c r="BA1929" s="361">
        <f>_xll.qlIndexFixing($BB$1,AX1929,,_xll.ohTrigger(Trigger,Quote!$AE$2))</f>
        <v>1.4485918552667112E-2</v>
      </c>
    </row>
    <row r="1930" spans="48:53" ht="11.25" customHeight="1" x14ac:dyDescent="0.25">
      <c r="AV1930" s="189" t="s">
        <v>91</v>
      </c>
      <c r="AW1930" s="188">
        <f>_xll.qlInterestRateIndexFixingDate(Currency&amp;"ibor"&amp;$G$1,AX1930,Trigger)</f>
        <v>52821</v>
      </c>
      <c r="AX1930" s="188">
        <f>_xll.qlCalendarAdvance(Calendar,AX1929,AV1930,"f",,Trigger)</f>
        <v>52825</v>
      </c>
      <c r="AY1930" s="188">
        <f>_xll.qlInterestRateIndexMaturity(Currency&amp;"ibor"&amp;$G$1,AX1930,Trigger)</f>
        <v>53009</v>
      </c>
      <c r="AZ1930" s="361" t="e">
        <f>_xll.qlIndexFixing($Z$5,AW1930,,_xll.ohTrigger(Trigger,Quote!$AE$2))</f>
        <v>#NUM!</v>
      </c>
      <c r="BA1930" s="361">
        <f>_xll.qlIndexFixing($BB$1,AX1930,,_xll.ohTrigger(Trigger,Quote!$AE$2))</f>
        <v>1.4483664316264837E-2</v>
      </c>
    </row>
    <row r="1931" spans="48:53" ht="11.25" customHeight="1" x14ac:dyDescent="0.25">
      <c r="AV1931" s="189" t="s">
        <v>91</v>
      </c>
      <c r="AW1931" s="188">
        <f>_xll.qlInterestRateIndexFixingDate(Currency&amp;"ibor"&amp;$G$1,AX1931,Trigger)</f>
        <v>52828</v>
      </c>
      <c r="AX1931" s="188">
        <f>_xll.qlCalendarAdvance(Calendar,AX1930,AV1931,"f",,Trigger)</f>
        <v>52832</v>
      </c>
      <c r="AY1931" s="188">
        <f>_xll.qlInterestRateIndexMaturity(Currency&amp;"ibor"&amp;$G$1,AX1931,Trigger)</f>
        <v>53016</v>
      </c>
      <c r="AZ1931" s="361" t="e">
        <f>_xll.qlIndexFixing($Z$5,AW1931,,_xll.ohTrigger(Trigger,Quote!$AE$2))</f>
        <v>#NUM!</v>
      </c>
      <c r="BA1931" s="361">
        <f>_xll.qlIndexFixing($BB$1,AX1931,,_xll.ohTrigger(Trigger,Quote!$AE$2))</f>
        <v>1.4481383693184774E-2</v>
      </c>
    </row>
    <row r="1932" spans="48:53" ht="11.25" customHeight="1" x14ac:dyDescent="0.25">
      <c r="AV1932" s="189" t="s">
        <v>91</v>
      </c>
      <c r="AW1932" s="188">
        <f>_xll.qlInterestRateIndexFixingDate(Currency&amp;"ibor"&amp;$G$1,AX1932,Trigger)</f>
        <v>52835</v>
      </c>
      <c r="AX1932" s="188">
        <f>_xll.qlCalendarAdvance(Calendar,AX1931,AV1932,"f",,Trigger)</f>
        <v>52839</v>
      </c>
      <c r="AY1932" s="188">
        <f>_xll.qlInterestRateIndexMaturity(Currency&amp;"ibor"&amp;$G$1,AX1932,Trigger)</f>
        <v>53021</v>
      </c>
      <c r="AZ1932" s="361" t="e">
        <f>_xll.qlIndexFixing($Z$5,AW1932,,_xll.ohTrigger(Trigger,Quote!$AE$2))</f>
        <v>#NUM!</v>
      </c>
      <c r="BA1932" s="361">
        <f>_xll.qlIndexFixing($BB$1,AX1932,,_xll.ohTrigger(Trigger,Quote!$AE$2))</f>
        <v>1.4478492610087041E-2</v>
      </c>
    </row>
    <row r="1933" spans="48:53" ht="11.25" customHeight="1" x14ac:dyDescent="0.25">
      <c r="AV1933" s="189" t="s">
        <v>91</v>
      </c>
      <c r="AW1933" s="188">
        <f>_xll.qlInterestRateIndexFixingDate(Currency&amp;"ibor"&amp;$G$1,AX1933,Trigger)</f>
        <v>52842</v>
      </c>
      <c r="AX1933" s="188">
        <f>_xll.qlCalendarAdvance(Calendar,AX1932,AV1933,"f",,Trigger)</f>
        <v>52846</v>
      </c>
      <c r="AY1933" s="188">
        <f>_xll.qlInterestRateIndexMaturity(Currency&amp;"ibor"&amp;$G$1,AX1933,Trigger)</f>
        <v>53027</v>
      </c>
      <c r="AZ1933" s="361" t="e">
        <f>_xll.qlIndexFixing($Z$5,AW1933,,_xll.ohTrigger(Trigger,Quote!$AE$2))</f>
        <v>#NUM!</v>
      </c>
      <c r="BA1933" s="361">
        <f>_xll.qlIndexFixing($BB$1,AX1933,,_xll.ohTrigger(Trigger,Quote!$AE$2))</f>
        <v>1.4476169071987437E-2</v>
      </c>
    </row>
    <row r="1934" spans="48:53" ht="11.25" customHeight="1" x14ac:dyDescent="0.25">
      <c r="AV1934" s="189" t="s">
        <v>91</v>
      </c>
      <c r="AW1934" s="188">
        <f>_xll.qlInterestRateIndexFixingDate(Currency&amp;"ibor"&amp;$G$1,AX1934,Trigger)</f>
        <v>52849</v>
      </c>
      <c r="AX1934" s="188">
        <f>_xll.qlCalendarAdvance(Calendar,AX1933,AV1934,"f",,Trigger)</f>
        <v>52853</v>
      </c>
      <c r="AY1934" s="188">
        <f>_xll.qlInterestRateIndexMaturity(Currency&amp;"ibor"&amp;$G$1,AX1934,Trigger)</f>
        <v>53034</v>
      </c>
      <c r="AZ1934" s="361" t="e">
        <f>_xll.qlIndexFixing($Z$5,AW1934,,_xll.ohTrigger(Trigger,Quote!$AE$2))</f>
        <v>#NUM!</v>
      </c>
      <c r="BA1934" s="361">
        <f>_xll.qlIndexFixing($BB$1,AX1934,,_xll.ohTrigger(Trigger,Quote!$AE$2))</f>
        <v>1.4473819017703667E-2</v>
      </c>
    </row>
    <row r="1935" spans="48:53" ht="11.25" customHeight="1" x14ac:dyDescent="0.25">
      <c r="AV1935" s="189" t="s">
        <v>91</v>
      </c>
      <c r="AW1935" s="188">
        <f>_xll.qlInterestRateIndexFixingDate(Currency&amp;"ibor"&amp;$G$1,AX1935,Trigger)</f>
        <v>52856</v>
      </c>
      <c r="AX1935" s="188">
        <f>_xll.qlCalendarAdvance(Calendar,AX1934,AV1935,"f",,Trigger)</f>
        <v>52860</v>
      </c>
      <c r="AY1935" s="188">
        <f>_xll.qlInterestRateIndexMaturity(Currency&amp;"ibor"&amp;$G$1,AX1935,Trigger)</f>
        <v>53041</v>
      </c>
      <c r="AZ1935" s="361" t="e">
        <f>_xll.qlIndexFixing($Z$5,AW1935,,_xll.ohTrigger(Trigger,Quote!$AE$2))</f>
        <v>#NUM!</v>
      </c>
      <c r="BA1935" s="361">
        <f>_xll.qlIndexFixing($BB$1,AX1935,,_xll.ohTrigger(Trigger,Quote!$AE$2))</f>
        <v>1.4471442396260817E-2</v>
      </c>
    </row>
    <row r="1936" spans="48:53" ht="11.25" customHeight="1" x14ac:dyDescent="0.25">
      <c r="AV1936" s="189" t="s">
        <v>91</v>
      </c>
      <c r="AW1936" s="188">
        <f>_xll.qlInterestRateIndexFixingDate(Currency&amp;"ibor"&amp;$G$1,AX1936,Trigger)</f>
        <v>52863</v>
      </c>
      <c r="AX1936" s="188">
        <f>_xll.qlCalendarAdvance(Calendar,AX1935,AV1936,"f",,Trigger)</f>
        <v>52867</v>
      </c>
      <c r="AY1936" s="188">
        <f>_xll.qlInterestRateIndexMaturity(Currency&amp;"ibor"&amp;$G$1,AX1936,Trigger)</f>
        <v>53048</v>
      </c>
      <c r="AZ1936" s="361" t="e">
        <f>_xll.qlIndexFixing($Z$5,AW1936,,_xll.ohTrigger(Trigger,Quote!$AE$2))</f>
        <v>#NUM!</v>
      </c>
      <c r="BA1936" s="361">
        <f>_xll.qlIndexFixing($BB$1,AX1936,,_xll.ohTrigger(Trigger,Quote!$AE$2))</f>
        <v>1.4469039156687504E-2</v>
      </c>
    </row>
    <row r="1937" spans="48:53" ht="11.25" customHeight="1" x14ac:dyDescent="0.25">
      <c r="AV1937" s="189" t="s">
        <v>91</v>
      </c>
      <c r="AW1937" s="188">
        <f>_xll.qlInterestRateIndexFixingDate(Currency&amp;"ibor"&amp;$G$1,AX1937,Trigger)</f>
        <v>52870</v>
      </c>
      <c r="AX1937" s="188">
        <f>_xll.qlCalendarAdvance(Calendar,AX1936,AV1937,"f",,Trigger)</f>
        <v>52874</v>
      </c>
      <c r="AY1937" s="188">
        <f>_xll.qlInterestRateIndexMaturity(Currency&amp;"ibor"&amp;$G$1,AX1937,Trigger)</f>
        <v>53056</v>
      </c>
      <c r="AZ1937" s="361" t="e">
        <f>_xll.qlIndexFixing($Z$5,AW1937,,_xll.ohTrigger(Trigger,Quote!$AE$2))</f>
        <v>#NUM!</v>
      </c>
      <c r="BA1937" s="361">
        <f>_xll.qlIndexFixing($BB$1,AX1937,,_xll.ohTrigger(Trigger,Quote!$AE$2))</f>
        <v>1.4466716376341629E-2</v>
      </c>
    </row>
    <row r="1938" spans="48:53" ht="11.25" customHeight="1" x14ac:dyDescent="0.25">
      <c r="AV1938" s="189" t="s">
        <v>91</v>
      </c>
      <c r="AW1938" s="188">
        <f>_xll.qlInterestRateIndexFixingDate(Currency&amp;"ibor"&amp;$G$1,AX1938,Trigger)</f>
        <v>52877</v>
      </c>
      <c r="AX1938" s="188">
        <f>_xll.qlCalendarAdvance(Calendar,AX1937,AV1938,"f",,Trigger)</f>
        <v>52881</v>
      </c>
      <c r="AY1938" s="188">
        <f>_xll.qlInterestRateIndexMaturity(Currency&amp;"ibor"&amp;$G$1,AX1938,Trigger)</f>
        <v>53063</v>
      </c>
      <c r="AZ1938" s="361" t="e">
        <f>_xll.qlIndexFixing($Z$5,AW1938,,_xll.ohTrigger(Trigger,Quote!$AE$2))</f>
        <v>#NUM!</v>
      </c>
      <c r="BA1938" s="361">
        <f>_xll.qlIndexFixing($BB$1,AX1938,,_xll.ohTrigger(Trigger,Quote!$AE$2))</f>
        <v>1.4464257722882344E-2</v>
      </c>
    </row>
    <row r="1939" spans="48:53" ht="11.25" customHeight="1" x14ac:dyDescent="0.25">
      <c r="AV1939" s="189" t="s">
        <v>91</v>
      </c>
      <c r="AW1939" s="188">
        <f>_xll.qlInterestRateIndexFixingDate(Currency&amp;"ibor"&amp;$G$1,AX1939,Trigger)</f>
        <v>52884</v>
      </c>
      <c r="AX1939" s="188">
        <f>_xll.qlCalendarAdvance(Calendar,AX1938,AV1939,"f",,Trigger)</f>
        <v>52888</v>
      </c>
      <c r="AY1939" s="188">
        <f>_xll.qlInterestRateIndexMaturity(Currency&amp;"ibor"&amp;$G$1,AX1939,Trigger)</f>
        <v>53070</v>
      </c>
      <c r="AZ1939" s="361" t="e">
        <f>_xll.qlIndexFixing($Z$5,AW1939,,_xll.ohTrigger(Trigger,Quote!$AE$2))</f>
        <v>#NUM!</v>
      </c>
      <c r="BA1939" s="361">
        <f>_xll.qlIndexFixing($BB$1,AX1939,,_xll.ohTrigger(Trigger,Quote!$AE$2))</f>
        <v>1.4461772293687581E-2</v>
      </c>
    </row>
    <row r="1940" spans="48:53" ht="11.25" customHeight="1" x14ac:dyDescent="0.25">
      <c r="AV1940" s="189" t="s">
        <v>91</v>
      </c>
      <c r="AW1940" s="188">
        <f>_xll.qlInterestRateIndexFixingDate(Currency&amp;"ibor"&amp;$G$1,AX1940,Trigger)</f>
        <v>52891</v>
      </c>
      <c r="AX1940" s="188">
        <f>_xll.qlCalendarAdvance(Calendar,AX1939,AV1940,"f",,Trigger)</f>
        <v>52895</v>
      </c>
      <c r="AY1940" s="188">
        <f>_xll.qlInterestRateIndexMaturity(Currency&amp;"ibor"&amp;$G$1,AX1940,Trigger)</f>
        <v>53077</v>
      </c>
      <c r="AZ1940" s="361" t="e">
        <f>_xll.qlIndexFixing($Z$5,AW1940,,_xll.ohTrigger(Trigger,Quote!$AE$2))</f>
        <v>#NUM!</v>
      </c>
      <c r="BA1940" s="361">
        <f>_xll.qlIndexFixing($BB$1,AX1940,,_xll.ohTrigger(Trigger,Quote!$AE$2))</f>
        <v>1.4459260037788005E-2</v>
      </c>
    </row>
    <row r="1941" spans="48:53" ht="11.25" customHeight="1" x14ac:dyDescent="0.25">
      <c r="AV1941" s="189" t="s">
        <v>91</v>
      </c>
      <c r="AW1941" s="188">
        <f>_xll.qlInterestRateIndexFixingDate(Currency&amp;"ibor"&amp;$G$1,AX1941,Trigger)</f>
        <v>52898</v>
      </c>
      <c r="AX1941" s="188">
        <f>_xll.qlCalendarAdvance(Calendar,AX1940,AV1941,"f",,Trigger)</f>
        <v>52902</v>
      </c>
      <c r="AY1941" s="188">
        <f>_xll.qlInterestRateIndexMaturity(Currency&amp;"ibor"&amp;$G$1,AX1941,Trigger)</f>
        <v>53084</v>
      </c>
      <c r="AZ1941" s="361" t="e">
        <f>_xll.qlIndexFixing($Z$5,AW1941,,_xll.ohTrigger(Trigger,Quote!$AE$2))</f>
        <v>#NUM!</v>
      </c>
      <c r="BA1941" s="361">
        <f>_xll.qlIndexFixing($BB$1,AX1941,,_xll.ohTrigger(Trigger,Quote!$AE$2))</f>
        <v>1.4456621902912461E-2</v>
      </c>
    </row>
    <row r="1942" spans="48:53" ht="11.25" customHeight="1" x14ac:dyDescent="0.25">
      <c r="AV1942" s="189" t="s">
        <v>91</v>
      </c>
      <c r="AW1942" s="188">
        <f>_xll.qlInterestRateIndexFixingDate(Currency&amp;"ibor"&amp;$G$1,AX1942,Trigger)</f>
        <v>52905</v>
      </c>
      <c r="AX1942" s="188">
        <f>_xll.qlCalendarAdvance(Calendar,AX1941,AV1942,"f",,Trigger)</f>
        <v>52909</v>
      </c>
      <c r="AY1942" s="188">
        <f>_xll.qlInterestRateIndexMaturity(Currency&amp;"ibor"&amp;$G$1,AX1942,Trigger)</f>
        <v>53090</v>
      </c>
      <c r="AZ1942" s="361" t="e">
        <f>_xll.qlIndexFixing($Z$5,AW1942,,_xll.ohTrigger(Trigger,Quote!$AE$2))</f>
        <v>#NUM!</v>
      </c>
      <c r="BA1942" s="361">
        <f>_xll.qlIndexFixing($BB$1,AX1942,,_xll.ohTrigger(Trigger,Quote!$AE$2))</f>
        <v>1.445405788420682E-2</v>
      </c>
    </row>
    <row r="1943" spans="48:53" ht="11.25" customHeight="1" x14ac:dyDescent="0.25">
      <c r="AV1943" s="189" t="s">
        <v>91</v>
      </c>
      <c r="AW1943" s="188">
        <f>_xll.qlInterestRateIndexFixingDate(Currency&amp;"ibor"&amp;$G$1,AX1943,Trigger)</f>
        <v>52912</v>
      </c>
      <c r="AX1943" s="188">
        <f>_xll.qlCalendarAdvance(Calendar,AX1942,AV1943,"f",,Trigger)</f>
        <v>52916</v>
      </c>
      <c r="AY1943" s="188">
        <f>_xll.qlInterestRateIndexMaturity(Currency&amp;"ibor"&amp;$G$1,AX1943,Trigger)</f>
        <v>53097</v>
      </c>
      <c r="AZ1943" s="361" t="e">
        <f>_xll.qlIndexFixing($Z$5,AW1943,,_xll.ohTrigger(Trigger,Quote!$AE$2))</f>
        <v>#NUM!</v>
      </c>
      <c r="BA1943" s="361">
        <f>_xll.qlIndexFixing($BB$1,AX1943,,_xll.ohTrigger(Trigger,Quote!$AE$2))</f>
        <v>1.4451466895046582E-2</v>
      </c>
    </row>
    <row r="1944" spans="48:53" ht="11.25" customHeight="1" x14ac:dyDescent="0.25">
      <c r="AV1944" s="189" t="s">
        <v>91</v>
      </c>
      <c r="AW1944" s="188">
        <f>_xll.qlInterestRateIndexFixingDate(Currency&amp;"ibor"&amp;$G$1,AX1944,Trigger)</f>
        <v>52919</v>
      </c>
      <c r="AX1944" s="188">
        <f>_xll.qlCalendarAdvance(Calendar,AX1943,AV1944,"f",,Trigger)</f>
        <v>52923</v>
      </c>
      <c r="AY1944" s="188">
        <f>_xll.qlInterestRateIndexMaturity(Currency&amp;"ibor"&amp;$G$1,AX1944,Trigger)</f>
        <v>53104</v>
      </c>
      <c r="AZ1944" s="361" t="e">
        <f>_xll.qlIndexFixing($Z$5,AW1944,,_xll.ohTrigger(Trigger,Quote!$AE$2))</f>
        <v>#NUM!</v>
      </c>
      <c r="BA1944" s="361">
        <f>_xll.qlIndexFixing($BB$1,AX1944,,_xll.ohTrigger(Trigger,Quote!$AE$2))</f>
        <v>1.444884927664521E-2</v>
      </c>
    </row>
    <row r="1945" spans="48:53" ht="11.25" customHeight="1" x14ac:dyDescent="0.25">
      <c r="AV1945" s="189" t="s">
        <v>91</v>
      </c>
      <c r="AW1945" s="188">
        <f>_xll.qlInterestRateIndexFixingDate(Currency&amp;"ibor"&amp;$G$1,AX1945,Trigger)</f>
        <v>52926</v>
      </c>
      <c r="AX1945" s="188">
        <f>_xll.qlCalendarAdvance(Calendar,AX1944,AV1945,"f",,Trigger)</f>
        <v>52930</v>
      </c>
      <c r="AY1945" s="188">
        <f>_xll.qlInterestRateIndexMaturity(Currency&amp;"ibor"&amp;$G$1,AX1945,Trigger)</f>
        <v>53111</v>
      </c>
      <c r="AZ1945" s="361" t="e">
        <f>_xll.qlIndexFixing($Z$5,AW1945,,_xll.ohTrigger(Trigger,Quote!$AE$2))</f>
        <v>#NUM!</v>
      </c>
      <c r="BA1945" s="361">
        <f>_xll.qlIndexFixing($BB$1,AX1945,,_xll.ohTrigger(Trigger,Quote!$AE$2))</f>
        <v>1.4446297293911026E-2</v>
      </c>
    </row>
    <row r="1946" spans="48:53" ht="11.25" customHeight="1" x14ac:dyDescent="0.25">
      <c r="AV1946" s="189" t="s">
        <v>91</v>
      </c>
      <c r="AW1946" s="188">
        <f>_xll.qlInterestRateIndexFixingDate(Currency&amp;"ibor"&amp;$G$1,AX1946,Trigger)</f>
        <v>52933</v>
      </c>
      <c r="AX1946" s="188">
        <f>_xll.qlCalendarAdvance(Calendar,AX1945,AV1946,"f",,Trigger)</f>
        <v>52937</v>
      </c>
      <c r="AY1946" s="188">
        <f>_xll.qlInterestRateIndexMaturity(Currency&amp;"ibor"&amp;$G$1,AX1946,Trigger)</f>
        <v>53119</v>
      </c>
      <c r="AZ1946" s="361" t="e">
        <f>_xll.qlIndexFixing($Z$5,AW1946,,_xll.ohTrigger(Trigger,Quote!$AE$2))</f>
        <v>#NUM!</v>
      </c>
      <c r="BA1946" s="361">
        <f>_xll.qlIndexFixing($BB$1,AX1946,,_xll.ohTrigger(Trigger,Quote!$AE$2))</f>
        <v>1.4443627945793095E-2</v>
      </c>
    </row>
    <row r="1947" spans="48:53" ht="11.25" customHeight="1" x14ac:dyDescent="0.25">
      <c r="AV1947" s="189" t="s">
        <v>91</v>
      </c>
      <c r="AW1947" s="188">
        <f>_xll.qlInterestRateIndexFixingDate(Currency&amp;"ibor"&amp;$G$1,AX1947,Trigger)</f>
        <v>52940</v>
      </c>
      <c r="AX1947" s="188">
        <f>_xll.qlCalendarAdvance(Calendar,AX1946,AV1947,"f",,Trigger)</f>
        <v>52944</v>
      </c>
      <c r="AY1947" s="188">
        <f>_xll.qlInterestRateIndexMaturity(Currency&amp;"ibor"&amp;$G$1,AX1947,Trigger)</f>
        <v>53126</v>
      </c>
      <c r="AZ1947" s="361" t="e">
        <f>_xll.qlIndexFixing($Z$5,AW1947,,_xll.ohTrigger(Trigger,Quote!$AE$2))</f>
        <v>#NUM!</v>
      </c>
      <c r="BA1947" s="361">
        <f>_xll.qlIndexFixing($BB$1,AX1947,,_xll.ohTrigger(Trigger,Quote!$AE$2))</f>
        <v>1.4440935331896412E-2</v>
      </c>
    </row>
    <row r="1948" spans="48:53" ht="11.25" customHeight="1" x14ac:dyDescent="0.25">
      <c r="AV1948" s="189" t="s">
        <v>91</v>
      </c>
      <c r="AW1948" s="188">
        <f>_xll.qlInterestRateIndexFixingDate(Currency&amp;"ibor"&amp;$G$1,AX1948,Trigger)</f>
        <v>52947</v>
      </c>
      <c r="AX1948" s="188">
        <f>_xll.qlCalendarAdvance(Calendar,AX1947,AV1948,"f",,Trigger)</f>
        <v>52951</v>
      </c>
      <c r="AY1948" s="188">
        <f>_xll.qlInterestRateIndexMaturity(Currency&amp;"ibor"&amp;$G$1,AX1948,Trigger)</f>
        <v>53133</v>
      </c>
      <c r="AZ1948" s="361" t="e">
        <f>_xll.qlIndexFixing($Z$5,AW1948,,_xll.ohTrigger(Trigger,Quote!$AE$2))</f>
        <v>#NUM!</v>
      </c>
      <c r="BA1948" s="361">
        <f>_xll.qlIndexFixing($BB$1,AX1948,,_xll.ohTrigger(Trigger,Quote!$AE$2))</f>
        <v>1.4438220550267463E-2</v>
      </c>
    </row>
    <row r="1949" spans="48:53" ht="11.25" customHeight="1" x14ac:dyDescent="0.25">
      <c r="AV1949" s="189" t="s">
        <v>91</v>
      </c>
      <c r="AW1949" s="188">
        <f>_xll.qlInterestRateIndexFixingDate(Currency&amp;"ibor"&amp;$G$1,AX1949,Trigger)</f>
        <v>52953</v>
      </c>
      <c r="AX1949" s="188">
        <f>_xll.qlCalendarAdvance(Calendar,AX1948,AV1949,"f",,Trigger)</f>
        <v>52958</v>
      </c>
      <c r="AY1949" s="188">
        <f>_xll.qlInterestRateIndexMaturity(Currency&amp;"ibor"&amp;$G$1,AX1949,Trigger)</f>
        <v>53140</v>
      </c>
      <c r="AZ1949" s="361" t="e">
        <f>_xll.qlIndexFixing($Z$5,AW1949,,_xll.ohTrigger(Trigger,Quote!$AE$2))</f>
        <v>#NUM!</v>
      </c>
      <c r="BA1949" s="361">
        <f>_xll.qlIndexFixing($BB$1,AX1949,,_xll.ohTrigger(Trigger,Quote!$AE$2))</f>
        <v>1.4435484701853714E-2</v>
      </c>
    </row>
    <row r="1950" spans="48:53" ht="11.25" customHeight="1" x14ac:dyDescent="0.25">
      <c r="AV1950" s="189" t="s">
        <v>91</v>
      </c>
      <c r="AW1950" s="188">
        <f>_xll.qlInterestRateIndexFixingDate(Currency&amp;"ibor"&amp;$G$1,AX1950,Trigger)</f>
        <v>52961</v>
      </c>
      <c r="AX1950" s="188">
        <f>_xll.qlCalendarAdvance(Calendar,AX1949,AV1950,"f",,Trigger)</f>
        <v>52965</v>
      </c>
      <c r="AY1950" s="188">
        <f>_xll.qlInterestRateIndexMaturity(Currency&amp;"ibor"&amp;$G$1,AX1950,Trigger)</f>
        <v>53146</v>
      </c>
      <c r="AZ1950" s="361" t="e">
        <f>_xll.qlIndexFixing($Z$5,AW1950,,_xll.ohTrigger(Trigger,Quote!$AE$2))</f>
        <v>#NUM!</v>
      </c>
      <c r="BA1950" s="361">
        <f>_xll.qlIndexFixing($BB$1,AX1950,,_xll.ohTrigger(Trigger,Quote!$AE$2))</f>
        <v>1.4432644428164667E-2</v>
      </c>
    </row>
    <row r="1951" spans="48:53" ht="11.25" customHeight="1" x14ac:dyDescent="0.25">
      <c r="AV1951" s="189" t="s">
        <v>91</v>
      </c>
      <c r="AW1951" s="188">
        <f>_xll.qlInterestRateIndexFixingDate(Currency&amp;"ibor"&amp;$G$1,AX1951,Trigger)</f>
        <v>52968</v>
      </c>
      <c r="AX1951" s="188">
        <f>_xll.qlCalendarAdvance(Calendar,AX1950,AV1951,"f",,Trigger)</f>
        <v>52972</v>
      </c>
      <c r="AY1951" s="188">
        <f>_xll.qlInterestRateIndexMaturity(Currency&amp;"ibor"&amp;$G$1,AX1951,Trigger)</f>
        <v>53153</v>
      </c>
      <c r="AZ1951" s="361" t="e">
        <f>_xll.qlIndexFixing($Z$5,AW1951,,_xll.ohTrigger(Trigger,Quote!$AE$2))</f>
        <v>#NUM!</v>
      </c>
      <c r="BA1951" s="361">
        <f>_xll.qlIndexFixing($BB$1,AX1951,,_xll.ohTrigger(Trigger,Quote!$AE$2))</f>
        <v>1.4429870747395846E-2</v>
      </c>
    </row>
    <row r="1952" spans="48:53" ht="11.25" customHeight="1" x14ac:dyDescent="0.25">
      <c r="AV1952" s="189" t="s">
        <v>91</v>
      </c>
      <c r="AW1952" s="188">
        <f>_xll.qlInterestRateIndexFixingDate(Currency&amp;"ibor"&amp;$G$1,AX1952,Trigger)</f>
        <v>52975</v>
      </c>
      <c r="AX1952" s="188">
        <f>_xll.qlCalendarAdvance(Calendar,AX1951,AV1952,"f",,Trigger)</f>
        <v>52979</v>
      </c>
      <c r="AY1952" s="188">
        <f>_xll.qlInterestRateIndexMaturity(Currency&amp;"ibor"&amp;$G$1,AX1952,Trigger)</f>
        <v>53160</v>
      </c>
      <c r="AZ1952" s="361" t="e">
        <f>_xll.qlIndexFixing($Z$5,AW1952,,_xll.ohTrigger(Trigger,Quote!$AE$2))</f>
        <v>#NUM!</v>
      </c>
      <c r="BA1952" s="361">
        <f>_xll.qlIndexFixing($BB$1,AX1952,,_xll.ohTrigger(Trigger,Quote!$AE$2))</f>
        <v>1.4427079211073968E-2</v>
      </c>
    </row>
    <row r="1953" spans="48:53" ht="11.25" customHeight="1" x14ac:dyDescent="0.25">
      <c r="AV1953" s="189" t="s">
        <v>91</v>
      </c>
      <c r="AW1953" s="188">
        <f>_xll.qlInterestRateIndexFixingDate(Currency&amp;"ibor"&amp;$G$1,AX1953,Trigger)</f>
        <v>52982</v>
      </c>
      <c r="AX1953" s="188">
        <f>_xll.qlCalendarAdvance(Calendar,AX1952,AV1953,"f",,Trigger)</f>
        <v>52986</v>
      </c>
      <c r="AY1953" s="188">
        <f>_xll.qlInterestRateIndexMaturity(Currency&amp;"ibor"&amp;$G$1,AX1953,Trigger)</f>
        <v>53167</v>
      </c>
      <c r="AZ1953" s="361" t="e">
        <f>_xll.qlIndexFixing($Z$5,AW1953,,_xll.ohTrigger(Trigger,Quote!$AE$2))</f>
        <v>#NUM!</v>
      </c>
      <c r="BA1953" s="361">
        <f>_xll.qlIndexFixing($BB$1,AX1953,,_xll.ohTrigger(Trigger,Quote!$AE$2))</f>
        <v>1.442427093771558E-2</v>
      </c>
    </row>
    <row r="1954" spans="48:53" ht="11.25" customHeight="1" x14ac:dyDescent="0.25">
      <c r="AV1954" s="189" t="s">
        <v>91</v>
      </c>
      <c r="AW1954" s="188">
        <f>_xll.qlInterestRateIndexFixingDate(Currency&amp;"ibor"&amp;$G$1,AX1954,Trigger)</f>
        <v>52989</v>
      </c>
      <c r="AX1954" s="188">
        <f>_xll.qlCalendarAdvance(Calendar,AX1953,AV1954,"f",,Trigger)</f>
        <v>52993</v>
      </c>
      <c r="AY1954" s="188">
        <f>_xll.qlInterestRateIndexMaturity(Currency&amp;"ibor"&amp;$G$1,AX1954,Trigger)</f>
        <v>53174</v>
      </c>
      <c r="AZ1954" s="361" t="e">
        <f>_xll.qlIndexFixing($Z$5,AW1954,,_xll.ohTrigger(Trigger,Quote!$AE$2))</f>
        <v>#NUM!</v>
      </c>
      <c r="BA1954" s="361">
        <f>_xll.qlIndexFixing($BB$1,AX1954,,_xll.ohTrigger(Trigger,Quote!$AE$2))</f>
        <v>1.442144704875733E-2</v>
      </c>
    </row>
    <row r="1955" spans="48:53" ht="11.25" customHeight="1" x14ac:dyDescent="0.25">
      <c r="AV1955" s="189" t="s">
        <v>91</v>
      </c>
      <c r="AW1955" s="188">
        <f>_xll.qlInterestRateIndexFixingDate(Currency&amp;"ibor"&amp;$G$1,AX1955,Trigger)</f>
        <v>52996</v>
      </c>
      <c r="AX1955" s="188">
        <f>_xll.qlCalendarAdvance(Calendar,AX1954,AV1955,"f",,Trigger)</f>
        <v>53000</v>
      </c>
      <c r="AY1955" s="188">
        <f>_xll.qlInterestRateIndexMaturity(Currency&amp;"ibor"&amp;$G$1,AX1955,Trigger)</f>
        <v>53181</v>
      </c>
      <c r="AZ1955" s="361" t="e">
        <f>_xll.qlIndexFixing($Z$5,AW1955,,_xll.ohTrigger(Trigger,Quote!$AE$2))</f>
        <v>#NUM!</v>
      </c>
      <c r="BA1955" s="361">
        <f>_xll.qlIndexFixing($BB$1,AX1955,,_xll.ohTrigger(Trigger,Quote!$AE$2))</f>
        <v>1.4418608668549774E-2</v>
      </c>
    </row>
    <row r="1956" spans="48:53" ht="11.25" customHeight="1" x14ac:dyDescent="0.25">
      <c r="AV1956" s="189" t="s">
        <v>91</v>
      </c>
      <c r="AW1956" s="188">
        <f>_xll.qlInterestRateIndexFixingDate(Currency&amp;"ibor"&amp;$G$1,AX1956,Trigger)</f>
        <v>53003</v>
      </c>
      <c r="AX1956" s="188">
        <f>_xll.qlCalendarAdvance(Calendar,AX1955,AV1956,"f",,Trigger)</f>
        <v>53007</v>
      </c>
      <c r="AY1956" s="188">
        <f>_xll.qlInterestRateIndexMaturity(Currency&amp;"ibor"&amp;$G$1,AX1956,Trigger)</f>
        <v>53188</v>
      </c>
      <c r="AZ1956" s="361" t="e">
        <f>_xll.qlIndexFixing($Z$5,AW1956,,_xll.ohTrigger(Trigger,Quote!$AE$2))</f>
        <v>#NUM!</v>
      </c>
      <c r="BA1956" s="361">
        <f>_xll.qlIndexFixing($BB$1,AX1956,,_xll.ohTrigger(Trigger,Quote!$AE$2))</f>
        <v>1.4415756924360916E-2</v>
      </c>
    </row>
    <row r="1957" spans="48:53" ht="11.25" customHeight="1" x14ac:dyDescent="0.25">
      <c r="AV1957" s="189" t="s">
        <v>91</v>
      </c>
      <c r="AW1957" s="188">
        <f>_xll.qlInterestRateIndexFixingDate(Currency&amp;"ibor"&amp;$G$1,AX1957,Trigger)</f>
        <v>53010</v>
      </c>
      <c r="AX1957" s="188">
        <f>_xll.qlCalendarAdvance(Calendar,AX1956,AV1957,"f",,Trigger)</f>
        <v>53014</v>
      </c>
      <c r="AY1957" s="188">
        <f>_xll.qlInterestRateIndexMaturity(Currency&amp;"ibor"&amp;$G$1,AX1957,Trigger)</f>
        <v>53195</v>
      </c>
      <c r="AZ1957" s="361" t="e">
        <f>_xll.qlIndexFixing($Z$5,AW1957,,_xll.ohTrigger(Trigger,Quote!$AE$2))</f>
        <v>#NUM!</v>
      </c>
      <c r="BA1957" s="361">
        <f>_xll.qlIndexFixing($BB$1,AX1957,,_xll.ohTrigger(Trigger,Quote!$AE$2))</f>
        <v>1.4412892946374878E-2</v>
      </c>
    </row>
    <row r="1958" spans="48:53" ht="11.25" customHeight="1" x14ac:dyDescent="0.25">
      <c r="AV1958" s="189" t="s">
        <v>91</v>
      </c>
      <c r="AW1958" s="188">
        <f>_xll.qlInterestRateIndexFixingDate(Currency&amp;"ibor"&amp;$G$1,AX1958,Trigger)</f>
        <v>53017</v>
      </c>
      <c r="AX1958" s="188">
        <f>_xll.qlCalendarAdvance(Calendar,AX1957,AV1958,"f",,Trigger)</f>
        <v>53021</v>
      </c>
      <c r="AY1958" s="188">
        <f>_xll.qlInterestRateIndexMaturity(Currency&amp;"ibor"&amp;$G$1,AX1958,Trigger)</f>
        <v>53205</v>
      </c>
      <c r="AZ1958" s="361" t="e">
        <f>_xll.qlIndexFixing($Z$5,AW1958,,_xll.ohTrigger(Trigger,Quote!$AE$2))</f>
        <v>#NUM!</v>
      </c>
      <c r="BA1958" s="361">
        <f>_xll.qlIndexFixing($BB$1,AX1958,,_xll.ohTrigger(Trigger,Quote!$AE$2))</f>
        <v>1.4410414218122494E-2</v>
      </c>
    </row>
    <row r="1959" spans="48:53" ht="11.25" customHeight="1" x14ac:dyDescent="0.25">
      <c r="AV1959" s="189" t="s">
        <v>91</v>
      </c>
      <c r="AW1959" s="188">
        <f>_xll.qlInterestRateIndexFixingDate(Currency&amp;"ibor"&amp;$G$1,AX1959,Trigger)</f>
        <v>53024</v>
      </c>
      <c r="AX1959" s="188">
        <f>_xll.qlCalendarAdvance(Calendar,AX1958,AV1959,"f",,Trigger)</f>
        <v>53028</v>
      </c>
      <c r="AY1959" s="188">
        <f>_xll.qlInterestRateIndexMaturity(Currency&amp;"ibor"&amp;$G$1,AX1959,Trigger)</f>
        <v>53212</v>
      </c>
      <c r="AZ1959" s="361" t="e">
        <f>_xll.qlIndexFixing($Z$5,AW1959,,_xll.ohTrigger(Trigger,Quote!$AE$2))</f>
        <v>#NUM!</v>
      </c>
      <c r="BA1959" s="361">
        <f>_xll.qlIndexFixing($BB$1,AX1959,,_xll.ohTrigger(Trigger,Quote!$AE$2))</f>
        <v>1.4407527797493531E-2</v>
      </c>
    </row>
    <row r="1960" spans="48:53" ht="11.25" customHeight="1" x14ac:dyDescent="0.25">
      <c r="AV1960" s="189" t="s">
        <v>91</v>
      </c>
      <c r="AW1960" s="188">
        <f>_xll.qlInterestRateIndexFixingDate(Currency&amp;"ibor"&amp;$G$1,AX1960,Trigger)</f>
        <v>53031</v>
      </c>
      <c r="AX1960" s="188">
        <f>_xll.qlCalendarAdvance(Calendar,AX1959,AV1960,"f",,Trigger)</f>
        <v>53035</v>
      </c>
      <c r="AY1960" s="188">
        <f>_xll.qlInterestRateIndexMaturity(Currency&amp;"ibor"&amp;$G$1,AX1960,Trigger)</f>
        <v>53219</v>
      </c>
      <c r="AZ1960" s="361" t="e">
        <f>_xll.qlIndexFixing($Z$5,AW1960,,_xll.ohTrigger(Trigger,Quote!$AE$2))</f>
        <v>#NUM!</v>
      </c>
      <c r="BA1960" s="361">
        <f>_xll.qlIndexFixing($BB$1,AX1960,,_xll.ohTrigger(Trigger,Quote!$AE$2))</f>
        <v>1.4404632848984661E-2</v>
      </c>
    </row>
    <row r="1961" spans="48:53" ht="11.25" customHeight="1" x14ac:dyDescent="0.25">
      <c r="AV1961" s="189" t="s">
        <v>91</v>
      </c>
      <c r="AW1961" s="188">
        <f>_xll.qlInterestRateIndexFixingDate(Currency&amp;"ibor"&amp;$G$1,AX1961,Trigger)</f>
        <v>53038</v>
      </c>
      <c r="AX1961" s="188">
        <f>_xll.qlCalendarAdvance(Calendar,AX1960,AV1961,"f",,Trigger)</f>
        <v>53042</v>
      </c>
      <c r="AY1961" s="188">
        <f>_xll.qlInterestRateIndexMaturity(Currency&amp;"ibor"&amp;$G$1,AX1961,Trigger)</f>
        <v>53226</v>
      </c>
      <c r="AZ1961" s="361" t="e">
        <f>_xll.qlIndexFixing($Z$5,AW1961,,_xll.ohTrigger(Trigger,Quote!$AE$2))</f>
        <v>#NUM!</v>
      </c>
      <c r="BA1961" s="361">
        <f>_xll.qlIndexFixing($BB$1,AX1961,,_xll.ohTrigger(Trigger,Quote!$AE$2))</f>
        <v>1.4401730484631937E-2</v>
      </c>
    </row>
    <row r="1962" spans="48:53" ht="11.25" customHeight="1" x14ac:dyDescent="0.25">
      <c r="AV1962" s="189" t="s">
        <v>91</v>
      </c>
      <c r="AW1962" s="188">
        <f>_xll.qlInterestRateIndexFixingDate(Currency&amp;"ibor"&amp;$G$1,AX1962,Trigger)</f>
        <v>53045</v>
      </c>
      <c r="AX1962" s="188">
        <f>_xll.qlCalendarAdvance(Calendar,AX1961,AV1962,"f",,Trigger)</f>
        <v>53049</v>
      </c>
      <c r="AY1962" s="188">
        <f>_xll.qlInterestRateIndexMaturity(Currency&amp;"ibor"&amp;$G$1,AX1962,Trigger)</f>
        <v>53233</v>
      </c>
      <c r="AZ1962" s="361" t="e">
        <f>_xll.qlIndexFixing($Z$5,AW1962,,_xll.ohTrigger(Trigger,Quote!$AE$2))</f>
        <v>#NUM!</v>
      </c>
      <c r="BA1962" s="361">
        <f>_xll.qlIndexFixing($BB$1,AX1962,,_xll.ohTrigger(Trigger,Quote!$AE$2))</f>
        <v>1.4398586304845168E-2</v>
      </c>
    </row>
    <row r="1963" spans="48:53" ht="11.25" customHeight="1" x14ac:dyDescent="0.25">
      <c r="AV1963" s="189" t="s">
        <v>91</v>
      </c>
      <c r="AW1963" s="188">
        <f>_xll.qlInterestRateIndexFixingDate(Currency&amp;"ibor"&amp;$G$1,AX1963,Trigger)</f>
        <v>53052</v>
      </c>
      <c r="AX1963" s="188">
        <f>_xll.qlCalendarAdvance(Calendar,AX1962,AV1963,"f",,Trigger)</f>
        <v>53056</v>
      </c>
      <c r="AY1963" s="188">
        <f>_xll.qlInterestRateIndexMaturity(Currency&amp;"ibor"&amp;$G$1,AX1963,Trigger)</f>
        <v>53239</v>
      </c>
      <c r="AZ1963" s="361" t="e">
        <f>_xll.qlIndexFixing($Z$5,AW1963,,_xll.ohTrigger(Trigger,Quote!$AE$2))</f>
        <v>#NUM!</v>
      </c>
      <c r="BA1963" s="361">
        <f>_xll.qlIndexFixing($BB$1,AX1963,,_xll.ohTrigger(Trigger,Quote!$AE$2))</f>
        <v>1.439567267103925E-2</v>
      </c>
    </row>
    <row r="1964" spans="48:53" ht="11.25" customHeight="1" x14ac:dyDescent="0.25">
      <c r="AV1964" s="189" t="s">
        <v>91</v>
      </c>
      <c r="AW1964" s="188">
        <f>_xll.qlInterestRateIndexFixingDate(Currency&amp;"ibor"&amp;$G$1,AX1964,Trigger)</f>
        <v>53057</v>
      </c>
      <c r="AX1964" s="188">
        <f>_xll.qlCalendarAdvance(Calendar,AX1963,AV1964,"f",,Trigger)</f>
        <v>53063</v>
      </c>
      <c r="AY1964" s="188">
        <f>_xll.qlInterestRateIndexMaturity(Currency&amp;"ibor"&amp;$G$1,AX1964,Trigger)</f>
        <v>53246</v>
      </c>
      <c r="AZ1964" s="361" t="e">
        <f>_xll.qlIndexFixing($Z$5,AW1964,,_xll.ohTrigger(Trigger,Quote!$AE$2))</f>
        <v>#NUM!</v>
      </c>
      <c r="BA1964" s="361">
        <f>_xll.qlIndexFixing($BB$1,AX1964,,_xll.ohTrigger(Trigger,Quote!$AE$2))</f>
        <v>1.4392754868739151E-2</v>
      </c>
    </row>
    <row r="1965" spans="48:53" ht="11.25" customHeight="1" x14ac:dyDescent="0.25">
      <c r="AV1965" s="189" t="s">
        <v>91</v>
      </c>
      <c r="AW1965" s="188">
        <f>_xll.qlInterestRateIndexFixingDate(Currency&amp;"ibor"&amp;$G$1,AX1965,Trigger)</f>
        <v>53066</v>
      </c>
      <c r="AX1965" s="188">
        <f>_xll.qlCalendarAdvance(Calendar,AX1964,AV1965,"f",,Trigger)</f>
        <v>53070</v>
      </c>
      <c r="AY1965" s="188">
        <f>_xll.qlInterestRateIndexMaturity(Currency&amp;"ibor"&amp;$G$1,AX1965,Trigger)</f>
        <v>53253</v>
      </c>
      <c r="AZ1965" s="361" t="e">
        <f>_xll.qlIndexFixing($Z$5,AW1965,,_xll.ohTrigger(Trigger,Quote!$AE$2))</f>
        <v>#NUM!</v>
      </c>
      <c r="BA1965" s="361">
        <f>_xll.qlIndexFixing($BB$1,AX1965,,_xll.ohTrigger(Trigger,Quote!$AE$2))</f>
        <v>1.4389834039208561E-2</v>
      </c>
    </row>
    <row r="1966" spans="48:53" ht="11.25" customHeight="1" x14ac:dyDescent="0.25">
      <c r="AV1966" s="189" t="s">
        <v>91</v>
      </c>
      <c r="AW1966" s="188">
        <f>_xll.qlInterestRateIndexFixingDate(Currency&amp;"ibor"&amp;$G$1,AX1966,Trigger)</f>
        <v>53073</v>
      </c>
      <c r="AX1966" s="188">
        <f>_xll.qlCalendarAdvance(Calendar,AX1965,AV1966,"f",,Trigger)</f>
        <v>53077</v>
      </c>
      <c r="AY1966" s="188">
        <f>_xll.qlInterestRateIndexMaturity(Currency&amp;"ibor"&amp;$G$1,AX1966,Trigger)</f>
        <v>53260</v>
      </c>
      <c r="AZ1966" s="361" t="e">
        <f>_xll.qlIndexFixing($Z$5,AW1966,,_xll.ohTrigger(Trigger,Quote!$AE$2))</f>
        <v>#NUM!</v>
      </c>
      <c r="BA1966" s="361">
        <f>_xll.qlIndexFixing($BB$1,AX1966,,_xll.ohTrigger(Trigger,Quote!$AE$2))</f>
        <v>1.4386911326596303E-2</v>
      </c>
    </row>
    <row r="1967" spans="48:53" ht="11.25" customHeight="1" x14ac:dyDescent="0.25">
      <c r="AV1967" s="189" t="s">
        <v>91</v>
      </c>
      <c r="AW1967" s="188">
        <f>_xll.qlInterestRateIndexFixingDate(Currency&amp;"ibor"&amp;$G$1,AX1967,Trigger)</f>
        <v>53079</v>
      </c>
      <c r="AX1967" s="188">
        <f>_xll.qlCalendarAdvance(Calendar,AX1966,AV1967,"f",,Trigger)</f>
        <v>53084</v>
      </c>
      <c r="AY1967" s="188">
        <f>_xll.qlInterestRateIndexMaturity(Currency&amp;"ibor"&amp;$G$1,AX1967,Trigger)</f>
        <v>53268</v>
      </c>
      <c r="AZ1967" s="361" t="e">
        <f>_xll.qlIndexFixing($Z$5,AW1967,,_xll.ohTrigger(Trigger,Quote!$AE$2))</f>
        <v>#NUM!</v>
      </c>
      <c r="BA1967" s="361">
        <f>_xll.qlIndexFixing($BB$1,AX1967,,_xll.ohTrigger(Trigger,Quote!$AE$2))</f>
        <v>1.4384223197249973E-2</v>
      </c>
    </row>
    <row r="1968" spans="48:53" ht="11.25" customHeight="1" x14ac:dyDescent="0.25">
      <c r="AV1968" s="189" t="s">
        <v>91</v>
      </c>
      <c r="AW1968" s="188">
        <f>_xll.qlInterestRateIndexFixingDate(Currency&amp;"ibor"&amp;$G$1,AX1968,Trigger)</f>
        <v>53087</v>
      </c>
      <c r="AX1968" s="188">
        <f>_xll.qlCalendarAdvance(Calendar,AX1967,AV1968,"f",,Trigger)</f>
        <v>53091</v>
      </c>
      <c r="AY1968" s="188">
        <f>_xll.qlInterestRateIndexMaturity(Currency&amp;"ibor"&amp;$G$1,AX1968,Trigger)</f>
        <v>53275</v>
      </c>
      <c r="AZ1968" s="361" t="e">
        <f>_xll.qlIndexFixing($Z$5,AW1968,,_xll.ohTrigger(Trigger,Quote!$AE$2))</f>
        <v>#NUM!</v>
      </c>
      <c r="BA1968" s="361">
        <f>_xll.qlIndexFixing($BB$1,AX1968,,_xll.ohTrigger(Trigger,Quote!$AE$2))</f>
        <v>1.4381300297315843E-2</v>
      </c>
    </row>
    <row r="1969" spans="48:53" ht="11.25" customHeight="1" x14ac:dyDescent="0.25">
      <c r="AV1969" s="189" t="s">
        <v>91</v>
      </c>
      <c r="AW1969" s="188">
        <f>_xll.qlInterestRateIndexFixingDate(Currency&amp;"ibor"&amp;$G$1,AX1969,Trigger)</f>
        <v>53094</v>
      </c>
      <c r="AX1969" s="188">
        <f>_xll.qlCalendarAdvance(Calendar,AX1968,AV1969,"f",,Trigger)</f>
        <v>53098</v>
      </c>
      <c r="AY1969" s="188">
        <f>_xll.qlInterestRateIndexMaturity(Currency&amp;"ibor"&amp;$G$1,AX1969,Trigger)</f>
        <v>53282</v>
      </c>
      <c r="AZ1969" s="361" t="e">
        <f>_xll.qlIndexFixing($Z$5,AW1969,,_xll.ohTrigger(Trigger,Quote!$AE$2))</f>
        <v>#NUM!</v>
      </c>
      <c r="BA1969" s="361">
        <f>_xll.qlIndexFixing($BB$1,AX1969,,_xll.ohTrigger(Trigger,Quote!$AE$2))</f>
        <v>1.4378378965359716E-2</v>
      </c>
    </row>
    <row r="1970" spans="48:53" ht="11.25" customHeight="1" x14ac:dyDescent="0.25">
      <c r="AV1970" s="189" t="s">
        <v>91</v>
      </c>
      <c r="AW1970" s="188">
        <f>_xll.qlInterestRateIndexFixingDate(Currency&amp;"ibor"&amp;$G$1,AX1970,Trigger)</f>
        <v>53101</v>
      </c>
      <c r="AX1970" s="188">
        <f>_xll.qlCalendarAdvance(Calendar,AX1969,AV1970,"f",,Trigger)</f>
        <v>53105</v>
      </c>
      <c r="AY1970" s="188">
        <f>_xll.qlInterestRateIndexMaturity(Currency&amp;"ibor"&amp;$G$1,AX1970,Trigger)</f>
        <v>53289</v>
      </c>
      <c r="AZ1970" s="361" t="e">
        <f>_xll.qlIndexFixing($Z$5,AW1970,,_xll.ohTrigger(Trigger,Quote!$AE$2))</f>
        <v>#NUM!</v>
      </c>
      <c r="BA1970" s="361">
        <f>_xll.qlIndexFixing($BB$1,AX1970,,_xll.ohTrigger(Trigger,Quote!$AE$2))</f>
        <v>1.4375459841341511E-2</v>
      </c>
    </row>
    <row r="1971" spans="48:53" ht="11.25" customHeight="1" x14ac:dyDescent="0.25">
      <c r="AV1971" s="189" t="s">
        <v>91</v>
      </c>
      <c r="AW1971" s="188">
        <f>_xll.qlInterestRateIndexFixingDate(Currency&amp;"ibor"&amp;$G$1,AX1971,Trigger)</f>
        <v>53108</v>
      </c>
      <c r="AX1971" s="188">
        <f>_xll.qlCalendarAdvance(Calendar,AX1970,AV1971,"f",,Trigger)</f>
        <v>53112</v>
      </c>
      <c r="AY1971" s="188">
        <f>_xll.qlInterestRateIndexMaturity(Currency&amp;"ibor"&amp;$G$1,AX1971,Trigger)</f>
        <v>53296</v>
      </c>
      <c r="AZ1971" s="361" t="e">
        <f>_xll.qlIndexFixing($Z$5,AW1971,,_xll.ohTrigger(Trigger,Quote!$AE$2))</f>
        <v>#NUM!</v>
      </c>
      <c r="BA1971" s="361">
        <f>_xll.qlIndexFixing($BB$1,AX1971,,_xll.ohTrigger(Trigger,Quote!$AE$2))</f>
        <v>1.4372307059212247E-2</v>
      </c>
    </row>
    <row r="1972" spans="48:53" ht="11.25" customHeight="1" x14ac:dyDescent="0.25">
      <c r="AV1972" s="189" t="s">
        <v>91</v>
      </c>
      <c r="AW1972" s="188">
        <f>_xll.qlInterestRateIndexFixingDate(Currency&amp;"ibor"&amp;$G$1,AX1972,Trigger)</f>
        <v>53115</v>
      </c>
      <c r="AX1972" s="188">
        <f>_xll.qlCalendarAdvance(Calendar,AX1971,AV1972,"f",,Trigger)</f>
        <v>53119</v>
      </c>
      <c r="AY1972" s="188">
        <f>_xll.qlInterestRateIndexMaturity(Currency&amp;"ibor"&amp;$G$1,AX1972,Trigger)</f>
        <v>53302</v>
      </c>
      <c r="AZ1972" s="361" t="e">
        <f>_xll.qlIndexFixing($Z$5,AW1972,,_xll.ohTrigger(Trigger,Quote!$AE$2))</f>
        <v>#NUM!</v>
      </c>
      <c r="BA1972" s="361">
        <f>_xll.qlIndexFixing($BB$1,AX1972,,_xll.ohTrigger(Trigger,Quote!$AE$2))</f>
        <v>1.4369392325410171E-2</v>
      </c>
    </row>
    <row r="1973" spans="48:53" ht="11.25" customHeight="1" x14ac:dyDescent="0.25">
      <c r="AV1973" s="189" t="s">
        <v>91</v>
      </c>
      <c r="AW1973" s="188">
        <f>_xll.qlInterestRateIndexFixingDate(Currency&amp;"ibor"&amp;$G$1,AX1973,Trigger)</f>
        <v>53122</v>
      </c>
      <c r="AX1973" s="188">
        <f>_xll.qlCalendarAdvance(Calendar,AX1972,AV1973,"f",,Trigger)</f>
        <v>53126</v>
      </c>
      <c r="AY1973" s="188">
        <f>_xll.qlInterestRateIndexMaturity(Currency&amp;"ibor"&amp;$G$1,AX1973,Trigger)</f>
        <v>53309</v>
      </c>
      <c r="AZ1973" s="361" t="e">
        <f>_xll.qlIndexFixing($Z$5,AW1973,,_xll.ohTrigger(Trigger,Quote!$AE$2))</f>
        <v>#NUM!</v>
      </c>
      <c r="BA1973" s="361">
        <f>_xll.qlIndexFixing($BB$1,AX1973,,_xll.ohTrigger(Trigger,Quote!$AE$2))</f>
        <v>1.4366479902042779E-2</v>
      </c>
    </row>
    <row r="1974" spans="48:53" ht="11.25" customHeight="1" x14ac:dyDescent="0.25">
      <c r="AV1974" s="189" t="s">
        <v>91</v>
      </c>
      <c r="AW1974" s="188">
        <f>_xll.qlInterestRateIndexFixingDate(Currency&amp;"ibor"&amp;$G$1,AX1974,Trigger)</f>
        <v>53129</v>
      </c>
      <c r="AX1974" s="188">
        <f>_xll.qlCalendarAdvance(Calendar,AX1973,AV1974,"f",,Trigger)</f>
        <v>53133</v>
      </c>
      <c r="AY1974" s="188">
        <f>_xll.qlInterestRateIndexMaturity(Currency&amp;"ibor"&amp;$G$1,AX1974,Trigger)</f>
        <v>53316</v>
      </c>
      <c r="AZ1974" s="361" t="e">
        <f>_xll.qlIndexFixing($Z$5,AW1974,,_xll.ohTrigger(Trigger,Quote!$AE$2))</f>
        <v>#NUM!</v>
      </c>
      <c r="BA1974" s="361">
        <f>_xll.qlIndexFixing($BB$1,AX1974,,_xll.ohTrigger(Trigger,Quote!$AE$2))</f>
        <v>1.4363569813602392E-2</v>
      </c>
    </row>
    <row r="1975" spans="48:53" ht="11.25" customHeight="1" x14ac:dyDescent="0.25">
      <c r="AV1975" s="189" t="s">
        <v>91</v>
      </c>
      <c r="AW1975" s="188">
        <f>_xll.qlInterestRateIndexFixingDate(Currency&amp;"ibor"&amp;$G$1,AX1975,Trigger)</f>
        <v>53136</v>
      </c>
      <c r="AX1975" s="188">
        <f>_xll.qlCalendarAdvance(Calendar,AX1974,AV1975,"f",,Trigger)</f>
        <v>53140</v>
      </c>
      <c r="AY1975" s="188">
        <f>_xll.qlInterestRateIndexMaturity(Currency&amp;"ibor"&amp;$G$1,AX1975,Trigger)</f>
        <v>53323</v>
      </c>
      <c r="AZ1975" s="361" t="e">
        <f>_xll.qlIndexFixing($Z$5,AW1975,,_xll.ohTrigger(Trigger,Quote!$AE$2))</f>
        <v>#NUM!</v>
      </c>
      <c r="BA1975" s="361">
        <f>_xll.qlIndexFixing($BB$1,AX1975,,_xll.ohTrigger(Trigger,Quote!$AE$2))</f>
        <v>1.4360662084580023E-2</v>
      </c>
    </row>
    <row r="1976" spans="48:53" ht="11.25" customHeight="1" x14ac:dyDescent="0.25">
      <c r="AV1976" s="189" t="s">
        <v>91</v>
      </c>
      <c r="AW1976" s="188">
        <f>_xll.qlInterestRateIndexFixingDate(Currency&amp;"ibor"&amp;$G$1,AX1976,Trigger)</f>
        <v>53143</v>
      </c>
      <c r="AX1976" s="188">
        <f>_xll.qlCalendarAdvance(Calendar,AX1975,AV1976,"f",,Trigger)</f>
        <v>53147</v>
      </c>
      <c r="AY1976" s="188">
        <f>_xll.qlInterestRateIndexMaturity(Currency&amp;"ibor"&amp;$G$1,AX1976,Trigger)</f>
        <v>53331</v>
      </c>
      <c r="AZ1976" s="361" t="e">
        <f>_xll.qlIndexFixing($Z$5,AW1976,,_xll.ohTrigger(Trigger,Quote!$AE$2))</f>
        <v>#NUM!</v>
      </c>
      <c r="BA1976" s="361">
        <f>_xll.qlIndexFixing($BB$1,AX1976,,_xll.ohTrigger(Trigger,Quote!$AE$2))</f>
        <v>1.4357993562378574E-2</v>
      </c>
    </row>
    <row r="1977" spans="48:53" ht="11.25" customHeight="1" x14ac:dyDescent="0.25">
      <c r="AV1977" s="189" t="s">
        <v>91</v>
      </c>
      <c r="AW1977" s="188">
        <f>_xll.qlInterestRateIndexFixingDate(Currency&amp;"ibor"&amp;$G$1,AX1977,Trigger)</f>
        <v>53150</v>
      </c>
      <c r="AX1977" s="188">
        <f>_xll.qlCalendarAdvance(Calendar,AX1976,AV1977,"f",,Trigger)</f>
        <v>53154</v>
      </c>
      <c r="AY1977" s="188">
        <f>_xll.qlInterestRateIndexMaturity(Currency&amp;"ibor"&amp;$G$1,AX1977,Trigger)</f>
        <v>53338</v>
      </c>
      <c r="AZ1977" s="361" t="e">
        <f>_xll.qlIndexFixing($Z$5,AW1977,,_xll.ohTrigger(Trigger,Quote!$AE$2))</f>
        <v>#NUM!</v>
      </c>
      <c r="BA1977" s="361">
        <f>_xll.qlIndexFixing($BB$1,AX1977,,_xll.ohTrigger(Trigger,Quote!$AE$2))</f>
        <v>1.4355090822026403E-2</v>
      </c>
    </row>
    <row r="1978" spans="48:53" ht="11.25" customHeight="1" x14ac:dyDescent="0.25">
      <c r="AV1978" s="189" t="s">
        <v>91</v>
      </c>
      <c r="AW1978" s="188">
        <f>_xll.qlInterestRateIndexFixingDate(Currency&amp;"ibor"&amp;$G$1,AX1978,Trigger)</f>
        <v>53157</v>
      </c>
      <c r="AX1978" s="188">
        <f>_xll.qlCalendarAdvance(Calendar,AX1977,AV1978,"f",,Trigger)</f>
        <v>53161</v>
      </c>
      <c r="AY1978" s="188">
        <f>_xll.qlInterestRateIndexMaturity(Currency&amp;"ibor"&amp;$G$1,AX1978,Trigger)</f>
        <v>53345</v>
      </c>
      <c r="AZ1978" s="361" t="e">
        <f>_xll.qlIndexFixing($Z$5,AW1978,,_xll.ohTrigger(Trigger,Quote!$AE$2))</f>
        <v>#NUM!</v>
      </c>
      <c r="BA1978" s="361">
        <f>_xll.qlIndexFixing($BB$1,AX1978,,_xll.ohTrigger(Trigger,Quote!$AE$2))</f>
        <v>1.4352190520176106E-2</v>
      </c>
    </row>
    <row r="1979" spans="48:53" ht="11.25" customHeight="1" x14ac:dyDescent="0.25">
      <c r="AV1979" s="189" t="s">
        <v>91</v>
      </c>
      <c r="AW1979" s="188">
        <f>_xll.qlInterestRateIndexFixingDate(Currency&amp;"ibor"&amp;$G$1,AX1979,Trigger)</f>
        <v>53164</v>
      </c>
      <c r="AX1979" s="188">
        <f>_xll.qlCalendarAdvance(Calendar,AX1978,AV1979,"f",,Trigger)</f>
        <v>53168</v>
      </c>
      <c r="AY1979" s="188">
        <f>_xll.qlInterestRateIndexMaturity(Currency&amp;"ibor"&amp;$G$1,AX1979,Trigger)</f>
        <v>53352</v>
      </c>
      <c r="AZ1979" s="361" t="e">
        <f>_xll.qlIndexFixing($Z$5,AW1979,,_xll.ohTrigger(Trigger,Quote!$AE$2))</f>
        <v>#NUM!</v>
      </c>
      <c r="BA1979" s="361">
        <f>_xll.qlIndexFixing($BB$1,AX1979,,_xll.ohTrigger(Trigger,Quote!$AE$2))</f>
        <v>1.4349292681320349E-2</v>
      </c>
    </row>
    <row r="1980" spans="48:53" ht="11.25" customHeight="1" x14ac:dyDescent="0.25">
      <c r="AV1980" s="189" t="s">
        <v>91</v>
      </c>
      <c r="AW1980" s="188">
        <f>_xll.qlInterestRateIndexFixingDate(Currency&amp;"ibor"&amp;$G$1,AX1980,Trigger)</f>
        <v>53171</v>
      </c>
      <c r="AX1980" s="188">
        <f>_xll.qlCalendarAdvance(Calendar,AX1979,AV1980,"f",,Trigger)</f>
        <v>53175</v>
      </c>
      <c r="AY1980" s="188">
        <f>_xll.qlInterestRateIndexMaturity(Currency&amp;"ibor"&amp;$G$1,AX1980,Trigger)</f>
        <v>53359</v>
      </c>
      <c r="AZ1980" s="361" t="e">
        <f>_xll.qlIndexFixing($Z$5,AW1980,,_xll.ohTrigger(Trigger,Quote!$AE$2))</f>
        <v>#NUM!</v>
      </c>
      <c r="BA1980" s="361">
        <f>_xll.qlIndexFixing($BB$1,AX1980,,_xll.ohTrigger(Trigger,Quote!$AE$2))</f>
        <v>1.4346397329953946E-2</v>
      </c>
    </row>
    <row r="1981" spans="48:53" ht="11.25" customHeight="1" x14ac:dyDescent="0.25">
      <c r="AV1981" s="189" t="s">
        <v>91</v>
      </c>
      <c r="AW1981" s="188">
        <f>_xll.qlInterestRateIndexFixingDate(Currency&amp;"ibor"&amp;$G$1,AX1981,Trigger)</f>
        <v>53178</v>
      </c>
      <c r="AX1981" s="188">
        <f>_xll.qlCalendarAdvance(Calendar,AX1980,AV1981,"f",,Trigger)</f>
        <v>53182</v>
      </c>
      <c r="AY1981" s="188">
        <f>_xll.qlInterestRateIndexMaturity(Currency&amp;"ibor"&amp;$G$1,AX1981,Trigger)</f>
        <v>53366</v>
      </c>
      <c r="AZ1981" s="361" t="e">
        <f>_xll.qlIndexFixing($Z$5,AW1981,,_xll.ohTrigger(Trigger,Quote!$AE$2))</f>
        <v>#NUM!</v>
      </c>
      <c r="BA1981" s="361">
        <f>_xll.qlIndexFixing($BB$1,AX1981,,_xll.ohTrigger(Trigger,Quote!$AE$2))</f>
        <v>1.4343504490569993E-2</v>
      </c>
    </row>
    <row r="1982" spans="48:53" ht="11.25" customHeight="1" x14ac:dyDescent="0.25">
      <c r="AV1982" s="189" t="s">
        <v>91</v>
      </c>
      <c r="AW1982" s="188">
        <f>_xll.qlInterestRateIndexFixingDate(Currency&amp;"ibor"&amp;$G$1,AX1982,Trigger)</f>
        <v>53185</v>
      </c>
      <c r="AX1982" s="188">
        <f>_xll.qlCalendarAdvance(Calendar,AX1981,AV1982,"f",,Trigger)</f>
        <v>53189</v>
      </c>
      <c r="AY1982" s="188">
        <f>_xll.qlInterestRateIndexMaturity(Currency&amp;"ibor"&amp;$G$1,AX1982,Trigger)</f>
        <v>53373</v>
      </c>
      <c r="AZ1982" s="361" t="e">
        <f>_xll.qlIndexFixing($Z$5,AW1982,,_xll.ohTrigger(Trigger,Quote!$AE$2))</f>
        <v>#NUM!</v>
      </c>
      <c r="BA1982" s="361">
        <f>_xll.qlIndexFixing($BB$1,AX1982,,_xll.ohTrigger(Trigger,Quote!$AE$2))</f>
        <v>1.4340614187662875E-2</v>
      </c>
    </row>
    <row r="1983" spans="48:53" ht="11.25" customHeight="1" x14ac:dyDescent="0.25">
      <c r="AV1983" s="189" t="s">
        <v>91</v>
      </c>
      <c r="AW1983" s="188">
        <f>_xll.qlInterestRateIndexFixingDate(Currency&amp;"ibor"&amp;$G$1,AX1983,Trigger)</f>
        <v>53192</v>
      </c>
      <c r="AX1983" s="188">
        <f>_xll.qlCalendarAdvance(Calendar,AX1982,AV1983,"f",,Trigger)</f>
        <v>53196</v>
      </c>
      <c r="AY1983" s="188">
        <f>_xll.qlInterestRateIndexMaturity(Currency&amp;"ibor"&amp;$G$1,AX1983,Trigger)</f>
        <v>53380</v>
      </c>
      <c r="AZ1983" s="361" t="e">
        <f>_xll.qlIndexFixing($Z$5,AW1983,,_xll.ohTrigger(Trigger,Quote!$AE$2))</f>
        <v>#NUM!</v>
      </c>
      <c r="BA1983" s="361">
        <f>_xll.qlIndexFixing($BB$1,AX1983,,_xll.ohTrigger(Trigger,Quote!$AE$2))</f>
        <v>1.4337726445725688E-2</v>
      </c>
    </row>
    <row r="1984" spans="48:53" ht="11.25" customHeight="1" x14ac:dyDescent="0.25">
      <c r="AV1984" s="189" t="s">
        <v>91</v>
      </c>
      <c r="AW1984" s="188">
        <f>_xll.qlInterestRateIndexFixingDate(Currency&amp;"ibor"&amp;$G$1,AX1984,Trigger)</f>
        <v>53199</v>
      </c>
      <c r="AX1984" s="188">
        <f>_xll.qlCalendarAdvance(Calendar,AX1983,AV1984,"f",,Trigger)</f>
        <v>53203</v>
      </c>
      <c r="AY1984" s="188">
        <f>_xll.qlInterestRateIndexMaturity(Currency&amp;"ibor"&amp;$G$1,AX1984,Trigger)</f>
        <v>53386</v>
      </c>
      <c r="AZ1984" s="361" t="e">
        <f>_xll.qlIndexFixing($Z$5,AW1984,,_xll.ohTrigger(Trigger,Quote!$AE$2))</f>
        <v>#NUM!</v>
      </c>
      <c r="BA1984" s="361">
        <f>_xll.qlIndexFixing($BB$1,AX1984,,_xll.ohTrigger(Trigger,Quote!$AE$2))</f>
        <v>1.4334443754605887E-2</v>
      </c>
    </row>
    <row r="1985" spans="48:53" ht="11.25" customHeight="1" x14ac:dyDescent="0.25">
      <c r="AV1985" s="189" t="s">
        <v>91</v>
      </c>
      <c r="AW1985" s="188">
        <f>_xll.qlInterestRateIndexFixingDate(Currency&amp;"ibor"&amp;$G$1,AX1985,Trigger)</f>
        <v>53206</v>
      </c>
      <c r="AX1985" s="188">
        <f>_xll.qlCalendarAdvance(Calendar,AX1984,AV1985,"f",,Trigger)</f>
        <v>53210</v>
      </c>
      <c r="AY1985" s="188">
        <f>_xll.qlInterestRateIndexMaturity(Currency&amp;"ibor"&amp;$G$1,AX1985,Trigger)</f>
        <v>53391</v>
      </c>
      <c r="AZ1985" s="361" t="e">
        <f>_xll.qlIndexFixing($Z$5,AW1985,,_xll.ohTrigger(Trigger,Quote!$AE$2))</f>
        <v>#NUM!</v>
      </c>
      <c r="BA1985" s="361">
        <f>_xll.qlIndexFixing($BB$1,AX1985,,_xll.ohTrigger(Trigger,Quote!$AE$2))</f>
        <v>1.4331560806823509E-2</v>
      </c>
    </row>
    <row r="1986" spans="48:53" ht="11.25" customHeight="1" x14ac:dyDescent="0.25">
      <c r="AV1986" s="189" t="s">
        <v>91</v>
      </c>
      <c r="AW1986" s="188">
        <f>_xll.qlInterestRateIndexFixingDate(Currency&amp;"ibor"&amp;$G$1,AX1986,Trigger)</f>
        <v>53213</v>
      </c>
      <c r="AX1986" s="188">
        <f>_xll.qlCalendarAdvance(Calendar,AX1985,AV1986,"f",,Trigger)</f>
        <v>53217</v>
      </c>
      <c r="AY1986" s="188">
        <f>_xll.qlInterestRateIndexMaturity(Currency&amp;"ibor"&amp;$G$1,AX1986,Trigger)</f>
        <v>53398</v>
      </c>
      <c r="AZ1986" s="361" t="e">
        <f>_xll.qlIndexFixing($Z$5,AW1986,,_xll.ohTrigger(Trigger,Quote!$AE$2))</f>
        <v>#NUM!</v>
      </c>
      <c r="BA1986" s="361">
        <f>_xll.qlIndexFixing($BB$1,AX1986,,_xll.ohTrigger(Trigger,Quote!$AE$2))</f>
        <v>1.4328680484109027E-2</v>
      </c>
    </row>
    <row r="1987" spans="48:53" ht="11.25" customHeight="1" x14ac:dyDescent="0.25">
      <c r="AV1987" s="189" t="s">
        <v>91</v>
      </c>
      <c r="AW1987" s="188">
        <f>_xll.qlInterestRateIndexFixingDate(Currency&amp;"ibor"&amp;$G$1,AX1987,Trigger)</f>
        <v>53220</v>
      </c>
      <c r="AX1987" s="188">
        <f>_xll.qlCalendarAdvance(Calendar,AX1986,AV1987,"f",,Trigger)</f>
        <v>53224</v>
      </c>
      <c r="AY1987" s="188">
        <f>_xll.qlInterestRateIndexMaturity(Currency&amp;"ibor"&amp;$G$1,AX1987,Trigger)</f>
        <v>53405</v>
      </c>
      <c r="AZ1987" s="361" t="e">
        <f>_xll.qlIndexFixing($Z$5,AW1987,,_xll.ohTrigger(Trigger,Quote!$AE$2))</f>
        <v>#NUM!</v>
      </c>
      <c r="BA1987" s="361">
        <f>_xll.qlIndexFixing($BB$1,AX1987,,_xll.ohTrigger(Trigger,Quote!$AE$2))</f>
        <v>1.4325802810948491E-2</v>
      </c>
    </row>
    <row r="1988" spans="48:53" ht="11.25" customHeight="1" x14ac:dyDescent="0.25">
      <c r="AV1988" s="189" t="s">
        <v>91</v>
      </c>
      <c r="AW1988" s="188">
        <f>_xll.qlInterestRateIndexFixingDate(Currency&amp;"ibor"&amp;$G$1,AX1988,Trigger)</f>
        <v>53227</v>
      </c>
      <c r="AX1988" s="188">
        <f>_xll.qlCalendarAdvance(Calendar,AX1987,AV1988,"f",,Trigger)</f>
        <v>53231</v>
      </c>
      <c r="AY1988" s="188">
        <f>_xll.qlInterestRateIndexMaturity(Currency&amp;"ibor"&amp;$G$1,AX1988,Trigger)</f>
        <v>53413</v>
      </c>
      <c r="AZ1988" s="361" t="e">
        <f>_xll.qlIndexFixing($Z$5,AW1988,,_xll.ohTrigger(Trigger,Quote!$AE$2))</f>
        <v>#NUM!</v>
      </c>
      <c r="BA1988" s="361">
        <f>_xll.qlIndexFixing($BB$1,AX1988,,_xll.ohTrigger(Trigger,Quote!$AE$2))</f>
        <v>1.4322927811831485E-2</v>
      </c>
    </row>
    <row r="1989" spans="48:53" ht="11.25" customHeight="1" x14ac:dyDescent="0.25">
      <c r="AV1989" s="189" t="s">
        <v>91</v>
      </c>
      <c r="AW1989" s="188">
        <f>_xll.qlInterestRateIndexFixingDate(Currency&amp;"ibor"&amp;$G$1,AX1989,Trigger)</f>
        <v>53234</v>
      </c>
      <c r="AX1989" s="188">
        <f>_xll.qlCalendarAdvance(Calendar,AX1988,AV1989,"f",,Trigger)</f>
        <v>53238</v>
      </c>
      <c r="AY1989" s="188">
        <f>_xll.qlInterestRateIndexMaturity(Currency&amp;"ibor"&amp;$G$1,AX1989,Trigger)</f>
        <v>53420</v>
      </c>
      <c r="AZ1989" s="361" t="e">
        <f>_xll.qlIndexFixing($Z$5,AW1989,,_xll.ohTrigger(Trigger,Quote!$AE$2))</f>
        <v>#NUM!</v>
      </c>
      <c r="BA1989" s="361">
        <f>_xll.qlIndexFixing($BB$1,AX1989,,_xll.ohTrigger(Trigger,Quote!$AE$2))</f>
        <v>1.4320135416299272E-2</v>
      </c>
    </row>
    <row r="1990" spans="48:53" ht="11.25" customHeight="1" x14ac:dyDescent="0.25">
      <c r="AV1990" s="189" t="s">
        <v>91</v>
      </c>
      <c r="AW1990" s="188">
        <f>_xll.qlInterestRateIndexFixingDate(Currency&amp;"ibor"&amp;$G$1,AX1990,Trigger)</f>
        <v>53241</v>
      </c>
      <c r="AX1990" s="188">
        <f>_xll.qlCalendarAdvance(Calendar,AX1989,AV1990,"f",,Trigger)</f>
        <v>53245</v>
      </c>
      <c r="AY1990" s="188">
        <f>_xll.qlInterestRateIndexMaturity(Currency&amp;"ibor"&amp;$G$1,AX1990,Trigger)</f>
        <v>53427</v>
      </c>
      <c r="AZ1990" s="361" t="e">
        <f>_xll.qlIndexFixing($Z$5,AW1990,,_xll.ohTrigger(Trigger,Quote!$AE$2))</f>
        <v>#NUM!</v>
      </c>
      <c r="BA1990" s="361">
        <f>_xll.qlIndexFixing($BB$1,AX1990,,_xll.ohTrigger(Trigger,Quote!$AE$2))</f>
        <v>1.4317265928014924E-2</v>
      </c>
    </row>
    <row r="1991" spans="48:53" ht="11.25" customHeight="1" x14ac:dyDescent="0.25">
      <c r="AV1991" s="189" t="s">
        <v>91</v>
      </c>
      <c r="AW1991" s="188">
        <f>_xll.qlInterestRateIndexFixingDate(Currency&amp;"ibor"&amp;$G$1,AX1991,Trigger)</f>
        <v>53248</v>
      </c>
      <c r="AX1991" s="188">
        <f>_xll.qlCalendarAdvance(Calendar,AX1990,AV1991,"f",,Trigger)</f>
        <v>53252</v>
      </c>
      <c r="AY1991" s="188">
        <f>_xll.qlInterestRateIndexMaturity(Currency&amp;"ibor"&amp;$G$1,AX1991,Trigger)</f>
        <v>53434</v>
      </c>
      <c r="AZ1991" s="361" t="e">
        <f>_xll.qlIndexFixing($Z$5,AW1991,,_xll.ohTrigger(Trigger,Quote!$AE$2))</f>
        <v>#NUM!</v>
      </c>
      <c r="BA1991" s="361">
        <f>_xll.qlIndexFixing($BB$1,AX1991,,_xll.ohTrigger(Trigger,Quote!$AE$2))</f>
        <v>1.4314399189118107E-2</v>
      </c>
    </row>
    <row r="1992" spans="48:53" ht="11.25" customHeight="1" x14ac:dyDescent="0.25">
      <c r="AV1992" s="189" t="s">
        <v>91</v>
      </c>
      <c r="AW1992" s="188">
        <f>_xll.qlInterestRateIndexFixingDate(Currency&amp;"ibor"&amp;$G$1,AX1992,Trigger)</f>
        <v>53255</v>
      </c>
      <c r="AX1992" s="188">
        <f>_xll.qlCalendarAdvance(Calendar,AX1991,AV1992,"f",,Trigger)</f>
        <v>53259</v>
      </c>
      <c r="AY1992" s="188">
        <f>_xll.qlInterestRateIndexMaturity(Currency&amp;"ibor"&amp;$G$1,AX1992,Trigger)</f>
        <v>53441</v>
      </c>
      <c r="AZ1992" s="361" t="e">
        <f>_xll.qlIndexFixing($Z$5,AW1992,,_xll.ohTrigger(Trigger,Quote!$AE$2))</f>
        <v>#NUM!</v>
      </c>
      <c r="BA1992" s="361">
        <f>_xll.qlIndexFixing($BB$1,AX1992,,_xll.ohTrigger(Trigger,Quote!$AE$2))</f>
        <v>1.4311535224098683E-2</v>
      </c>
    </row>
    <row r="1993" spans="48:53" ht="11.25" customHeight="1" x14ac:dyDescent="0.25">
      <c r="AV1993" s="189" t="s">
        <v>91</v>
      </c>
      <c r="AW1993" s="188">
        <f>_xll.qlInterestRateIndexFixingDate(Currency&amp;"ibor"&amp;$G$1,AX1993,Trigger)</f>
        <v>53262</v>
      </c>
      <c r="AX1993" s="188">
        <f>_xll.qlCalendarAdvance(Calendar,AX1992,AV1993,"f",,Trigger)</f>
        <v>53266</v>
      </c>
      <c r="AY1993" s="188">
        <f>_xll.qlInterestRateIndexMaturity(Currency&amp;"ibor"&amp;$G$1,AX1993,Trigger)</f>
        <v>53447</v>
      </c>
      <c r="AZ1993" s="361" t="e">
        <f>_xll.qlIndexFixing($Z$5,AW1993,,_xll.ohTrigger(Trigger,Quote!$AE$2))</f>
        <v>#NUM!</v>
      </c>
      <c r="BA1993" s="361">
        <f>_xll.qlIndexFixing($BB$1,AX1993,,_xll.ohTrigger(Trigger,Quote!$AE$2))</f>
        <v>1.4308593783975105E-2</v>
      </c>
    </row>
    <row r="1994" spans="48:53" ht="11.25" customHeight="1" x14ac:dyDescent="0.25">
      <c r="AV1994" s="189" t="s">
        <v>91</v>
      </c>
      <c r="AW1994" s="188">
        <f>_xll.qlInterestRateIndexFixingDate(Currency&amp;"ibor"&amp;$G$1,AX1994,Trigger)</f>
        <v>53269</v>
      </c>
      <c r="AX1994" s="188">
        <f>_xll.qlCalendarAdvance(Calendar,AX1993,AV1994,"f",,Trigger)</f>
        <v>53273</v>
      </c>
      <c r="AY1994" s="188">
        <f>_xll.qlInterestRateIndexMaturity(Currency&amp;"ibor"&amp;$G$1,AX1994,Trigger)</f>
        <v>53454</v>
      </c>
      <c r="AZ1994" s="361" t="e">
        <f>_xll.qlIndexFixing($Z$5,AW1994,,_xll.ohTrigger(Trigger,Quote!$AE$2))</f>
        <v>#NUM!</v>
      </c>
      <c r="BA1994" s="361">
        <f>_xll.qlIndexFixing($BB$1,AX1994,,_xll.ohTrigger(Trigger,Quote!$AE$2))</f>
        <v>1.4305735343363825E-2</v>
      </c>
    </row>
    <row r="1995" spans="48:53" ht="11.25" customHeight="1" x14ac:dyDescent="0.25">
      <c r="AV1995" s="189" t="s">
        <v>91</v>
      </c>
      <c r="AW1995" s="188">
        <f>_xll.qlInterestRateIndexFixingDate(Currency&amp;"ibor"&amp;$G$1,AX1995,Trigger)</f>
        <v>53276</v>
      </c>
      <c r="AX1995" s="188">
        <f>_xll.qlCalendarAdvance(Calendar,AX1994,AV1995,"f",,Trigger)</f>
        <v>53280</v>
      </c>
      <c r="AY1995" s="188">
        <f>_xll.qlInterestRateIndexMaturity(Currency&amp;"ibor"&amp;$G$1,AX1995,Trigger)</f>
        <v>53461</v>
      </c>
      <c r="AZ1995" s="361" t="e">
        <f>_xll.qlIndexFixing($Z$5,AW1995,,_xll.ohTrigger(Trigger,Quote!$AE$2))</f>
        <v>#NUM!</v>
      </c>
      <c r="BA1995" s="361">
        <f>_xll.qlIndexFixing($BB$1,AX1995,,_xll.ohTrigger(Trigger,Quote!$AE$2))</f>
        <v>1.4302879748209894E-2</v>
      </c>
    </row>
    <row r="1996" spans="48:53" ht="11.25" customHeight="1" x14ac:dyDescent="0.25">
      <c r="AV1996" s="189" t="s">
        <v>91</v>
      </c>
      <c r="AW1996" s="188">
        <f>_xll.qlInterestRateIndexFixingDate(Currency&amp;"ibor"&amp;$G$1,AX1996,Trigger)</f>
        <v>53283</v>
      </c>
      <c r="AX1996" s="188">
        <f>_xll.qlCalendarAdvance(Calendar,AX1995,AV1996,"f",,Trigger)</f>
        <v>53287</v>
      </c>
      <c r="AY1996" s="188">
        <f>_xll.qlInterestRateIndexMaturity(Currency&amp;"ibor"&amp;$G$1,AX1996,Trigger)</f>
        <v>53468</v>
      </c>
      <c r="AZ1996" s="361" t="e">
        <f>_xll.qlIndexFixing($Z$5,AW1996,,_xll.ohTrigger(Trigger,Quote!$AE$2))</f>
        <v>#NUM!</v>
      </c>
      <c r="BA1996" s="361">
        <f>_xll.qlIndexFixing($BB$1,AX1996,,_xll.ohTrigger(Trigger,Quote!$AE$2))</f>
        <v>1.430002702300113E-2</v>
      </c>
    </row>
    <row r="1997" spans="48:53" ht="11.25" customHeight="1" x14ac:dyDescent="0.25">
      <c r="AV1997" s="189" t="s">
        <v>91</v>
      </c>
      <c r="AW1997" s="188">
        <f>_xll.qlInterestRateIndexFixingDate(Currency&amp;"ibor"&amp;$G$1,AX1997,Trigger)</f>
        <v>53290</v>
      </c>
      <c r="AX1997" s="188">
        <f>_xll.qlCalendarAdvance(Calendar,AX1996,AV1997,"f",,Trigger)</f>
        <v>53294</v>
      </c>
      <c r="AY1997" s="188">
        <f>_xll.qlInterestRateIndexMaturity(Currency&amp;"ibor"&amp;$G$1,AX1997,Trigger)</f>
        <v>53475</v>
      </c>
      <c r="AZ1997" s="361" t="e">
        <f>_xll.qlIndexFixing($Z$5,AW1997,,_xll.ohTrigger(Trigger,Quote!$AE$2))</f>
        <v>#NUM!</v>
      </c>
      <c r="BA1997" s="361">
        <f>_xll.qlIndexFixing($BB$1,AX1997,,_xll.ohTrigger(Trigger,Quote!$AE$2))</f>
        <v>1.4297257864239476E-2</v>
      </c>
    </row>
    <row r="1998" spans="48:53" ht="11.25" customHeight="1" x14ac:dyDescent="0.25">
      <c r="AV1998" s="189" t="s">
        <v>91</v>
      </c>
      <c r="AW1998" s="188">
        <f>_xll.qlInterestRateIndexFixingDate(Currency&amp;"ibor"&amp;$G$1,AX1998,Trigger)</f>
        <v>53297</v>
      </c>
      <c r="AX1998" s="188">
        <f>_xll.qlCalendarAdvance(Calendar,AX1997,AV1998,"f",,Trigger)</f>
        <v>53301</v>
      </c>
      <c r="AY1998" s="188">
        <f>_xll.qlInterestRateIndexMaturity(Currency&amp;"ibor"&amp;$G$1,AX1998,Trigger)</f>
        <v>53483</v>
      </c>
      <c r="AZ1998" s="361" t="e">
        <f>_xll.qlIndexFixing($Z$5,AW1998,,_xll.ohTrigger(Trigger,Quote!$AE$2))</f>
        <v>#NUM!</v>
      </c>
      <c r="BA1998" s="361">
        <f>_xll.qlIndexFixing($BB$1,AX1998,,_xll.ohTrigger(Trigger,Quote!$AE$2))</f>
        <v>1.4294411056733262E-2</v>
      </c>
    </row>
    <row r="1999" spans="48:53" ht="11.25" customHeight="1" x14ac:dyDescent="0.25">
      <c r="AV1999" s="189" t="s">
        <v>91</v>
      </c>
      <c r="AW1999" s="188">
        <f>_xll.qlInterestRateIndexFixingDate(Currency&amp;"ibor"&amp;$G$1,AX1999,Trigger)</f>
        <v>53304</v>
      </c>
      <c r="AX1999" s="188">
        <f>_xll.qlCalendarAdvance(Calendar,AX1998,AV1999,"f",,Trigger)</f>
        <v>53308</v>
      </c>
      <c r="AY1999" s="188">
        <f>_xll.qlInterestRateIndexMaturity(Currency&amp;"ibor"&amp;$G$1,AX1999,Trigger)</f>
        <v>53490</v>
      </c>
      <c r="AZ1999" s="361" t="e">
        <f>_xll.qlIndexFixing($Z$5,AW1999,,_xll.ohTrigger(Trigger,Quote!$AE$2))</f>
        <v>#NUM!</v>
      </c>
      <c r="BA1999" s="361">
        <f>_xll.qlIndexFixing($BB$1,AX1999,,_xll.ohTrigger(Trigger,Quote!$AE$2))</f>
        <v>1.429156719452029E-2</v>
      </c>
    </row>
    <row r="2000" spans="48:53" ht="11.25" customHeight="1" x14ac:dyDescent="0.25">
      <c r="AV2000" s="189" t="s">
        <v>91</v>
      </c>
      <c r="AW2000" s="188">
        <f>_xll.qlInterestRateIndexFixingDate(Currency&amp;"ibor"&amp;$G$1,AX2000,Trigger)</f>
        <v>53311</v>
      </c>
      <c r="AX2000" s="188">
        <f>_xll.qlCalendarAdvance(Calendar,AX1999,AV2000,"f",,Trigger)</f>
        <v>53315</v>
      </c>
      <c r="AY2000" s="188">
        <f>_xll.qlInterestRateIndexMaturity(Currency&amp;"ibor"&amp;$G$1,AX2000,Trigger)</f>
        <v>53497</v>
      </c>
      <c r="AZ2000" s="361" t="e">
        <f>_xll.qlIndexFixing($Z$5,AW2000,,_xll.ohTrigger(Trigger,Quote!$AE$2))</f>
        <v>#NUM!</v>
      </c>
      <c r="BA2000" s="361">
        <f>_xll.qlIndexFixing($BB$1,AX2000,,_xll.ohTrigger(Trigger,Quote!$AE$2))</f>
        <v>1.4288726302088221E-2</v>
      </c>
    </row>
    <row r="2001" spans="48:53" ht="11.25" customHeight="1" x14ac:dyDescent="0.25">
      <c r="AV2001" s="189" t="s">
        <v>91</v>
      </c>
      <c r="AW2001" s="188">
        <f>_xll.qlInterestRateIndexFixingDate(Currency&amp;"ibor"&amp;$G$1,AX2001,Trigger)</f>
        <v>53317</v>
      </c>
      <c r="AX2001" s="188">
        <f>_xll.qlCalendarAdvance(Calendar,AX2000,AV2001,"f",,Trigger)</f>
        <v>53323</v>
      </c>
      <c r="AY2001" s="188">
        <f>_xll.qlInterestRateIndexMaturity(Currency&amp;"ibor"&amp;$G$1,AX2001,Trigger)</f>
        <v>53505</v>
      </c>
      <c r="AZ2001" s="361" t="e">
        <f>_xll.qlIndexFixing($Z$5,AW2001,,_xll.ohTrigger(Trigger,Quote!$AE$2))</f>
        <v>#NUM!</v>
      </c>
      <c r="BA2001" s="361">
        <f>_xll.qlIndexFixing($BB$1,AX2001,,_xll.ohTrigger(Trigger,Quote!$AE$2))</f>
        <v>1.428548323576021E-2</v>
      </c>
    </row>
    <row r="2002" spans="48:53" ht="11.25" customHeight="1" x14ac:dyDescent="0.25">
      <c r="AV2002" s="189" t="s">
        <v>91</v>
      </c>
      <c r="AW2002" s="188">
        <f>_xll.qlInterestRateIndexFixingDate(Currency&amp;"ibor"&amp;$G$1,AX2002,Trigger)</f>
        <v>53325</v>
      </c>
      <c r="AX2002" s="188">
        <f>_xll.qlCalendarAdvance(Calendar,AX2001,AV2002,"f",,Trigger)</f>
        <v>53330</v>
      </c>
      <c r="AY2002" s="188">
        <f>_xll.qlInterestRateIndexMaturity(Currency&amp;"ibor"&amp;$G$1,AX2002,Trigger)</f>
        <v>53511</v>
      </c>
      <c r="AZ2002" s="361" t="e">
        <f>_xll.qlIndexFixing($Z$5,AW2002,,_xll.ohTrigger(Trigger,Quote!$AE$2))</f>
        <v>#NUM!</v>
      </c>
      <c r="BA2002" s="361">
        <f>_xll.qlIndexFixing($BB$1,AX2002,,_xll.ohTrigger(Trigger,Quote!$AE$2))</f>
        <v>1.428256756079453E-2</v>
      </c>
    </row>
    <row r="2003" spans="48:53" ht="11.25" customHeight="1" x14ac:dyDescent="0.25">
      <c r="AV2003" s="189" t="s">
        <v>91</v>
      </c>
      <c r="AW2003" s="188">
        <f>_xll.qlInterestRateIndexFixingDate(Currency&amp;"ibor"&amp;$G$1,AX2003,Trigger)</f>
        <v>53335</v>
      </c>
      <c r="AX2003" s="188">
        <f>_xll.qlCalendarAdvance(Calendar,AX2002,AV2003,"f",,Trigger)</f>
        <v>53337</v>
      </c>
      <c r="AY2003" s="188">
        <f>_xll.qlInterestRateIndexMaturity(Currency&amp;"ibor"&amp;$G$1,AX2003,Trigger)</f>
        <v>53518</v>
      </c>
      <c r="AZ2003" s="361" t="e">
        <f>_xll.qlIndexFixing($Z$5,AW2003,,_xll.ohTrigger(Trigger,Quote!$AE$2))</f>
        <v>#NUM!</v>
      </c>
      <c r="BA2003" s="361">
        <f>_xll.qlIndexFixing($BB$1,AX2003,,_xll.ohTrigger(Trigger,Quote!$AE$2))</f>
        <v>1.4279736047306764E-2</v>
      </c>
    </row>
    <row r="2004" spans="48:53" ht="11.25" customHeight="1" x14ac:dyDescent="0.25">
      <c r="AV2004" s="189" t="s">
        <v>91</v>
      </c>
      <c r="AW2004" s="188">
        <f>_xll.qlInterestRateIndexFixingDate(Currency&amp;"ibor"&amp;$G$1,AX2004,Trigger)</f>
        <v>53342</v>
      </c>
      <c r="AX2004" s="188">
        <f>_xll.qlCalendarAdvance(Calendar,AX2003,AV2004,"f",,Trigger)</f>
        <v>53344</v>
      </c>
      <c r="AY2004" s="188">
        <f>_xll.qlInterestRateIndexMaturity(Currency&amp;"ibor"&amp;$G$1,AX2004,Trigger)</f>
        <v>53525</v>
      </c>
      <c r="AZ2004" s="361" t="e">
        <f>_xll.qlIndexFixing($Z$5,AW2004,,_xll.ohTrigger(Trigger,Quote!$AE$2))</f>
        <v>#NUM!</v>
      </c>
      <c r="BA2004" s="361">
        <f>_xll.qlIndexFixing($BB$1,AX2004,,_xll.ohTrigger(Trigger,Quote!$AE$2))</f>
        <v>1.4276907603155165E-2</v>
      </c>
    </row>
    <row r="2005" spans="48:53" ht="11.25" customHeight="1" x14ac:dyDescent="0.25">
      <c r="AV2005" s="189" t="s">
        <v>91</v>
      </c>
      <c r="AW2005" s="188">
        <f>_xll.qlInterestRateIndexFixingDate(Currency&amp;"ibor"&amp;$G$1,AX2005,Trigger)</f>
        <v>53349</v>
      </c>
      <c r="AX2005" s="188">
        <f>_xll.qlCalendarAdvance(Calendar,AX2004,AV2005,"f",,Trigger)</f>
        <v>53351</v>
      </c>
      <c r="AY2005" s="188">
        <f>_xll.qlInterestRateIndexMaturity(Currency&amp;"ibor"&amp;$G$1,AX2005,Trigger)</f>
        <v>53532</v>
      </c>
      <c r="AZ2005" s="361" t="e">
        <f>_xll.qlIndexFixing($Z$5,AW2005,,_xll.ohTrigger(Trigger,Quote!$AE$2))</f>
        <v>#NUM!</v>
      </c>
      <c r="BA2005" s="361">
        <f>_xll.qlIndexFixing($BB$1,AX2005,,_xll.ohTrigger(Trigger,Quote!$AE$2))</f>
        <v>1.427408225282578E-2</v>
      </c>
    </row>
    <row r="2006" spans="48:53" ht="11.25" customHeight="1" x14ac:dyDescent="0.25">
      <c r="AV2006" s="189" t="s">
        <v>91</v>
      </c>
      <c r="AW2006" s="188">
        <f>_xll.qlInterestRateIndexFixingDate(Currency&amp;"ibor"&amp;$G$1,AX2006,Trigger)</f>
        <v>53356</v>
      </c>
      <c r="AX2006" s="188">
        <f>_xll.qlCalendarAdvance(Calendar,AX2005,AV2006,"f",,Trigger)</f>
        <v>53358</v>
      </c>
      <c r="AY2006" s="188">
        <f>_xll.qlInterestRateIndexMaturity(Currency&amp;"ibor"&amp;$G$1,AX2006,Trigger)</f>
        <v>53539</v>
      </c>
      <c r="AZ2006" s="361" t="e">
        <f>_xll.qlIndexFixing($Z$5,AW2006,,_xll.ohTrigger(Trigger,Quote!$AE$2))</f>
        <v>#NUM!</v>
      </c>
      <c r="BA2006" s="361">
        <f>_xll.qlIndexFixing($BB$1,AX2006,,_xll.ohTrigger(Trigger,Quote!$AE$2))</f>
        <v>1.4271260020804657E-2</v>
      </c>
    </row>
    <row r="2007" spans="48:53" ht="11.25" customHeight="1" x14ac:dyDescent="0.25">
      <c r="AV2007" s="189" t="s">
        <v>91</v>
      </c>
      <c r="AW2007" s="188">
        <f>_xll.qlInterestRateIndexFixingDate(Currency&amp;"ibor"&amp;$G$1,AX2007,Trigger)</f>
        <v>53363</v>
      </c>
      <c r="AX2007" s="188">
        <f>_xll.qlCalendarAdvance(Calendar,AX2006,AV2007,"f",,Trigger)</f>
        <v>53365</v>
      </c>
      <c r="AY2007" s="188">
        <f>_xll.qlInterestRateIndexMaturity(Currency&amp;"ibor"&amp;$G$1,AX2007,Trigger)</f>
        <v>53546</v>
      </c>
      <c r="AZ2007" s="361" t="e">
        <f>_xll.qlIndexFixing($Z$5,AW2007,,_xll.ohTrigger(Trigger,Quote!$AE$2))</f>
        <v>#NUM!</v>
      </c>
      <c r="BA2007" s="361">
        <f>_xll.qlIndexFixing($BB$1,AX2007,,_xll.ohTrigger(Trigger,Quote!$AE$2))</f>
        <v>1.4268440931576525E-2</v>
      </c>
    </row>
    <row r="2008" spans="48:53" ht="11.25" customHeight="1" x14ac:dyDescent="0.25">
      <c r="AV2008" s="189" t="s">
        <v>91</v>
      </c>
      <c r="AW2008" s="188">
        <f>_xll.qlInterestRateIndexFixingDate(Currency&amp;"ibor"&amp;$G$1,AX2008,Trigger)</f>
        <v>53370</v>
      </c>
      <c r="AX2008" s="188">
        <f>_xll.qlCalendarAdvance(Calendar,AX2007,AV2008,"f",,Trigger)</f>
        <v>53372</v>
      </c>
      <c r="AY2008" s="188">
        <f>_xll.qlInterestRateIndexMaturity(Currency&amp;"ibor"&amp;$G$1,AX2008,Trigger)</f>
        <v>53553</v>
      </c>
      <c r="AZ2008" s="361" t="e">
        <f>_xll.qlIndexFixing($Z$5,AW2008,,_xll.ohTrigger(Trigger,Quote!$AE$2))</f>
        <v>#NUM!</v>
      </c>
      <c r="BA2008" s="361">
        <f>_xll.qlIndexFixing($BB$1,AX2008,,_xll.ohTrigger(Trigger,Quote!$AE$2))</f>
        <v>1.4265625009627868E-2</v>
      </c>
    </row>
    <row r="2009" spans="48:53" ht="11.25" customHeight="1" x14ac:dyDescent="0.25">
      <c r="AV2009" s="189" t="s">
        <v>91</v>
      </c>
      <c r="AW2009" s="188">
        <f>_xll.qlInterestRateIndexFixingDate(Currency&amp;"ibor"&amp;$G$1,AX2009,Trigger)</f>
        <v>53377</v>
      </c>
      <c r="AX2009" s="188">
        <f>_xll.qlCalendarAdvance(Calendar,AX2008,AV2009,"f",,Trigger)</f>
        <v>53379</v>
      </c>
      <c r="AY2009" s="188">
        <f>_xll.qlInterestRateIndexMaturity(Currency&amp;"ibor"&amp;$G$1,AX2009,Trigger)</f>
        <v>53560</v>
      </c>
      <c r="AZ2009" s="361" t="e">
        <f>_xll.qlIndexFixing($Z$5,AW2009,,_xll.ohTrigger(Trigger,Quote!$AE$2))</f>
        <v>#NUM!</v>
      </c>
      <c r="BA2009" s="361">
        <f>_xll.qlIndexFixing($BB$1,AX2009,,_xll.ohTrigger(Trigger,Quote!$AE$2))</f>
        <v>1.4262812279444296E-2</v>
      </c>
    </row>
    <row r="2010" spans="48:53" ht="11.25" customHeight="1" x14ac:dyDescent="0.25">
      <c r="AV2010" s="189" t="s">
        <v>91</v>
      </c>
      <c r="AW2010" s="188">
        <f>_xll.qlInterestRateIndexFixingDate(Currency&amp;"ibor"&amp;$G$1,AX2010,Trigger)</f>
        <v>53384</v>
      </c>
      <c r="AX2010" s="188">
        <f>_xll.qlCalendarAdvance(Calendar,AX2009,AV2010,"f",,Trigger)</f>
        <v>53386</v>
      </c>
      <c r="AY2010" s="188">
        <f>_xll.qlInterestRateIndexMaturity(Currency&amp;"ibor"&amp;$G$1,AX2010,Trigger)</f>
        <v>53570</v>
      </c>
      <c r="AZ2010" s="361" t="e">
        <f>_xll.qlIndexFixing($Z$5,AW2010,,_xll.ohTrigger(Trigger,Quote!$AE$2))</f>
        <v>#NUM!</v>
      </c>
      <c r="BA2010" s="361">
        <f>_xll.qlIndexFixing($BB$1,AX2010,,_xll.ohTrigger(Trigger,Quote!$AE$2))</f>
        <v>1.4260331632055314E-2</v>
      </c>
    </row>
    <row r="2011" spans="48:53" ht="11.25" customHeight="1" x14ac:dyDescent="0.25">
      <c r="AV2011" s="189" t="s">
        <v>91</v>
      </c>
      <c r="AW2011" s="188">
        <f>_xll.qlInterestRateIndexFixingDate(Currency&amp;"ibor"&amp;$G$1,AX2011,Trigger)</f>
        <v>53391</v>
      </c>
      <c r="AX2011" s="188">
        <f>_xll.qlCalendarAdvance(Calendar,AX2010,AV2011,"f",,Trigger)</f>
        <v>53393</v>
      </c>
      <c r="AY2011" s="188">
        <f>_xll.qlInterestRateIndexMaturity(Currency&amp;"ibor"&amp;$G$1,AX2011,Trigger)</f>
        <v>53577</v>
      </c>
      <c r="AZ2011" s="361" t="e">
        <f>_xll.qlIndexFixing($Z$5,AW2011,,_xll.ohTrigger(Trigger,Quote!$AE$2))</f>
        <v>#NUM!</v>
      </c>
      <c r="BA2011" s="361">
        <f>_xll.qlIndexFixing($BB$1,AX2011,,_xll.ohTrigger(Trigger,Quote!$AE$2))</f>
        <v>1.4257525876905368E-2</v>
      </c>
    </row>
    <row r="2012" spans="48:53" ht="11.25" customHeight="1" x14ac:dyDescent="0.25">
      <c r="AV2012" s="189" t="s">
        <v>91</v>
      </c>
      <c r="AW2012" s="188">
        <f>_xll.qlInterestRateIndexFixingDate(Currency&amp;"ibor"&amp;$G$1,AX2012,Trigger)</f>
        <v>53398</v>
      </c>
      <c r="AX2012" s="188">
        <f>_xll.qlCalendarAdvance(Calendar,AX2011,AV2012,"f",,Trigger)</f>
        <v>53400</v>
      </c>
      <c r="AY2012" s="188">
        <f>_xll.qlInterestRateIndexMaturity(Currency&amp;"ibor"&amp;$G$1,AX2012,Trigger)</f>
        <v>53584</v>
      </c>
      <c r="AZ2012" s="361" t="e">
        <f>_xll.qlIndexFixing($Z$5,AW2012,,_xll.ohTrigger(Trigger,Quote!$AE$2))</f>
        <v>#NUM!</v>
      </c>
      <c r="BA2012" s="361">
        <f>_xll.qlIndexFixing($BB$1,AX2012,,_xll.ohTrigger(Trigger,Quote!$AE$2))</f>
        <v>1.4254723394576141E-2</v>
      </c>
    </row>
    <row r="2013" spans="48:53" ht="11.25" customHeight="1" x14ac:dyDescent="0.25">
      <c r="AV2013" s="189" t="s">
        <v>91</v>
      </c>
      <c r="AW2013" s="188">
        <f>_xll.qlInterestRateIndexFixingDate(Currency&amp;"ibor"&amp;$G$1,AX2013,Trigger)</f>
        <v>53405</v>
      </c>
      <c r="AX2013" s="188">
        <f>_xll.qlCalendarAdvance(Calendar,AX2012,AV2013,"f",,Trigger)</f>
        <v>53407</v>
      </c>
      <c r="AY2013" s="188">
        <f>_xll.qlInterestRateIndexMaturity(Currency&amp;"ibor"&amp;$G$1,AX2013,Trigger)</f>
        <v>53591</v>
      </c>
      <c r="AZ2013" s="361" t="e">
        <f>_xll.qlIndexFixing($Z$5,AW2013,,_xll.ohTrigger(Trigger,Quote!$AE$2))</f>
        <v>#NUM!</v>
      </c>
      <c r="BA2013" s="361">
        <f>_xll.qlIndexFixing($BB$1,AX2013,,_xll.ohTrigger(Trigger,Quote!$AE$2))</f>
        <v>1.4250243453972151E-2</v>
      </c>
    </row>
    <row r="2014" spans="48:53" ht="11.25" customHeight="1" x14ac:dyDescent="0.25">
      <c r="AV2014" s="189" t="s">
        <v>91</v>
      </c>
      <c r="AW2014" s="188">
        <f>_xll.qlInterestRateIndexFixingDate(Currency&amp;"ibor"&amp;$G$1,AX2014,Trigger)</f>
        <v>53408</v>
      </c>
      <c r="AX2014" s="188">
        <f>_xll.qlCalendarAdvance(Calendar,AX2013,AV2014,"f",,Trigger)</f>
        <v>53414</v>
      </c>
      <c r="AY2014" s="188">
        <f>_xll.qlInterestRateIndexMaturity(Currency&amp;"ibor"&amp;$G$1,AX2014,Trigger)</f>
        <v>53598</v>
      </c>
      <c r="AZ2014" s="361" t="e">
        <f>_xll.qlIndexFixing($Z$5,AW2014,,_xll.ohTrigger(Trigger,Quote!$AE$2))</f>
        <v>#NUM!</v>
      </c>
      <c r="BA2014" s="361">
        <f>_xll.qlIndexFixing($BB$1,AX2014,,_xll.ohTrigger(Trigger,Quote!$AE$2))</f>
        <v>1.4248880084746743E-2</v>
      </c>
    </row>
    <row r="2015" spans="48:53" ht="11.25" customHeight="1" x14ac:dyDescent="0.25">
      <c r="AV2015" s="189" t="s">
        <v>91</v>
      </c>
      <c r="AW2015" s="188">
        <f>_xll.qlInterestRateIndexFixingDate(Currency&amp;"ibor"&amp;$G$1,AX2015,Trigger)</f>
        <v>53419</v>
      </c>
      <c r="AX2015" s="188">
        <f>_xll.qlCalendarAdvance(Calendar,AX2014,AV2015,"f",,Trigger)</f>
        <v>53421</v>
      </c>
      <c r="AY2015" s="188">
        <f>_xll.qlInterestRateIndexMaturity(Currency&amp;"ibor"&amp;$G$1,AX2015,Trigger)</f>
        <v>53604</v>
      </c>
      <c r="AZ2015" s="361" t="e">
        <f>_xll.qlIndexFixing($Z$5,AW2015,,_xll.ohTrigger(Trigger,Quote!$AE$2))</f>
        <v>#NUM!</v>
      </c>
      <c r="BA2015" s="361">
        <f>_xll.qlIndexFixing($BB$1,AX2015,,_xll.ohTrigger(Trigger,Quote!$AE$2))</f>
        <v>1.4246335829392769E-2</v>
      </c>
    </row>
    <row r="2016" spans="48:53" ht="11.25" customHeight="1" x14ac:dyDescent="0.25">
      <c r="AV2016" s="189" t="s">
        <v>91</v>
      </c>
      <c r="AW2016" s="188">
        <f>_xll.qlInterestRateIndexFixingDate(Currency&amp;"ibor"&amp;$G$1,AX2016,Trigger)</f>
        <v>53426</v>
      </c>
      <c r="AX2016" s="188">
        <f>_xll.qlCalendarAdvance(Calendar,AX2015,AV2016,"f",,Trigger)</f>
        <v>53428</v>
      </c>
      <c r="AY2016" s="188">
        <f>_xll.qlInterestRateIndexMaturity(Currency&amp;"ibor"&amp;$G$1,AX2016,Trigger)</f>
        <v>53611</v>
      </c>
      <c r="AZ2016" s="361" t="e">
        <f>_xll.qlIndexFixing($Z$5,AW2016,,_xll.ohTrigger(Trigger,Quote!$AE$2))</f>
        <v>#NUM!</v>
      </c>
      <c r="BA2016" s="361">
        <f>_xll.qlIndexFixing($BB$1,AX2016,,_xll.ohTrigger(Trigger,Quote!$AE$2))</f>
        <v>1.4243546683227283E-2</v>
      </c>
    </row>
    <row r="2017" spans="48:53" ht="11.25" customHeight="1" x14ac:dyDescent="0.25">
      <c r="AV2017" s="189" t="s">
        <v>91</v>
      </c>
      <c r="AW2017" s="188">
        <f>_xll.qlInterestRateIndexFixingDate(Currency&amp;"ibor"&amp;$G$1,AX2017,Trigger)</f>
        <v>53433</v>
      </c>
      <c r="AX2017" s="188">
        <f>_xll.qlCalendarAdvance(Calendar,AX2016,AV2017,"f",,Trigger)</f>
        <v>53435</v>
      </c>
      <c r="AY2017" s="188">
        <f>_xll.qlInterestRateIndexMaturity(Currency&amp;"ibor"&amp;$G$1,AX2017,Trigger)</f>
        <v>53618</v>
      </c>
      <c r="AZ2017" s="361" t="e">
        <f>_xll.qlIndexFixing($Z$5,AW2017,,_xll.ohTrigger(Trigger,Quote!$AE$2))</f>
        <v>#NUM!</v>
      </c>
      <c r="BA2017" s="361">
        <f>_xll.qlIndexFixing($BB$1,AX2017,,_xll.ohTrigger(Trigger,Quote!$AE$2))</f>
        <v>1.4240760932324677E-2</v>
      </c>
    </row>
    <row r="2018" spans="48:53" ht="11.25" customHeight="1" x14ac:dyDescent="0.25">
      <c r="AV2018" s="189" t="s">
        <v>91</v>
      </c>
      <c r="AW2018" s="188">
        <f>_xll.qlInterestRateIndexFixingDate(Currency&amp;"ibor"&amp;$G$1,AX2018,Trigger)</f>
        <v>53440</v>
      </c>
      <c r="AX2018" s="188">
        <f>_xll.qlCalendarAdvance(Calendar,AX2017,AV2018,"f",,Trigger)</f>
        <v>53442</v>
      </c>
      <c r="AY2018" s="188">
        <f>_xll.qlInterestRateIndexMaturity(Currency&amp;"ibor"&amp;$G$1,AX2018,Trigger)</f>
        <v>53625</v>
      </c>
      <c r="AZ2018" s="361" t="e">
        <f>_xll.qlIndexFixing($Z$5,AW2018,,_xll.ohTrigger(Trigger,Quote!$AE$2))</f>
        <v>#NUM!</v>
      </c>
      <c r="BA2018" s="361">
        <f>_xll.qlIndexFixing($BB$1,AX2018,,_xll.ohTrigger(Trigger,Quote!$AE$2))</f>
        <v>1.4237978601171312E-2</v>
      </c>
    </row>
    <row r="2019" spans="48:53" ht="11.25" customHeight="1" x14ac:dyDescent="0.25">
      <c r="AV2019" s="189" t="s">
        <v>91</v>
      </c>
      <c r="AW2019" s="188">
        <f>_xll.qlInterestRateIndexFixingDate(Currency&amp;"ibor"&amp;$G$1,AX2019,Trigger)</f>
        <v>53444</v>
      </c>
      <c r="AX2019" s="188">
        <f>_xll.qlCalendarAdvance(Calendar,AX2018,AV2019,"f",,Trigger)</f>
        <v>53449</v>
      </c>
      <c r="AY2019" s="188">
        <f>_xll.qlInterestRateIndexMaturity(Currency&amp;"ibor"&amp;$G$1,AX2019,Trigger)</f>
        <v>53633</v>
      </c>
      <c r="AZ2019" s="361" t="e">
        <f>_xll.qlIndexFixing($Z$5,AW2019,,_xll.ohTrigger(Trigger,Quote!$AE$2))</f>
        <v>#NUM!</v>
      </c>
      <c r="BA2019" s="361">
        <f>_xll.qlIndexFixing($BB$1,AX2019,,_xll.ohTrigger(Trigger,Quote!$AE$2))</f>
        <v>1.4235199714256141E-2</v>
      </c>
    </row>
    <row r="2020" spans="48:53" ht="11.25" customHeight="1" x14ac:dyDescent="0.25">
      <c r="AV2020" s="189" t="s">
        <v>91</v>
      </c>
      <c r="AW2020" s="188">
        <f>_xll.qlInterestRateIndexFixingDate(Currency&amp;"ibor"&amp;$G$1,AX2020,Trigger)</f>
        <v>53454</v>
      </c>
      <c r="AX2020" s="188">
        <f>_xll.qlCalendarAdvance(Calendar,AX2019,AV2020,"f",,Trigger)</f>
        <v>53456</v>
      </c>
      <c r="AY2020" s="188">
        <f>_xll.qlInterestRateIndexMaturity(Currency&amp;"ibor"&amp;$G$1,AX2020,Trigger)</f>
        <v>53640</v>
      </c>
      <c r="AZ2020" s="361" t="e">
        <f>_xll.qlIndexFixing($Z$5,AW2020,,_xll.ohTrigger(Trigger,Quote!$AE$2))</f>
        <v>#NUM!</v>
      </c>
      <c r="BA2020" s="361">
        <f>_xll.qlIndexFixing($BB$1,AX2020,,_xll.ohTrigger(Trigger,Quote!$AE$2))</f>
        <v>1.4232424296066384E-2</v>
      </c>
    </row>
    <row r="2021" spans="48:53" ht="11.25" customHeight="1" x14ac:dyDescent="0.25">
      <c r="AV2021" s="189" t="s">
        <v>91</v>
      </c>
      <c r="AW2021" s="188">
        <f>_xll.qlInterestRateIndexFixingDate(Currency&amp;"ibor"&amp;$G$1,AX2021,Trigger)</f>
        <v>53461</v>
      </c>
      <c r="AX2021" s="188">
        <f>_xll.qlCalendarAdvance(Calendar,AX2020,AV2021,"f",,Trigger)</f>
        <v>53463</v>
      </c>
      <c r="AY2021" s="188">
        <f>_xll.qlInterestRateIndexMaturity(Currency&amp;"ibor"&amp;$G$1,AX2021,Trigger)</f>
        <v>53647</v>
      </c>
      <c r="AZ2021" s="361" t="e">
        <f>_xll.qlIndexFixing($Z$5,AW2021,,_xll.ohTrigger(Trigger,Quote!$AE$2))</f>
        <v>#NUM!</v>
      </c>
      <c r="BA2021" s="361">
        <f>_xll.qlIndexFixing($BB$1,AX2021,,_xll.ohTrigger(Trigger,Quote!$AE$2))</f>
        <v>1.4229652371089696E-2</v>
      </c>
    </row>
    <row r="2022" spans="48:53" ht="11.25" customHeight="1" x14ac:dyDescent="0.25">
      <c r="AV2022" s="189" t="s">
        <v>91</v>
      </c>
      <c r="AW2022" s="188">
        <f>_xll.qlInterestRateIndexFixingDate(Currency&amp;"ibor"&amp;$G$1,AX2022,Trigger)</f>
        <v>53468</v>
      </c>
      <c r="AX2022" s="188">
        <f>_xll.qlCalendarAdvance(Calendar,AX2021,AV2022,"f",,Trigger)</f>
        <v>53470</v>
      </c>
      <c r="AY2022" s="188">
        <f>_xll.qlInterestRateIndexMaturity(Currency&amp;"ibor"&amp;$G$1,AX2022,Trigger)</f>
        <v>53654</v>
      </c>
      <c r="AZ2022" s="361" t="e">
        <f>_xll.qlIndexFixing($Z$5,AW2022,,_xll.ohTrigger(Trigger,Quote!$AE$2))</f>
        <v>#NUM!</v>
      </c>
      <c r="BA2022" s="361">
        <f>_xll.qlIndexFixing($BB$1,AX2022,,_xll.ohTrigger(Trigger,Quote!$AE$2))</f>
        <v>1.4226883963813301E-2</v>
      </c>
    </row>
    <row r="2023" spans="48:53" ht="11.25" customHeight="1" x14ac:dyDescent="0.25">
      <c r="AV2023" s="189" t="s">
        <v>91</v>
      </c>
      <c r="AW2023" s="188">
        <f>_xll.qlInterestRateIndexFixingDate(Currency&amp;"ibor"&amp;$G$1,AX2023,Trigger)</f>
        <v>53475</v>
      </c>
      <c r="AX2023" s="188">
        <f>_xll.qlCalendarAdvance(Calendar,AX2022,AV2023,"f",,Trigger)</f>
        <v>53477</v>
      </c>
      <c r="AY2023" s="188">
        <f>_xll.qlInterestRateIndexMaturity(Currency&amp;"ibor"&amp;$G$1,AX2023,Trigger)</f>
        <v>53661</v>
      </c>
      <c r="AZ2023" s="361" t="e">
        <f>_xll.qlIndexFixing($Z$5,AW2023,,_xll.ohTrigger(Trigger,Quote!$AE$2))</f>
        <v>#NUM!</v>
      </c>
      <c r="BA2023" s="361">
        <f>_xll.qlIndexFixing($BB$1,AX2023,,_xll.ohTrigger(Trigger,Quote!$AE$2))</f>
        <v>1.4224119098725289E-2</v>
      </c>
    </row>
    <row r="2024" spans="48:53" ht="11.25" customHeight="1" x14ac:dyDescent="0.25">
      <c r="AV2024" s="189" t="s">
        <v>91</v>
      </c>
      <c r="AW2024" s="188">
        <f>_xll.qlInterestRateIndexFixingDate(Currency&amp;"ibor"&amp;$G$1,AX2024,Trigger)</f>
        <v>53482</v>
      </c>
      <c r="AX2024" s="188">
        <f>_xll.qlCalendarAdvance(Calendar,AX2023,AV2024,"f",,Trigger)</f>
        <v>53484</v>
      </c>
      <c r="AY2024" s="188">
        <f>_xll.qlInterestRateIndexMaturity(Currency&amp;"ibor"&amp;$G$1,AX2024,Trigger)</f>
        <v>53667</v>
      </c>
      <c r="AZ2024" s="361" t="e">
        <f>_xll.qlIndexFixing($Z$5,AW2024,,_xll.ohTrigger(Trigger,Quote!$AE$2))</f>
        <v>#NUM!</v>
      </c>
      <c r="BA2024" s="361">
        <f>_xll.qlIndexFixing($BB$1,AX2024,,_xll.ohTrigger(Trigger,Quote!$AE$2))</f>
        <v>1.4221357800312445E-2</v>
      </c>
    </row>
    <row r="2025" spans="48:53" ht="11.25" customHeight="1" x14ac:dyDescent="0.25">
      <c r="AV2025" s="189" t="s">
        <v>91</v>
      </c>
      <c r="AW2025" s="188">
        <f>_xll.qlInterestRateIndexFixingDate(Currency&amp;"ibor"&amp;$G$1,AX2025,Trigger)</f>
        <v>53489</v>
      </c>
      <c r="AX2025" s="188">
        <f>_xll.qlCalendarAdvance(Calendar,AX2024,AV2025,"f",,Trigger)</f>
        <v>53491</v>
      </c>
      <c r="AY2025" s="188">
        <f>_xll.qlInterestRateIndexMaturity(Currency&amp;"ibor"&amp;$G$1,AX2025,Trigger)</f>
        <v>53674</v>
      </c>
      <c r="AZ2025" s="361" t="e">
        <f>_xll.qlIndexFixing($Z$5,AW2025,,_xll.ohTrigger(Trigger,Quote!$AE$2))</f>
        <v>#NUM!</v>
      </c>
      <c r="BA2025" s="361">
        <f>_xll.qlIndexFixing($BB$1,AX2025,,_xll.ohTrigger(Trigger,Quote!$AE$2))</f>
        <v>1.4218600093061999E-2</v>
      </c>
    </row>
    <row r="2026" spans="48:53" ht="11.25" customHeight="1" x14ac:dyDescent="0.25">
      <c r="AV2026" s="189" t="s">
        <v>91</v>
      </c>
      <c r="AW2026" s="188">
        <f>_xll.qlInterestRateIndexFixingDate(Currency&amp;"ibor"&amp;$G$1,AX2026,Trigger)</f>
        <v>53496</v>
      </c>
      <c r="AX2026" s="188">
        <f>_xll.qlCalendarAdvance(Calendar,AX2025,AV2026,"f",,Trigger)</f>
        <v>53498</v>
      </c>
      <c r="AY2026" s="188">
        <f>_xll.qlInterestRateIndexMaturity(Currency&amp;"ibor"&amp;$G$1,AX2026,Trigger)</f>
        <v>53681</v>
      </c>
      <c r="AZ2026" s="361" t="e">
        <f>_xll.qlIndexFixing($Z$5,AW2026,,_xll.ohTrigger(Trigger,Quote!$AE$2))</f>
        <v>#NUM!</v>
      </c>
      <c r="BA2026" s="361">
        <f>_xll.qlIndexFixing($BB$1,AX2026,,_xll.ohTrigger(Trigger,Quote!$AE$2))</f>
        <v>1.4215846001461601E-2</v>
      </c>
    </row>
    <row r="2027" spans="48:53" ht="11.25" customHeight="1" x14ac:dyDescent="0.25">
      <c r="AV2027" s="189" t="s">
        <v>91</v>
      </c>
      <c r="AW2027" s="188">
        <f>_xll.qlInterestRateIndexFixingDate(Currency&amp;"ibor"&amp;$G$1,AX2027,Trigger)</f>
        <v>53503</v>
      </c>
      <c r="AX2027" s="188">
        <f>_xll.qlCalendarAdvance(Calendar,AX2026,AV2027,"f",,Trigger)</f>
        <v>53505</v>
      </c>
      <c r="AY2027" s="188">
        <f>_xll.qlInterestRateIndexMaturity(Currency&amp;"ibor"&amp;$G$1,AX2027,Trigger)</f>
        <v>53688</v>
      </c>
      <c r="AZ2027" s="361" t="e">
        <f>_xll.qlIndexFixing($Z$5,AW2027,,_xll.ohTrigger(Trigger,Quote!$AE$2))</f>
        <v>#NUM!</v>
      </c>
      <c r="BA2027" s="361">
        <f>_xll.qlIndexFixing($BB$1,AX2027,,_xll.ohTrigger(Trigger,Quote!$AE$2))</f>
        <v>1.4213095549997178E-2</v>
      </c>
    </row>
    <row r="2028" spans="48:53" ht="11.25" customHeight="1" x14ac:dyDescent="0.25">
      <c r="AV2028" s="189" t="s">
        <v>91</v>
      </c>
      <c r="AW2028" s="188">
        <f>_xll.qlInterestRateIndexFixingDate(Currency&amp;"ibor"&amp;$G$1,AX2028,Trigger)</f>
        <v>53510</v>
      </c>
      <c r="AX2028" s="188">
        <f>_xll.qlCalendarAdvance(Calendar,AX2027,AV2028,"f",,Trigger)</f>
        <v>53512</v>
      </c>
      <c r="AY2028" s="188">
        <f>_xll.qlInterestRateIndexMaturity(Currency&amp;"ibor"&amp;$G$1,AX2028,Trigger)</f>
        <v>53696</v>
      </c>
      <c r="AZ2028" s="361" t="e">
        <f>_xll.qlIndexFixing($Z$5,AW2028,,_xll.ohTrigger(Trigger,Quote!$AE$2))</f>
        <v>#NUM!</v>
      </c>
      <c r="BA2028" s="361">
        <f>_xll.qlIndexFixing($BB$1,AX2028,,_xll.ohTrigger(Trigger,Quote!$AE$2))</f>
        <v>1.421034876315682E-2</v>
      </c>
    </row>
    <row r="2029" spans="48:53" ht="11.25" customHeight="1" x14ac:dyDescent="0.25">
      <c r="AV2029" s="189" t="s">
        <v>91</v>
      </c>
      <c r="AW2029" s="188">
        <f>_xll.qlInterestRateIndexFixingDate(Currency&amp;"ibor"&amp;$G$1,AX2029,Trigger)</f>
        <v>53517</v>
      </c>
      <c r="AX2029" s="188">
        <f>_xll.qlCalendarAdvance(Calendar,AX2028,AV2029,"f",,Trigger)</f>
        <v>53519</v>
      </c>
      <c r="AY2029" s="188">
        <f>_xll.qlInterestRateIndexMaturity(Currency&amp;"ibor"&amp;$G$1,AX2029,Trigger)</f>
        <v>53703</v>
      </c>
      <c r="AZ2029" s="361" t="e">
        <f>_xll.qlIndexFixing($Z$5,AW2029,,_xll.ohTrigger(Trigger,Quote!$AE$2))</f>
        <v>#NUM!</v>
      </c>
      <c r="BA2029" s="361">
        <f>_xll.qlIndexFixing($BB$1,AX2029,,_xll.ohTrigger(Trigger,Quote!$AE$2))</f>
        <v>1.4207605665425156E-2</v>
      </c>
    </row>
    <row r="2030" spans="48:53" ht="11.25" customHeight="1" x14ac:dyDescent="0.25">
      <c r="AV2030" s="189" t="s">
        <v>91</v>
      </c>
      <c r="AW2030" s="188">
        <f>_xll.qlInterestRateIndexFixingDate(Currency&amp;"ibor"&amp;$G$1,AX2030,Trigger)</f>
        <v>53524</v>
      </c>
      <c r="AX2030" s="188">
        <f>_xll.qlCalendarAdvance(Calendar,AX2029,AV2030,"f",,Trigger)</f>
        <v>53526</v>
      </c>
      <c r="AY2030" s="188">
        <f>_xll.qlInterestRateIndexMaturity(Currency&amp;"ibor"&amp;$G$1,AX2030,Trigger)</f>
        <v>53710</v>
      </c>
      <c r="AZ2030" s="361" t="e">
        <f>_xll.qlIndexFixing($Z$5,AW2030,,_xll.ohTrigger(Trigger,Quote!$AE$2))</f>
        <v>#NUM!</v>
      </c>
      <c r="BA2030" s="361">
        <f>_xll.qlIndexFixing($BB$1,AX2030,,_xll.ohTrigger(Trigger,Quote!$AE$2))</f>
        <v>1.4204866281291138E-2</v>
      </c>
    </row>
    <row r="2031" spans="48:53" ht="11.25" customHeight="1" x14ac:dyDescent="0.25">
      <c r="AV2031" s="189" t="s">
        <v>91</v>
      </c>
      <c r="AW2031" s="188">
        <f>_xll.qlInterestRateIndexFixingDate(Currency&amp;"ibor"&amp;$G$1,AX2031,Trigger)</f>
        <v>53531</v>
      </c>
      <c r="AX2031" s="188">
        <f>_xll.qlCalendarAdvance(Calendar,AX2030,AV2031,"f",,Trigger)</f>
        <v>53533</v>
      </c>
      <c r="AY2031" s="188">
        <f>_xll.qlInterestRateIndexMaturity(Currency&amp;"ibor"&amp;$G$1,AX2031,Trigger)</f>
        <v>53717</v>
      </c>
      <c r="AZ2031" s="361" t="e">
        <f>_xll.qlIndexFixing($Z$5,AW2031,,_xll.ohTrigger(Trigger,Quote!$AE$2))</f>
        <v>#NUM!</v>
      </c>
      <c r="BA2031" s="361">
        <f>_xll.qlIndexFixing($BB$1,AX2031,,_xll.ohTrigger(Trigger,Quote!$AE$2))</f>
        <v>1.4202130635239828E-2</v>
      </c>
    </row>
    <row r="2032" spans="48:53" ht="11.25" customHeight="1" x14ac:dyDescent="0.25">
      <c r="AV2032" s="189" t="s">
        <v>91</v>
      </c>
      <c r="AW2032" s="188">
        <f>_xll.qlInterestRateIndexFixingDate(Currency&amp;"ibor"&amp;$G$1,AX2032,Trigger)</f>
        <v>53538</v>
      </c>
      <c r="AX2032" s="188">
        <f>_xll.qlCalendarAdvance(Calendar,AX2031,AV2032,"f",,Trigger)</f>
        <v>53540</v>
      </c>
      <c r="AY2032" s="188">
        <f>_xll.qlInterestRateIndexMaturity(Currency&amp;"ibor"&amp;$G$1,AX2032,Trigger)</f>
        <v>53724</v>
      </c>
      <c r="AZ2032" s="361" t="e">
        <f>_xll.qlIndexFixing($Z$5,AW2032,,_xll.ohTrigger(Trigger,Quote!$AE$2))</f>
        <v>#NUM!</v>
      </c>
      <c r="BA2032" s="361">
        <f>_xll.qlIndexFixing($BB$1,AX2032,,_xll.ohTrigger(Trigger,Quote!$AE$2))</f>
        <v>1.4199398751758017E-2</v>
      </c>
    </row>
    <row r="2033" spans="48:53" ht="11.25" customHeight="1" x14ac:dyDescent="0.25">
      <c r="AV2033" s="189" t="s">
        <v>91</v>
      </c>
      <c r="AW2033" s="188">
        <f>_xll.qlInterestRateIndexFixingDate(Currency&amp;"ibor"&amp;$G$1,AX2033,Trigger)</f>
        <v>53545</v>
      </c>
      <c r="AX2033" s="188">
        <f>_xll.qlCalendarAdvance(Calendar,AX2032,AV2033,"f",,Trigger)</f>
        <v>53547</v>
      </c>
      <c r="AY2033" s="188">
        <f>_xll.qlInterestRateIndexMaturity(Currency&amp;"ibor"&amp;$G$1,AX2033,Trigger)</f>
        <v>53731</v>
      </c>
      <c r="AZ2033" s="361" t="e">
        <f>_xll.qlIndexFixing($Z$5,AW2033,,_xll.ohTrigger(Trigger,Quote!$AE$2))</f>
        <v>#NUM!</v>
      </c>
      <c r="BA2033" s="361">
        <f>_xll.qlIndexFixing($BB$1,AX2033,,_xll.ohTrigger(Trigger,Quote!$AE$2))</f>
        <v>1.4196670655332064E-2</v>
      </c>
    </row>
    <row r="2034" spans="48:53" ht="11.25" customHeight="1" x14ac:dyDescent="0.25">
      <c r="AV2034" s="189" t="s">
        <v>91</v>
      </c>
      <c r="AW2034" s="188">
        <f>_xll.qlInterestRateIndexFixingDate(Currency&amp;"ibor"&amp;$G$1,AX2034,Trigger)</f>
        <v>53552</v>
      </c>
      <c r="AX2034" s="188">
        <f>_xll.qlCalendarAdvance(Calendar,AX2033,AV2034,"f",,Trigger)</f>
        <v>53554</v>
      </c>
      <c r="AY2034" s="188">
        <f>_xll.qlInterestRateIndexMaturity(Currency&amp;"ibor"&amp;$G$1,AX2034,Trigger)</f>
        <v>53738</v>
      </c>
      <c r="AZ2034" s="361" t="e">
        <f>_xll.qlIndexFixing($Z$5,AW2034,,_xll.ohTrigger(Trigger,Quote!$AE$2))</f>
        <v>#NUM!</v>
      </c>
      <c r="BA2034" s="361">
        <f>_xll.qlIndexFixing($BB$1,AX2034,,_xll.ohTrigger(Trigger,Quote!$AE$2))</f>
        <v>1.4193946370447033E-2</v>
      </c>
    </row>
    <row r="2035" spans="48:53" ht="11.25" customHeight="1" x14ac:dyDescent="0.25">
      <c r="AV2035" s="189" t="s">
        <v>91</v>
      </c>
      <c r="AW2035" s="188">
        <f>_xll.qlInterestRateIndexFixingDate(Currency&amp;"ibor"&amp;$G$1,AX2035,Trigger)</f>
        <v>53559</v>
      </c>
      <c r="AX2035" s="188">
        <f>_xll.qlCalendarAdvance(Calendar,AX2034,AV2035,"f",,Trigger)</f>
        <v>53561</v>
      </c>
      <c r="AY2035" s="188">
        <f>_xll.qlInterestRateIndexMaturity(Currency&amp;"ibor"&amp;$G$1,AX2035,Trigger)</f>
        <v>53745</v>
      </c>
      <c r="AZ2035" s="361" t="e">
        <f>_xll.qlIndexFixing($Z$5,AW2035,,_xll.ohTrigger(Trigger,Quote!$AE$2))</f>
        <v>#NUM!</v>
      </c>
      <c r="BA2035" s="361">
        <f>_xll.qlIndexFixing($BB$1,AX2035,,_xll.ohTrigger(Trigger,Quote!$AE$2))</f>
        <v>1.4191225921589713E-2</v>
      </c>
    </row>
    <row r="2036" spans="48:53" ht="11.25" customHeight="1" x14ac:dyDescent="0.25">
      <c r="AV2036" s="189" t="s">
        <v>91</v>
      </c>
      <c r="AW2036" s="188">
        <f>_xll.qlInterestRateIndexFixingDate(Currency&amp;"ibor"&amp;$G$1,AX2036,Trigger)</f>
        <v>53566</v>
      </c>
      <c r="AX2036" s="188">
        <f>_xll.qlCalendarAdvance(Calendar,AX2035,AV2036,"f",,Trigger)</f>
        <v>53568</v>
      </c>
      <c r="AY2036" s="188">
        <f>_xll.qlInterestRateIndexMaturity(Currency&amp;"ibor"&amp;$G$1,AX2036,Trigger)</f>
        <v>53751</v>
      </c>
      <c r="AZ2036" s="361" t="e">
        <f>_xll.qlIndexFixing($Z$5,AW2036,,_xll.ohTrigger(Trigger,Quote!$AE$2))</f>
        <v>#NUM!</v>
      </c>
      <c r="BA2036" s="361">
        <f>_xll.qlIndexFixing($BB$1,AX2036,,_xll.ohTrigger(Trigger,Quote!$AE$2))</f>
        <v>1.4188164518687048E-2</v>
      </c>
    </row>
    <row r="2037" spans="48:53" ht="11.25" customHeight="1" x14ac:dyDescent="0.25">
      <c r="AV2037" s="189" t="s">
        <v>91</v>
      </c>
      <c r="AW2037" s="188">
        <f>_xll.qlInterestRateIndexFixingDate(Currency&amp;"ibor"&amp;$G$1,AX2037,Trigger)</f>
        <v>53573</v>
      </c>
      <c r="AX2037" s="188">
        <f>_xll.qlCalendarAdvance(Calendar,AX2036,AV2037,"f",,Trigger)</f>
        <v>53575</v>
      </c>
      <c r="AY2037" s="188">
        <f>_xll.qlInterestRateIndexMaturity(Currency&amp;"ibor"&amp;$G$1,AX2037,Trigger)</f>
        <v>53756</v>
      </c>
      <c r="AZ2037" s="361" t="e">
        <f>_xll.qlIndexFixing($Z$5,AW2037,,_xll.ohTrigger(Trigger,Quote!$AE$2))</f>
        <v>#NUM!</v>
      </c>
      <c r="BA2037" s="361">
        <f>_xll.qlIndexFixing($BB$1,AX2037,,_xll.ohTrigger(Trigger,Quote!$AE$2))</f>
        <v>1.4185451098584075E-2</v>
      </c>
    </row>
    <row r="2038" spans="48:53" ht="11.25" customHeight="1" x14ac:dyDescent="0.25">
      <c r="AV2038" s="189" t="s">
        <v>91</v>
      </c>
      <c r="AW2038" s="188">
        <f>_xll.qlInterestRateIndexFixingDate(Currency&amp;"ibor"&amp;$G$1,AX2038,Trigger)</f>
        <v>53580</v>
      </c>
      <c r="AX2038" s="188">
        <f>_xll.qlCalendarAdvance(Calendar,AX2037,AV2038,"f",,Trigger)</f>
        <v>53582</v>
      </c>
      <c r="AY2038" s="188">
        <f>_xll.qlInterestRateIndexMaturity(Currency&amp;"ibor"&amp;$G$1,AX2038,Trigger)</f>
        <v>53763</v>
      </c>
      <c r="AZ2038" s="361" t="e">
        <f>_xll.qlIndexFixing($Z$5,AW2038,,_xll.ohTrigger(Trigger,Quote!$AE$2))</f>
        <v>#NUM!</v>
      </c>
      <c r="BA2038" s="361">
        <f>_xll.qlIndexFixing($BB$1,AX2038,,_xll.ohTrigger(Trigger,Quote!$AE$2))</f>
        <v>1.4182741580276676E-2</v>
      </c>
    </row>
    <row r="2039" spans="48:53" ht="11.25" customHeight="1" x14ac:dyDescent="0.25">
      <c r="AV2039" s="189" t="s">
        <v>91</v>
      </c>
      <c r="AW2039" s="188">
        <f>_xll.qlInterestRateIndexFixingDate(Currency&amp;"ibor"&amp;$G$1,AX2039,Trigger)</f>
        <v>53587</v>
      </c>
      <c r="AX2039" s="188">
        <f>_xll.qlCalendarAdvance(Calendar,AX2038,AV2039,"f",,Trigger)</f>
        <v>53589</v>
      </c>
      <c r="AY2039" s="188">
        <f>_xll.qlInterestRateIndexMaturity(Currency&amp;"ibor"&amp;$G$1,AX2039,Trigger)</f>
        <v>53770</v>
      </c>
      <c r="AZ2039" s="361" t="e">
        <f>_xll.qlIndexFixing($Z$5,AW2039,,_xll.ohTrigger(Trigger,Quote!$AE$2))</f>
        <v>#NUM!</v>
      </c>
      <c r="BA2039" s="361">
        <f>_xll.qlIndexFixing($BB$1,AX2039,,_xll.ohTrigger(Trigger,Quote!$AE$2))</f>
        <v>1.4180035988246039E-2</v>
      </c>
    </row>
    <row r="2040" spans="48:53" ht="11.25" customHeight="1" x14ac:dyDescent="0.25">
      <c r="AV2040" s="189" t="s">
        <v>91</v>
      </c>
      <c r="AW2040" s="188">
        <f>_xll.qlInterestRateIndexFixingDate(Currency&amp;"ibor"&amp;$G$1,AX2040,Trigger)</f>
        <v>53594</v>
      </c>
      <c r="AX2040" s="188">
        <f>_xll.qlCalendarAdvance(Calendar,AX2039,AV2040,"f",,Trigger)</f>
        <v>53596</v>
      </c>
      <c r="AY2040" s="188">
        <f>_xll.qlInterestRateIndexMaturity(Currency&amp;"ibor"&amp;$G$1,AX2040,Trigger)</f>
        <v>53777</v>
      </c>
      <c r="AZ2040" s="361" t="e">
        <f>_xll.qlIndexFixing($Z$5,AW2040,,_xll.ohTrigger(Trigger,Quote!$AE$2))</f>
        <v>#NUM!</v>
      </c>
      <c r="BA2040" s="361">
        <f>_xll.qlIndexFixing($BB$1,AX2040,,_xll.ohTrigger(Trigger,Quote!$AE$2))</f>
        <v>1.4177421248312255E-2</v>
      </c>
    </row>
    <row r="2041" spans="48:53" ht="11.25" customHeight="1" x14ac:dyDescent="0.25">
      <c r="AV2041" s="189" t="s">
        <v>91</v>
      </c>
      <c r="AW2041" s="188">
        <f>_xll.qlInterestRateIndexFixingDate(Currency&amp;"ibor"&amp;$G$1,AX2041,Trigger)</f>
        <v>53601</v>
      </c>
      <c r="AX2041" s="188">
        <f>_xll.qlCalendarAdvance(Calendar,AX2040,AV2041,"f",,Trigger)</f>
        <v>53603</v>
      </c>
      <c r="AY2041" s="188">
        <f>_xll.qlInterestRateIndexMaturity(Currency&amp;"ibor"&amp;$G$1,AX2041,Trigger)</f>
        <v>53785</v>
      </c>
      <c r="AZ2041" s="361" t="e">
        <f>_xll.qlIndexFixing($Z$5,AW2041,,_xll.ohTrigger(Trigger,Quote!$AE$2))</f>
        <v>#NUM!</v>
      </c>
      <c r="BA2041" s="361">
        <f>_xll.qlIndexFixing($BB$1,AX2041,,_xll.ohTrigger(Trigger,Quote!$AE$2))</f>
        <v>1.4174723768885176E-2</v>
      </c>
    </row>
    <row r="2042" spans="48:53" ht="11.25" customHeight="1" x14ac:dyDescent="0.25">
      <c r="AV2042" s="189" t="s">
        <v>91</v>
      </c>
      <c r="AW2042" s="188">
        <f>_xll.qlInterestRateIndexFixingDate(Currency&amp;"ibor"&amp;$G$1,AX2042,Trigger)</f>
        <v>53608</v>
      </c>
      <c r="AX2042" s="188">
        <f>_xll.qlCalendarAdvance(Calendar,AX2041,AV2042,"f",,Trigger)</f>
        <v>53610</v>
      </c>
      <c r="AY2042" s="188">
        <f>_xll.qlInterestRateIndexMaturity(Currency&amp;"ibor"&amp;$G$1,AX2042,Trigger)</f>
        <v>53792</v>
      </c>
      <c r="AZ2042" s="361" t="e">
        <f>_xll.qlIndexFixing($Z$5,AW2042,,_xll.ohTrigger(Trigger,Quote!$AE$2))</f>
        <v>#NUM!</v>
      </c>
      <c r="BA2042" s="361">
        <f>_xll.qlIndexFixing($BB$1,AX2042,,_xll.ohTrigger(Trigger,Quote!$AE$2))</f>
        <v>1.4172379604812423E-2</v>
      </c>
    </row>
    <row r="2043" spans="48:53" ht="11.25" customHeight="1" x14ac:dyDescent="0.25">
      <c r="AV2043" s="189" t="s">
        <v>91</v>
      </c>
      <c r="AW2043" s="188">
        <f>_xll.qlInterestRateIndexFixingDate(Currency&amp;"ibor"&amp;$G$1,AX2043,Trigger)</f>
        <v>53615</v>
      </c>
      <c r="AX2043" s="188">
        <f>_xll.qlCalendarAdvance(Calendar,AX2042,AV2043,"f",,Trigger)</f>
        <v>53617</v>
      </c>
      <c r="AY2043" s="188">
        <f>_xll.qlInterestRateIndexMaturity(Currency&amp;"ibor"&amp;$G$1,AX2043,Trigger)</f>
        <v>53799</v>
      </c>
      <c r="AZ2043" s="361" t="e">
        <f>_xll.qlIndexFixing($Z$5,AW2043,,_xll.ohTrigger(Trigger,Quote!$AE$2))</f>
        <v>#NUM!</v>
      </c>
      <c r="BA2043" s="361">
        <f>_xll.qlIndexFixing($BB$1,AX2043,,_xll.ohTrigger(Trigger,Quote!$AE$2))</f>
        <v>1.4169340839459019E-2</v>
      </c>
    </row>
    <row r="2044" spans="48:53" ht="11.25" customHeight="1" x14ac:dyDescent="0.25">
      <c r="AV2044" s="189" t="s">
        <v>91</v>
      </c>
      <c r="AW2044" s="188">
        <f>_xll.qlInterestRateIndexFixingDate(Currency&amp;"ibor"&amp;$G$1,AX2044,Trigger)</f>
        <v>53622</v>
      </c>
      <c r="AX2044" s="188">
        <f>_xll.qlCalendarAdvance(Calendar,AX2043,AV2044,"f",,Trigger)</f>
        <v>53624</v>
      </c>
      <c r="AY2044" s="188">
        <f>_xll.qlInterestRateIndexMaturity(Currency&amp;"ibor"&amp;$G$1,AX2044,Trigger)</f>
        <v>53806</v>
      </c>
      <c r="AZ2044" s="361" t="e">
        <f>_xll.qlIndexFixing($Z$5,AW2044,,_xll.ohTrigger(Trigger,Quote!$AE$2))</f>
        <v>#NUM!</v>
      </c>
      <c r="BA2044" s="361">
        <f>_xll.qlIndexFixing($BB$1,AX2044,,_xll.ohTrigger(Trigger,Quote!$AE$2))</f>
        <v>1.4166655438425609E-2</v>
      </c>
    </row>
    <row r="2045" spans="48:53" ht="11.25" customHeight="1" x14ac:dyDescent="0.25">
      <c r="AV2045" s="189" t="s">
        <v>91</v>
      </c>
      <c r="AW2045" s="188">
        <f>_xll.qlInterestRateIndexFixingDate(Currency&amp;"ibor"&amp;$G$1,AX2045,Trigger)</f>
        <v>53629</v>
      </c>
      <c r="AX2045" s="188">
        <f>_xll.qlCalendarAdvance(Calendar,AX2044,AV2045,"f",,Trigger)</f>
        <v>53631</v>
      </c>
      <c r="AY2045" s="188">
        <f>_xll.qlInterestRateIndexMaturity(Currency&amp;"ibor"&amp;$G$1,AX2045,Trigger)</f>
        <v>53812</v>
      </c>
      <c r="AZ2045" s="361" t="e">
        <f>_xll.qlIndexFixing($Z$5,AW2045,,_xll.ohTrigger(Trigger,Quote!$AE$2))</f>
        <v>#NUM!</v>
      </c>
      <c r="BA2045" s="361">
        <f>_xll.qlIndexFixing($BB$1,AX2045,,_xll.ohTrigger(Trigger,Quote!$AE$2))</f>
        <v>1.4163886258872124E-2</v>
      </c>
    </row>
    <row r="2046" spans="48:53" ht="11.25" customHeight="1" x14ac:dyDescent="0.25">
      <c r="AV2046" s="189" t="s">
        <v>91</v>
      </c>
      <c r="AW2046" s="188">
        <f>_xll.qlInterestRateIndexFixingDate(Currency&amp;"ibor"&amp;$G$1,AX2046,Trigger)</f>
        <v>53636</v>
      </c>
      <c r="AX2046" s="188">
        <f>_xll.qlCalendarAdvance(Calendar,AX2045,AV2046,"f",,Trigger)</f>
        <v>53638</v>
      </c>
      <c r="AY2046" s="188">
        <f>_xll.qlInterestRateIndexMaturity(Currency&amp;"ibor"&amp;$G$1,AX2046,Trigger)</f>
        <v>53819</v>
      </c>
      <c r="AZ2046" s="361" t="e">
        <f>_xll.qlIndexFixing($Z$5,AW2046,,_xll.ohTrigger(Trigger,Quote!$AE$2))</f>
        <v>#NUM!</v>
      </c>
      <c r="BA2046" s="361">
        <f>_xll.qlIndexFixing($BB$1,AX2046,,_xll.ohTrigger(Trigger,Quote!$AE$2))</f>
        <v>1.4161208836272915E-2</v>
      </c>
    </row>
    <row r="2047" spans="48:53" ht="11.25" customHeight="1" x14ac:dyDescent="0.25">
      <c r="AV2047" s="189" t="s">
        <v>91</v>
      </c>
      <c r="AW2047" s="188">
        <f>_xll.qlInterestRateIndexFixingDate(Currency&amp;"ibor"&amp;$G$1,AX2047,Trigger)</f>
        <v>53643</v>
      </c>
      <c r="AX2047" s="188">
        <f>_xll.qlCalendarAdvance(Calendar,AX2046,AV2047,"f",,Trigger)</f>
        <v>53645</v>
      </c>
      <c r="AY2047" s="188">
        <f>_xll.qlInterestRateIndexMaturity(Currency&amp;"ibor"&amp;$G$1,AX2047,Trigger)</f>
        <v>53826</v>
      </c>
      <c r="AZ2047" s="361" t="e">
        <f>_xll.qlIndexFixing($Z$5,AW2047,,_xll.ohTrigger(Trigger,Quote!$AE$2))</f>
        <v>#NUM!</v>
      </c>
      <c r="BA2047" s="361">
        <f>_xll.qlIndexFixing($BB$1,AX2047,,_xll.ohTrigger(Trigger,Quote!$AE$2))</f>
        <v>1.4158535535803526E-2</v>
      </c>
    </row>
    <row r="2048" spans="48:53" ht="11.25" customHeight="1" x14ac:dyDescent="0.25">
      <c r="AV2048" s="189" t="s">
        <v>91</v>
      </c>
      <c r="AW2048" s="188">
        <f>_xll.qlInterestRateIndexFixingDate(Currency&amp;"ibor"&amp;$G$1,AX2048,Trigger)</f>
        <v>53650</v>
      </c>
      <c r="AX2048" s="188">
        <f>_xll.qlCalendarAdvance(Calendar,AX2047,AV2048,"f",,Trigger)</f>
        <v>53652</v>
      </c>
      <c r="AY2048" s="188">
        <f>_xll.qlInterestRateIndexMaturity(Currency&amp;"ibor"&amp;$G$1,AX2048,Trigger)</f>
        <v>53833</v>
      </c>
      <c r="AZ2048" s="361" t="e">
        <f>_xll.qlIndexFixing($Z$5,AW2048,,_xll.ohTrigger(Trigger,Quote!$AE$2))</f>
        <v>#NUM!</v>
      </c>
      <c r="BA2048" s="361">
        <f>_xll.qlIndexFixing($BB$1,AX2048,,_xll.ohTrigger(Trigger,Quote!$AE$2))</f>
        <v>1.4155866381945589E-2</v>
      </c>
    </row>
    <row r="2049" spans="48:53" ht="11.25" customHeight="1" x14ac:dyDescent="0.25">
      <c r="AV2049" s="189" t="s">
        <v>91</v>
      </c>
      <c r="AW2049" s="188">
        <f>_xll.qlInterestRateIndexFixingDate(Currency&amp;"ibor"&amp;$G$1,AX2049,Trigger)</f>
        <v>53657</v>
      </c>
      <c r="AX2049" s="188">
        <f>_xll.qlCalendarAdvance(Calendar,AX2048,AV2049,"f",,Trigger)</f>
        <v>53659</v>
      </c>
      <c r="AY2049" s="188">
        <f>_xll.qlInterestRateIndexMaturity(Currency&amp;"ibor"&amp;$G$1,AX2049,Trigger)</f>
        <v>53840</v>
      </c>
      <c r="AZ2049" s="361" t="e">
        <f>_xll.qlIndexFixing($Z$5,AW2049,,_xll.ohTrigger(Trigger,Quote!$AE$2))</f>
        <v>#NUM!</v>
      </c>
      <c r="BA2049" s="361">
        <f>_xll.qlIndexFixing($BB$1,AX2049,,_xll.ohTrigger(Trigger,Quote!$AE$2))</f>
        <v>1.4153290049336952E-2</v>
      </c>
    </row>
    <row r="2050" spans="48:53" ht="11.25" customHeight="1" x14ac:dyDescent="0.25">
      <c r="AV2050" s="189" t="s">
        <v>91</v>
      </c>
      <c r="AW2050" s="188">
        <f>_xll.qlInterestRateIndexFixingDate(Currency&amp;"ibor"&amp;$G$1,AX2050,Trigger)</f>
        <v>53664</v>
      </c>
      <c r="AX2050" s="188">
        <f>_xll.qlCalendarAdvance(Calendar,AX2049,AV2050,"f",,Trigger)</f>
        <v>53666</v>
      </c>
      <c r="AY2050" s="188">
        <f>_xll.qlInterestRateIndexMaturity(Currency&amp;"ibor"&amp;$G$1,AX2050,Trigger)</f>
        <v>53848</v>
      </c>
      <c r="AZ2050" s="361" t="e">
        <f>_xll.qlIndexFixing($Z$5,AW2050,,_xll.ohTrigger(Trigger,Quote!$AE$2))</f>
        <v>#NUM!</v>
      </c>
      <c r="BA2050" s="361">
        <f>_xll.qlIndexFixing($BB$1,AX2050,,_xll.ohTrigger(Trigger,Quote!$AE$2))</f>
        <v>1.4150629466109373E-2</v>
      </c>
    </row>
    <row r="2051" spans="48:53" ht="11.25" customHeight="1" x14ac:dyDescent="0.25">
      <c r="AV2051" s="189" t="s">
        <v>91</v>
      </c>
      <c r="AW2051" s="188">
        <f>_xll.qlInterestRateIndexFixingDate(Currency&amp;"ibor"&amp;$G$1,AX2051,Trigger)</f>
        <v>53671</v>
      </c>
      <c r="AX2051" s="188">
        <f>_xll.qlCalendarAdvance(Calendar,AX2050,AV2051,"f",,Trigger)</f>
        <v>53673</v>
      </c>
      <c r="AY2051" s="188">
        <f>_xll.qlInterestRateIndexMaturity(Currency&amp;"ibor"&amp;$G$1,AX2051,Trigger)</f>
        <v>53855</v>
      </c>
      <c r="AZ2051" s="361" t="e">
        <f>_xll.qlIndexFixing($Z$5,AW2051,,_xll.ohTrigger(Trigger,Quote!$AE$2))</f>
        <v>#NUM!</v>
      </c>
      <c r="BA2051" s="361">
        <f>_xll.qlIndexFixing($BB$1,AX2051,,_xll.ohTrigger(Trigger,Quote!$AE$2))</f>
        <v>1.414797310486939E-2</v>
      </c>
    </row>
    <row r="2052" spans="48:53" ht="11.25" customHeight="1" x14ac:dyDescent="0.25">
      <c r="AV2052" s="189" t="s">
        <v>91</v>
      </c>
      <c r="AW2052" s="188">
        <f>_xll.qlInterestRateIndexFixingDate(Currency&amp;"ibor"&amp;$G$1,AX2052,Trigger)</f>
        <v>53678</v>
      </c>
      <c r="AX2052" s="188">
        <f>_xll.qlCalendarAdvance(Calendar,AX2051,AV2052,"f",,Trigger)</f>
        <v>53680</v>
      </c>
      <c r="AY2052" s="188">
        <f>_xll.qlInterestRateIndexMaturity(Currency&amp;"ibor"&amp;$G$1,AX2052,Trigger)</f>
        <v>53862</v>
      </c>
      <c r="AZ2052" s="361" t="e">
        <f>_xll.qlIndexFixing($Z$5,AW2052,,_xll.ohTrigger(Trigger,Quote!$AE$2))</f>
        <v>#NUM!</v>
      </c>
      <c r="BA2052" s="361">
        <f>_xll.qlIndexFixing($BB$1,AX2052,,_xll.ohTrigger(Trigger,Quote!$AE$2))</f>
        <v>1.4145320990098518E-2</v>
      </c>
    </row>
    <row r="2053" spans="48:53" ht="11.25" customHeight="1" x14ac:dyDescent="0.25">
      <c r="AV2053" s="189" t="s">
        <v>91</v>
      </c>
      <c r="AW2053" s="188">
        <f>_xll.qlInterestRateIndexFixingDate(Currency&amp;"ibor"&amp;$G$1,AX2053,Trigger)</f>
        <v>53682</v>
      </c>
      <c r="AX2053" s="188">
        <f>_xll.qlCalendarAdvance(Calendar,AX2052,AV2053,"f",,Trigger)</f>
        <v>53688</v>
      </c>
      <c r="AY2053" s="188">
        <f>_xll.qlInterestRateIndexMaturity(Currency&amp;"ibor"&amp;$G$1,AX2053,Trigger)</f>
        <v>53870</v>
      </c>
      <c r="AZ2053" s="361" t="e">
        <f>_xll.qlIndexFixing($Z$5,AW2053,,_xll.ohTrigger(Trigger,Quote!$AE$2))</f>
        <v>#NUM!</v>
      </c>
      <c r="BA2053" s="361">
        <f>_xll.qlIndexFixing($BB$1,AX2053,,_xll.ohTrigger(Trigger,Quote!$AE$2))</f>
        <v>1.4141271033919246E-2</v>
      </c>
    </row>
    <row r="2054" spans="48:53" ht="11.25" customHeight="1" x14ac:dyDescent="0.25">
      <c r="AV2054" s="189" t="s">
        <v>91</v>
      </c>
      <c r="AW2054" s="188">
        <f>_xll.qlInterestRateIndexFixingDate(Currency&amp;"ibor"&amp;$G$1,AX2054,Trigger)</f>
        <v>53692</v>
      </c>
      <c r="AX2054" s="188">
        <f>_xll.qlCalendarAdvance(Calendar,AX2053,AV2054,"f",,Trigger)</f>
        <v>53695</v>
      </c>
      <c r="AY2054" s="188">
        <f>_xll.qlInterestRateIndexMaturity(Currency&amp;"ibor"&amp;$G$1,AX2054,Trigger)</f>
        <v>53876</v>
      </c>
      <c r="AZ2054" s="361" t="e">
        <f>_xll.qlIndexFixing($Z$5,AW2054,,_xll.ohTrigger(Trigger,Quote!$AE$2))</f>
        <v>#NUM!</v>
      </c>
      <c r="BA2054" s="361">
        <f>_xll.qlIndexFixing($BB$1,AX2054,,_xll.ohTrigger(Trigger,Quote!$AE$2))</f>
        <v>1.4138897969574278E-2</v>
      </c>
    </row>
    <row r="2055" spans="48:53" ht="11.25" customHeight="1" x14ac:dyDescent="0.25">
      <c r="AV2055" s="189" t="s">
        <v>91</v>
      </c>
      <c r="AW2055" s="188">
        <f>_xll.qlInterestRateIndexFixingDate(Currency&amp;"ibor"&amp;$G$1,AX2055,Trigger)</f>
        <v>53700</v>
      </c>
      <c r="AX2055" s="188">
        <f>_xll.qlCalendarAdvance(Calendar,AX2054,AV2055,"f",,Trigger)</f>
        <v>53702</v>
      </c>
      <c r="AY2055" s="188">
        <f>_xll.qlInterestRateIndexMaturity(Currency&amp;"ibor"&amp;$G$1,AX2055,Trigger)</f>
        <v>53883</v>
      </c>
      <c r="AZ2055" s="361" t="e">
        <f>_xll.qlIndexFixing($Z$5,AW2055,,_xll.ohTrigger(Trigger,Quote!$AE$2))</f>
        <v>#NUM!</v>
      </c>
      <c r="BA2055" s="361">
        <f>_xll.qlIndexFixing($BB$1,AX2055,,_xll.ohTrigger(Trigger,Quote!$AE$2))</f>
        <v>1.4136260599985623E-2</v>
      </c>
    </row>
    <row r="2056" spans="48:53" ht="11.25" customHeight="1" x14ac:dyDescent="0.25">
      <c r="AV2056" s="189" t="s">
        <v>91</v>
      </c>
      <c r="AW2056" s="188">
        <f>_xll.qlInterestRateIndexFixingDate(Currency&amp;"ibor"&amp;$G$1,AX2056,Trigger)</f>
        <v>53707</v>
      </c>
      <c r="AX2056" s="188">
        <f>_xll.qlCalendarAdvance(Calendar,AX2055,AV2056,"f",,Trigger)</f>
        <v>53709</v>
      </c>
      <c r="AY2056" s="188">
        <f>_xll.qlInterestRateIndexMaturity(Currency&amp;"ibor"&amp;$G$1,AX2056,Trigger)</f>
        <v>53890</v>
      </c>
      <c r="AZ2056" s="361" t="e">
        <f>_xll.qlIndexFixing($Z$5,AW2056,,_xll.ohTrigger(Trigger,Quote!$AE$2))</f>
        <v>#NUM!</v>
      </c>
      <c r="BA2056" s="361">
        <f>_xll.qlIndexFixing($BB$1,AX2056,,_xll.ohTrigger(Trigger,Quote!$AE$2))</f>
        <v>1.4133627585281333E-2</v>
      </c>
    </row>
    <row r="2057" spans="48:53" ht="11.25" customHeight="1" x14ac:dyDescent="0.25">
      <c r="AV2057" s="189" t="s">
        <v>91</v>
      </c>
      <c r="AW2057" s="188">
        <f>_xll.qlInterestRateIndexFixingDate(Currency&amp;"ibor"&amp;$G$1,AX2057,Trigger)</f>
        <v>53714</v>
      </c>
      <c r="AX2057" s="188">
        <f>_xll.qlCalendarAdvance(Calendar,AX2056,AV2057,"f",,Trigger)</f>
        <v>53716</v>
      </c>
      <c r="AY2057" s="188">
        <f>_xll.qlInterestRateIndexMaturity(Currency&amp;"ibor"&amp;$G$1,AX2057,Trigger)</f>
        <v>53897</v>
      </c>
      <c r="AZ2057" s="361" t="e">
        <f>_xll.qlIndexFixing($Z$5,AW2057,,_xll.ohTrigger(Trigger,Quote!$AE$2))</f>
        <v>#NUM!</v>
      </c>
      <c r="BA2057" s="361">
        <f>_xll.qlIndexFixing($BB$1,AX2057,,_xll.ohTrigger(Trigger,Quote!$AE$2))</f>
        <v>1.4130998949945121E-2</v>
      </c>
    </row>
    <row r="2058" spans="48:53" ht="11.25" customHeight="1" x14ac:dyDescent="0.25">
      <c r="AV2058" s="189" t="s">
        <v>91</v>
      </c>
      <c r="AW2058" s="188">
        <f>_xll.qlInterestRateIndexFixingDate(Currency&amp;"ibor"&amp;$G$1,AX2058,Trigger)</f>
        <v>53721</v>
      </c>
      <c r="AX2058" s="188">
        <f>_xll.qlCalendarAdvance(Calendar,AX2057,AV2058,"f",,Trigger)</f>
        <v>53723</v>
      </c>
      <c r="AY2058" s="188">
        <f>_xll.qlInterestRateIndexMaturity(Currency&amp;"ibor"&amp;$G$1,AX2058,Trigger)</f>
        <v>53904</v>
      </c>
      <c r="AZ2058" s="361" t="e">
        <f>_xll.qlIndexFixing($Z$5,AW2058,,_xll.ohTrigger(Trigger,Quote!$AE$2))</f>
        <v>#NUM!</v>
      </c>
      <c r="BA2058" s="361">
        <f>_xll.qlIndexFixing($BB$1,AX2058,,_xll.ohTrigger(Trigger,Quote!$AE$2))</f>
        <v>1.4128374718456745E-2</v>
      </c>
    </row>
    <row r="2059" spans="48:53" ht="11.25" customHeight="1" x14ac:dyDescent="0.25">
      <c r="AV2059" s="189" t="s">
        <v>91</v>
      </c>
      <c r="AW2059" s="188">
        <f>_xll.qlInterestRateIndexFixingDate(Currency&amp;"ibor"&amp;$G$1,AX2059,Trigger)</f>
        <v>53728</v>
      </c>
      <c r="AX2059" s="188">
        <f>_xll.qlCalendarAdvance(Calendar,AX2058,AV2059,"f",,Trigger)</f>
        <v>53730</v>
      </c>
      <c r="AY2059" s="188">
        <f>_xll.qlInterestRateIndexMaturity(Currency&amp;"ibor"&amp;$G$1,AX2059,Trigger)</f>
        <v>53911</v>
      </c>
      <c r="AZ2059" s="361" t="e">
        <f>_xll.qlIndexFixing($Z$5,AW2059,,_xll.ohTrigger(Trigger,Quote!$AE$2))</f>
        <v>#NUM!</v>
      </c>
      <c r="BA2059" s="361">
        <f>_xll.qlIndexFixing($BB$1,AX2059,,_xll.ohTrigger(Trigger,Quote!$AE$2))</f>
        <v>1.4125754915297719E-2</v>
      </c>
    </row>
    <row r="2060" spans="48:53" ht="11.25" customHeight="1" x14ac:dyDescent="0.25">
      <c r="AV2060" s="189" t="s">
        <v>91</v>
      </c>
      <c r="AW2060" s="188">
        <f>_xll.qlInterestRateIndexFixingDate(Currency&amp;"ibor"&amp;$G$1,AX2060,Trigger)</f>
        <v>53735</v>
      </c>
      <c r="AX2060" s="188">
        <f>_xll.qlCalendarAdvance(Calendar,AX2059,AV2060,"f",,Trigger)</f>
        <v>53737</v>
      </c>
      <c r="AY2060" s="188">
        <f>_xll.qlInterestRateIndexMaturity(Currency&amp;"ibor"&amp;$G$1,AX2060,Trigger)</f>
        <v>53918</v>
      </c>
      <c r="AZ2060" s="361" t="e">
        <f>_xll.qlIndexFixing($Z$5,AW2060,,_xll.ohTrigger(Trigger,Quote!$AE$2))</f>
        <v>#NUM!</v>
      </c>
      <c r="BA2060" s="361">
        <f>_xll.qlIndexFixing($BB$1,AX2060,,_xll.ohTrigger(Trigger,Quote!$AE$2))</f>
        <v>1.4123139564947805E-2</v>
      </c>
    </row>
    <row r="2061" spans="48:53" ht="11.25" customHeight="1" x14ac:dyDescent="0.25">
      <c r="AV2061" s="189" t="s">
        <v>91</v>
      </c>
      <c r="AW2061" s="188">
        <f>_xll.qlInterestRateIndexFixingDate(Currency&amp;"ibor"&amp;$G$1,AX2061,Trigger)</f>
        <v>53742</v>
      </c>
      <c r="AX2061" s="188">
        <f>_xll.qlCalendarAdvance(Calendar,AX2060,AV2061,"f",,Trigger)</f>
        <v>53744</v>
      </c>
      <c r="AY2061" s="188">
        <f>_xll.qlInterestRateIndexMaturity(Currency&amp;"ibor"&amp;$G$1,AX2061,Trigger)</f>
        <v>53925</v>
      </c>
      <c r="AZ2061" s="361" t="e">
        <f>_xll.qlIndexFixing($Z$5,AW2061,,_xll.ohTrigger(Trigger,Quote!$AE$2))</f>
        <v>#NUM!</v>
      </c>
      <c r="BA2061" s="361">
        <f>_xll.qlIndexFixing($BB$1,AX2061,,_xll.ohTrigger(Trigger,Quote!$AE$2))</f>
        <v>1.4120528691888077E-2</v>
      </c>
    </row>
    <row r="2062" spans="48:53" ht="11.25" customHeight="1" x14ac:dyDescent="0.25">
      <c r="AV2062" s="189" t="s">
        <v>91</v>
      </c>
      <c r="AW2062" s="188">
        <f>_xll.qlInterestRateIndexFixingDate(Currency&amp;"ibor"&amp;$G$1,AX2062,Trigger)</f>
        <v>53749</v>
      </c>
      <c r="AX2062" s="188">
        <f>_xll.qlCalendarAdvance(Calendar,AX2061,AV2062,"f",,Trigger)</f>
        <v>53751</v>
      </c>
      <c r="AY2062" s="188">
        <f>_xll.qlInterestRateIndexMaturity(Currency&amp;"ibor"&amp;$G$1,AX2062,Trigger)</f>
        <v>53934</v>
      </c>
      <c r="AZ2062" s="361" t="e">
        <f>_xll.qlIndexFixing($Z$5,AW2062,,_xll.ohTrigger(Trigger,Quote!$AE$2))</f>
        <v>#NUM!</v>
      </c>
      <c r="BA2062" s="361">
        <f>_xll.qlIndexFixing($BB$1,AX2062,,_xll.ohTrigger(Trigger,Quote!$AE$2))</f>
        <v>1.4118105495999249E-2</v>
      </c>
    </row>
    <row r="2063" spans="48:53" ht="11.25" customHeight="1" x14ac:dyDescent="0.25">
      <c r="AV2063" s="189" t="s">
        <v>91</v>
      </c>
      <c r="AW2063" s="188">
        <f>_xll.qlInterestRateIndexFixingDate(Currency&amp;"ibor"&amp;$G$1,AX2063,Trigger)</f>
        <v>53756</v>
      </c>
      <c r="AX2063" s="188">
        <f>_xll.qlCalendarAdvance(Calendar,AX2062,AV2063,"f",,Trigger)</f>
        <v>53758</v>
      </c>
      <c r="AY2063" s="188">
        <f>_xll.qlInterestRateIndexMaturity(Currency&amp;"ibor"&amp;$G$1,AX2063,Trigger)</f>
        <v>53944</v>
      </c>
      <c r="AZ2063" s="361" t="e">
        <f>_xll.qlIndexFixing($Z$5,AW2063,,_xll.ohTrigger(Trigger,Quote!$AE$2))</f>
        <v>#NUM!</v>
      </c>
      <c r="BA2063" s="361">
        <f>_xll.qlIndexFixing($BB$1,AX2063,,_xll.ohTrigger(Trigger,Quote!$AE$2))</f>
        <v>1.4115504111534886E-2</v>
      </c>
    </row>
    <row r="2064" spans="48:53" ht="11.25" customHeight="1" x14ac:dyDescent="0.25">
      <c r="AV2064" s="189" t="s">
        <v>91</v>
      </c>
      <c r="AW2064" s="188">
        <f>_xll.qlInterestRateIndexFixingDate(Currency&amp;"ibor"&amp;$G$1,AX2064,Trigger)</f>
        <v>53763</v>
      </c>
      <c r="AX2064" s="188">
        <f>_xll.qlCalendarAdvance(Calendar,AX2063,AV2064,"f",,Trigger)</f>
        <v>53765</v>
      </c>
      <c r="AY2064" s="188">
        <f>_xll.qlInterestRateIndexMaturity(Currency&amp;"ibor"&amp;$G$1,AX2064,Trigger)</f>
        <v>53951</v>
      </c>
      <c r="AZ2064" s="361" t="e">
        <f>_xll.qlIndexFixing($Z$5,AW2064,,_xll.ohTrigger(Trigger,Quote!$AE$2))</f>
        <v>#NUM!</v>
      </c>
      <c r="BA2064" s="361">
        <f>_xll.qlIndexFixing($BB$1,AX2064,,_xll.ohTrigger(Trigger,Quote!$AE$2))</f>
        <v>1.4112907281692422E-2</v>
      </c>
    </row>
    <row r="2065" spans="48:53" ht="11.25" customHeight="1" x14ac:dyDescent="0.25">
      <c r="AV2065" s="189" t="s">
        <v>91</v>
      </c>
      <c r="AW2065" s="188">
        <f>_xll.qlInterestRateIndexFixingDate(Currency&amp;"ibor"&amp;$G$1,AX2065,Trigger)</f>
        <v>53770</v>
      </c>
      <c r="AX2065" s="188">
        <f>_xll.qlCalendarAdvance(Calendar,AX2064,AV2065,"f",,Trigger)</f>
        <v>53772</v>
      </c>
      <c r="AY2065" s="188">
        <f>_xll.qlInterestRateIndexMaturity(Currency&amp;"ibor"&amp;$G$1,AX2065,Trigger)</f>
        <v>53958</v>
      </c>
      <c r="AZ2065" s="361" t="e">
        <f>_xll.qlIndexFixing($Z$5,AW2065,,_xll.ohTrigger(Trigger,Quote!$AE$2))</f>
        <v>#NUM!</v>
      </c>
      <c r="BA2065" s="361">
        <f>_xll.qlIndexFixing($BB$1,AX2065,,_xll.ohTrigger(Trigger,Quote!$AE$2))</f>
        <v>1.4110315030953575E-2</v>
      </c>
    </row>
    <row r="2066" spans="48:53" ht="11.25" customHeight="1" x14ac:dyDescent="0.25">
      <c r="AV2066" s="189" t="s">
        <v>91</v>
      </c>
      <c r="AW2066" s="188">
        <f>_xll.qlInterestRateIndexFixingDate(Currency&amp;"ibor"&amp;$G$1,AX2066,Trigger)</f>
        <v>53777</v>
      </c>
      <c r="AX2066" s="188">
        <f>_xll.qlCalendarAdvance(Calendar,AX2065,AV2066,"f",,Trigger)</f>
        <v>53779</v>
      </c>
      <c r="AY2066" s="188">
        <f>_xll.qlInterestRateIndexMaturity(Currency&amp;"ibor"&amp;$G$1,AX2066,Trigger)</f>
        <v>53965</v>
      </c>
      <c r="AZ2066" s="361" t="e">
        <f>_xll.qlIndexFixing($Z$5,AW2066,,_xll.ohTrigger(Trigger,Quote!$AE$2))</f>
        <v>#NUM!</v>
      </c>
      <c r="BA2066" s="361">
        <f>_xll.qlIndexFixing($BB$1,AX2066,,_xll.ohTrigger(Trigger,Quote!$AE$2))</f>
        <v>1.4107634850566394E-2</v>
      </c>
    </row>
    <row r="2067" spans="48:53" ht="11.25" customHeight="1" x14ac:dyDescent="0.25">
      <c r="AV2067" s="189" t="s">
        <v>91</v>
      </c>
      <c r="AW2067" s="188">
        <f>_xll.qlInterestRateIndexFixingDate(Currency&amp;"ibor"&amp;$G$1,AX2067,Trigger)</f>
        <v>53784</v>
      </c>
      <c r="AX2067" s="188">
        <f>_xll.qlCalendarAdvance(Calendar,AX2066,AV2067,"f",,Trigger)</f>
        <v>53786</v>
      </c>
      <c r="AY2067" s="188">
        <f>_xll.qlInterestRateIndexMaturity(Currency&amp;"ibor"&amp;$G$1,AX2067,Trigger)</f>
        <v>53969</v>
      </c>
      <c r="AZ2067" s="361" t="e">
        <f>_xll.qlIndexFixing($Z$5,AW2067,,_xll.ohTrigger(Trigger,Quote!$AE$2))</f>
        <v>#NUM!</v>
      </c>
      <c r="BA2067" s="361">
        <f>_xll.qlIndexFixing($BB$1,AX2067,,_xll.ohTrigger(Trigger,Quote!$AE$2))</f>
        <v>1.4105051593312386E-2</v>
      </c>
    </row>
    <row r="2068" spans="48:53" ht="11.25" customHeight="1" x14ac:dyDescent="0.25">
      <c r="AV2068" s="189" t="s">
        <v>91</v>
      </c>
      <c r="AW2068" s="188">
        <f>_xll.qlInterestRateIndexFixingDate(Currency&amp;"ibor"&amp;$G$1,AX2068,Trigger)</f>
        <v>53791</v>
      </c>
      <c r="AX2068" s="188">
        <f>_xll.qlCalendarAdvance(Calendar,AX2067,AV2068,"f",,Trigger)</f>
        <v>53793</v>
      </c>
      <c r="AY2068" s="188">
        <f>_xll.qlInterestRateIndexMaturity(Currency&amp;"ibor"&amp;$G$1,AX2068,Trigger)</f>
        <v>53976</v>
      </c>
      <c r="AZ2068" s="361" t="e">
        <f>_xll.qlIndexFixing($Z$5,AW2068,,_xll.ohTrigger(Trigger,Quote!$AE$2))</f>
        <v>#NUM!</v>
      </c>
      <c r="BA2068" s="361">
        <f>_xll.qlIndexFixing($BB$1,AX2068,,_xll.ohTrigger(Trigger,Quote!$AE$2))</f>
        <v>1.4101737099517769E-2</v>
      </c>
    </row>
    <row r="2069" spans="48:53" ht="11.25" customHeight="1" x14ac:dyDescent="0.25">
      <c r="AV2069" s="189" t="s">
        <v>91</v>
      </c>
      <c r="AW2069" s="188">
        <f>_xll.qlInterestRateIndexFixingDate(Currency&amp;"ibor"&amp;$G$1,AX2069,Trigger)</f>
        <v>53798</v>
      </c>
      <c r="AX2069" s="188">
        <f>_xll.qlCalendarAdvance(Calendar,AX2068,AV2069,"f",,Trigger)</f>
        <v>53800</v>
      </c>
      <c r="AY2069" s="188">
        <f>_xll.qlInterestRateIndexMaturity(Currency&amp;"ibor"&amp;$G$1,AX2069,Trigger)</f>
        <v>53983</v>
      </c>
      <c r="AZ2069" s="361" t="e">
        <f>_xll.qlIndexFixing($Z$5,AW2069,,_xll.ohTrigger(Trigger,Quote!$AE$2))</f>
        <v>#NUM!</v>
      </c>
      <c r="BA2069" s="361">
        <f>_xll.qlIndexFixing($BB$1,AX2069,,_xll.ohTrigger(Trigger,Quote!$AE$2))</f>
        <v>1.4099899055085047E-2</v>
      </c>
    </row>
    <row r="2070" spans="48:53" ht="11.25" customHeight="1" x14ac:dyDescent="0.25">
      <c r="AV2070" s="189" t="s">
        <v>91</v>
      </c>
      <c r="AW2070" s="188">
        <f>_xll.qlInterestRateIndexFixingDate(Currency&amp;"ibor"&amp;$G$1,AX2070,Trigger)</f>
        <v>53805</v>
      </c>
      <c r="AX2070" s="188">
        <f>_xll.qlCalendarAdvance(Calendar,AX2069,AV2070,"f",,Trigger)</f>
        <v>53807</v>
      </c>
      <c r="AY2070" s="188">
        <f>_xll.qlInterestRateIndexMaturity(Currency&amp;"ibor"&amp;$G$1,AX2070,Trigger)</f>
        <v>53990</v>
      </c>
      <c r="AZ2070" s="361" t="e">
        <f>_xll.qlIndexFixing($Z$5,AW2070,,_xll.ohTrigger(Trigger,Quote!$AE$2))</f>
        <v>#NUM!</v>
      </c>
      <c r="BA2070" s="361">
        <f>_xll.qlIndexFixing($BB$1,AX2070,,_xll.ohTrigger(Trigger,Quote!$AE$2))</f>
        <v>1.4097329823074082E-2</v>
      </c>
    </row>
    <row r="2071" spans="48:53" ht="11.25" customHeight="1" x14ac:dyDescent="0.25">
      <c r="AV2071" s="189" t="s">
        <v>91</v>
      </c>
      <c r="AW2071" s="188">
        <f>_xll.qlInterestRateIndexFixingDate(Currency&amp;"ibor"&amp;$G$1,AX2071,Trigger)</f>
        <v>53811</v>
      </c>
      <c r="AX2071" s="188">
        <f>_xll.qlCalendarAdvance(Calendar,AX2070,AV2071,"f",,Trigger)</f>
        <v>53814</v>
      </c>
      <c r="AY2071" s="188">
        <f>_xll.qlInterestRateIndexMaturity(Currency&amp;"ibor"&amp;$G$1,AX2071,Trigger)</f>
        <v>54000</v>
      </c>
      <c r="AZ2071" s="361" t="e">
        <f>_xll.qlIndexFixing($Z$5,AW2071,,_xll.ohTrigger(Trigger,Quote!$AE$2))</f>
        <v>#NUM!</v>
      </c>
      <c r="BA2071" s="361">
        <f>_xll.qlIndexFixing($BB$1,AX2071,,_xll.ohTrigger(Trigger,Quote!$AE$2))</f>
        <v>1.4094859058673283E-2</v>
      </c>
    </row>
    <row r="2072" spans="48:53" ht="11.25" customHeight="1" x14ac:dyDescent="0.25">
      <c r="AV2072" s="189" t="s">
        <v>91</v>
      </c>
      <c r="AW2072" s="188">
        <f>_xll.qlInterestRateIndexFixingDate(Currency&amp;"ibor"&amp;$G$1,AX2072,Trigger)</f>
        <v>53819</v>
      </c>
      <c r="AX2072" s="188">
        <f>_xll.qlCalendarAdvance(Calendar,AX2071,AV2072,"f",,Trigger)</f>
        <v>53821</v>
      </c>
      <c r="AY2072" s="188">
        <f>_xll.qlInterestRateIndexMaturity(Currency&amp;"ibor"&amp;$G$1,AX2072,Trigger)</f>
        <v>54007</v>
      </c>
      <c r="AZ2072" s="361" t="e">
        <f>_xll.qlIndexFixing($Z$5,AW2072,,_xll.ohTrigger(Trigger,Quote!$AE$2))</f>
        <v>#NUM!</v>
      </c>
      <c r="BA2072" s="361">
        <f>_xll.qlIndexFixing($BB$1,AX2072,,_xll.ohTrigger(Trigger,Quote!$AE$2))</f>
        <v>1.4092299547146213E-2</v>
      </c>
    </row>
    <row r="2073" spans="48:53" ht="11.25" customHeight="1" x14ac:dyDescent="0.25">
      <c r="AV2073" s="189" t="s">
        <v>91</v>
      </c>
      <c r="AW2073" s="188">
        <f>_xll.qlInterestRateIndexFixingDate(Currency&amp;"ibor"&amp;$G$1,AX2073,Trigger)</f>
        <v>53826</v>
      </c>
      <c r="AX2073" s="188">
        <f>_xll.qlCalendarAdvance(Calendar,AX2072,AV2073,"f",,Trigger)</f>
        <v>53828</v>
      </c>
      <c r="AY2073" s="188">
        <f>_xll.qlInterestRateIndexMaturity(Currency&amp;"ibor"&amp;$G$1,AX2073,Trigger)</f>
        <v>54014</v>
      </c>
      <c r="AZ2073" s="361" t="e">
        <f>_xll.qlIndexFixing($Z$5,AW2073,,_xll.ohTrigger(Trigger,Quote!$AE$2))</f>
        <v>#NUM!</v>
      </c>
      <c r="BA2073" s="361">
        <f>_xll.qlIndexFixing($BB$1,AX2073,,_xll.ohTrigger(Trigger,Quote!$AE$2))</f>
        <v>1.4089744810574355E-2</v>
      </c>
    </row>
    <row r="2074" spans="48:53" ht="11.25" customHeight="1" x14ac:dyDescent="0.25">
      <c r="AV2074" s="189" t="s">
        <v>91</v>
      </c>
      <c r="AW2074" s="188">
        <f>_xll.qlInterestRateIndexFixingDate(Currency&amp;"ibor"&amp;$G$1,AX2074,Trigger)</f>
        <v>53833</v>
      </c>
      <c r="AX2074" s="188">
        <f>_xll.qlCalendarAdvance(Calendar,AX2073,AV2074,"f",,Trigger)</f>
        <v>53835</v>
      </c>
      <c r="AY2074" s="188">
        <f>_xll.qlInterestRateIndexMaturity(Currency&amp;"ibor"&amp;$G$1,AX2074,Trigger)</f>
        <v>54021</v>
      </c>
      <c r="AZ2074" s="361" t="e">
        <f>_xll.qlIndexFixing($Z$5,AW2074,,_xll.ohTrigger(Trigger,Quote!$AE$2))</f>
        <v>#NUM!</v>
      </c>
      <c r="BA2074" s="361">
        <f>_xll.qlIndexFixing($BB$1,AX2074,,_xll.ohTrigger(Trigger,Quote!$AE$2))</f>
        <v>1.4087194873439434E-2</v>
      </c>
    </row>
    <row r="2075" spans="48:53" ht="11.25" customHeight="1" x14ac:dyDescent="0.25">
      <c r="AV2075" s="189" t="s">
        <v>91</v>
      </c>
      <c r="AW2075" s="188">
        <f>_xll.qlInterestRateIndexFixingDate(Currency&amp;"ibor"&amp;$G$1,AX2075,Trigger)</f>
        <v>53840</v>
      </c>
      <c r="AX2075" s="188">
        <f>_xll.qlCalendarAdvance(Calendar,AX2074,AV2075,"f",,Trigger)</f>
        <v>53842</v>
      </c>
      <c r="AY2075" s="188">
        <f>_xll.qlInterestRateIndexMaturity(Currency&amp;"ibor"&amp;$G$1,AX2075,Trigger)</f>
        <v>54025</v>
      </c>
      <c r="AZ2075" s="361" t="e">
        <f>_xll.qlIndexFixing($Z$5,AW2075,,_xll.ohTrigger(Trigger,Quote!$AE$2))</f>
        <v>#NUM!</v>
      </c>
      <c r="BA2075" s="361">
        <f>_xll.qlIndexFixing($BB$1,AX2075,,_xll.ohTrigger(Trigger,Quote!$AE$2))</f>
        <v>1.4084555013254263E-2</v>
      </c>
    </row>
    <row r="2076" spans="48:53" ht="11.25" customHeight="1" x14ac:dyDescent="0.25">
      <c r="AV2076" s="189" t="s">
        <v>91</v>
      </c>
      <c r="AW2076" s="188">
        <f>_xll.qlInterestRateIndexFixingDate(Currency&amp;"ibor"&amp;$G$1,AX2076,Trigger)</f>
        <v>53847</v>
      </c>
      <c r="AX2076" s="188">
        <f>_xll.qlCalendarAdvance(Calendar,AX2075,AV2076,"f",,Trigger)</f>
        <v>53849</v>
      </c>
      <c r="AY2076" s="188">
        <f>_xll.qlInterestRateIndexMaturity(Currency&amp;"ibor"&amp;$G$1,AX2076,Trigger)</f>
        <v>54032</v>
      </c>
      <c r="AZ2076" s="361" t="e">
        <f>_xll.qlIndexFixing($Z$5,AW2076,,_xll.ohTrigger(Trigger,Quote!$AE$2))</f>
        <v>#NUM!</v>
      </c>
      <c r="BA2076" s="361">
        <f>_xll.qlIndexFixing($BB$1,AX2076,,_xll.ohTrigger(Trigger,Quote!$AE$2))</f>
        <v>1.4082014492699243E-2</v>
      </c>
    </row>
    <row r="2077" spans="48:53" ht="11.25" customHeight="1" x14ac:dyDescent="0.25">
      <c r="AV2077" s="189" t="s">
        <v>91</v>
      </c>
      <c r="AW2077" s="188">
        <f>_xll.qlInterestRateIndexFixingDate(Currency&amp;"ibor"&amp;$G$1,AX2077,Trigger)</f>
        <v>53854</v>
      </c>
      <c r="AX2077" s="188">
        <f>_xll.qlCalendarAdvance(Calendar,AX2076,AV2077,"f",,Trigger)</f>
        <v>53856</v>
      </c>
      <c r="AY2077" s="188">
        <f>_xll.qlInterestRateIndexMaturity(Currency&amp;"ibor"&amp;$G$1,AX2077,Trigger)</f>
        <v>54039</v>
      </c>
      <c r="AZ2077" s="361" t="e">
        <f>_xll.qlIndexFixing($Z$5,AW2077,,_xll.ohTrigger(Trigger,Quote!$AE$2))</f>
        <v>#NUM!</v>
      </c>
      <c r="BA2077" s="361">
        <f>_xll.qlIndexFixing($BB$1,AX2077,,_xll.ohTrigger(Trigger,Quote!$AE$2))</f>
        <v>1.4079478843067122E-2</v>
      </c>
    </row>
    <row r="2078" spans="48:53" ht="11.25" customHeight="1" x14ac:dyDescent="0.25">
      <c r="AV2078" s="189" t="s">
        <v>91</v>
      </c>
      <c r="AW2078" s="188">
        <f>_xll.qlInterestRateIndexFixingDate(Currency&amp;"ibor"&amp;$G$1,AX2078,Trigger)</f>
        <v>53861</v>
      </c>
      <c r="AX2078" s="188">
        <f>_xll.qlCalendarAdvance(Calendar,AX2077,AV2078,"f",,Trigger)</f>
        <v>53863</v>
      </c>
      <c r="AY2078" s="188">
        <f>_xll.qlInterestRateIndexMaturity(Currency&amp;"ibor"&amp;$G$1,AX2078,Trigger)</f>
        <v>54046</v>
      </c>
      <c r="AZ2078" s="361" t="e">
        <f>_xll.qlIndexFixing($Z$5,AW2078,,_xll.ohTrigger(Trigger,Quote!$AE$2))</f>
        <v>#NUM!</v>
      </c>
      <c r="BA2078" s="361">
        <f>_xll.qlIndexFixing($BB$1,AX2078,,_xll.ohTrigger(Trigger,Quote!$AE$2))</f>
        <v>1.4076948088839301E-2</v>
      </c>
    </row>
    <row r="2079" spans="48:53" ht="11.25" customHeight="1" x14ac:dyDescent="0.25">
      <c r="AV2079" s="189" t="s">
        <v>91</v>
      </c>
      <c r="AW2079" s="188">
        <f>_xll.qlInterestRateIndexFixingDate(Currency&amp;"ibor"&amp;$G$1,AX2079,Trigger)</f>
        <v>53868</v>
      </c>
      <c r="AX2079" s="188">
        <f>_xll.qlCalendarAdvance(Calendar,AX2078,AV2079,"f",,Trigger)</f>
        <v>53870</v>
      </c>
      <c r="AY2079" s="188">
        <f>_xll.qlInterestRateIndexMaturity(Currency&amp;"ibor"&amp;$G$1,AX2079,Trigger)</f>
        <v>54053</v>
      </c>
      <c r="AZ2079" s="361" t="e">
        <f>_xll.qlIndexFixing($Z$5,AW2079,,_xll.ohTrigger(Trigger,Quote!$AE$2))</f>
        <v>#NUM!</v>
      </c>
      <c r="BA2079" s="361">
        <f>_xll.qlIndexFixing($BB$1,AX2079,,_xll.ohTrigger(Trigger,Quote!$AE$2))</f>
        <v>1.4074613845750247E-2</v>
      </c>
    </row>
    <row r="2080" spans="48:53" ht="11.25" customHeight="1" x14ac:dyDescent="0.25">
      <c r="AV2080" s="189" t="s">
        <v>91</v>
      </c>
      <c r="AW2080" s="188">
        <f>_xll.qlInterestRateIndexFixingDate(Currency&amp;"ibor"&amp;$G$1,AX2080,Trigger)</f>
        <v>53875</v>
      </c>
      <c r="AX2080" s="188">
        <f>_xll.qlCalendarAdvance(Calendar,AX2079,AV2080,"f",,Trigger)</f>
        <v>53877</v>
      </c>
      <c r="AY2080" s="188">
        <f>_xll.qlInterestRateIndexMaturity(Currency&amp;"ibor"&amp;$G$1,AX2080,Trigger)</f>
        <v>54063</v>
      </c>
      <c r="AZ2080" s="361" t="e">
        <f>_xll.qlIndexFixing($Z$5,AW2080,,_xll.ohTrigger(Trigger,Quote!$AE$2))</f>
        <v>#NUM!</v>
      </c>
      <c r="BA2080" s="361">
        <f>_xll.qlIndexFixing($BB$1,AX2080,,_xll.ohTrigger(Trigger,Quote!$AE$2))</f>
        <v>1.4071997409730213E-2</v>
      </c>
    </row>
    <row r="2081" spans="48:53" ht="11.25" customHeight="1" x14ac:dyDescent="0.25">
      <c r="AV2081" s="189" t="s">
        <v>91</v>
      </c>
      <c r="AW2081" s="188">
        <f>_xll.qlInterestRateIndexFixingDate(Currency&amp;"ibor"&amp;$G$1,AX2081,Trigger)</f>
        <v>53882</v>
      </c>
      <c r="AX2081" s="188">
        <f>_xll.qlCalendarAdvance(Calendar,AX2080,AV2081,"f",,Trigger)</f>
        <v>53884</v>
      </c>
      <c r="AY2081" s="188">
        <f>_xll.qlInterestRateIndexMaturity(Currency&amp;"ibor"&amp;$G$1,AX2081,Trigger)</f>
        <v>54070</v>
      </c>
      <c r="AZ2081" s="361" t="e">
        <f>_xll.qlIndexFixing($Z$5,AW2081,,_xll.ohTrigger(Trigger,Quote!$AE$2))</f>
        <v>#NUM!</v>
      </c>
      <c r="BA2081" s="361">
        <f>_xll.qlIndexFixing($BB$1,AX2081,,_xll.ohTrigger(Trigger,Quote!$AE$2))</f>
        <v>1.406948175411335E-2</v>
      </c>
    </row>
    <row r="2082" spans="48:53" ht="11.25" customHeight="1" x14ac:dyDescent="0.25">
      <c r="AV2082" s="189" t="s">
        <v>91</v>
      </c>
      <c r="AW2082" s="188">
        <f>_xll.qlInterestRateIndexFixingDate(Currency&amp;"ibor"&amp;$G$1,AX2082,Trigger)</f>
        <v>53889</v>
      </c>
      <c r="AX2082" s="188">
        <f>_xll.qlCalendarAdvance(Calendar,AX2081,AV2082,"f",,Trigger)</f>
        <v>53891</v>
      </c>
      <c r="AY2082" s="188">
        <f>_xll.qlInterestRateIndexMaturity(Currency&amp;"ibor"&amp;$G$1,AX2082,Trigger)</f>
        <v>54077</v>
      </c>
      <c r="AZ2082" s="361" t="e">
        <f>_xll.qlIndexFixing($Z$5,AW2082,,_xll.ohTrigger(Trigger,Quote!$AE$2))</f>
        <v>#NUM!</v>
      </c>
      <c r="BA2082" s="361">
        <f>_xll.qlIndexFixing($BB$1,AX2082,,_xll.ohTrigger(Trigger,Quote!$AE$2))</f>
        <v>1.4066971093780238E-2</v>
      </c>
    </row>
    <row r="2083" spans="48:53" ht="11.25" customHeight="1" x14ac:dyDescent="0.25">
      <c r="AV2083" s="189" t="s">
        <v>91</v>
      </c>
      <c r="AW2083" s="188">
        <f>_xll.qlInterestRateIndexFixingDate(Currency&amp;"ibor"&amp;$G$1,AX2083,Trigger)</f>
        <v>53896</v>
      </c>
      <c r="AX2083" s="188">
        <f>_xll.qlCalendarAdvance(Calendar,AX2082,AV2083,"f",,Trigger)</f>
        <v>53898</v>
      </c>
      <c r="AY2083" s="188">
        <f>_xll.qlInterestRateIndexMaturity(Currency&amp;"ibor"&amp;$G$1,AX2083,Trigger)</f>
        <v>54084</v>
      </c>
      <c r="AZ2083" s="361" t="e">
        <f>_xll.qlIndexFixing($Z$5,AW2083,,_xll.ohTrigger(Trigger,Quote!$AE$2))</f>
        <v>#NUM!</v>
      </c>
      <c r="BA2083" s="361">
        <f>_xll.qlIndexFixing($BB$1,AX2083,,_xll.ohTrigger(Trigger,Quote!$AE$2))</f>
        <v>1.4064465453209125E-2</v>
      </c>
    </row>
    <row r="2084" spans="48:53" ht="11.25" customHeight="1" x14ac:dyDescent="0.25">
      <c r="AV2084" s="189" t="s">
        <v>91</v>
      </c>
      <c r="AW2084" s="188">
        <f>_xll.qlInterestRateIndexFixingDate(Currency&amp;"ibor"&amp;$G$1,AX2084,Trigger)</f>
        <v>53903</v>
      </c>
      <c r="AX2084" s="188">
        <f>_xll.qlCalendarAdvance(Calendar,AX2083,AV2084,"f",,Trigger)</f>
        <v>53905</v>
      </c>
      <c r="AY2084" s="188">
        <f>_xll.qlInterestRateIndexMaturity(Currency&amp;"ibor"&amp;$G$1,AX2084,Trigger)</f>
        <v>54091</v>
      </c>
      <c r="AZ2084" s="361" t="e">
        <f>_xll.qlIndexFixing($Z$5,AW2084,,_xll.ohTrigger(Trigger,Quote!$AE$2))</f>
        <v>#NUM!</v>
      </c>
      <c r="BA2084" s="361">
        <f>_xll.qlIndexFixing($BB$1,AX2084,,_xll.ohTrigger(Trigger,Quote!$AE$2))</f>
        <v>1.4061964856879992E-2</v>
      </c>
    </row>
    <row r="2085" spans="48:53" ht="11.25" customHeight="1" x14ac:dyDescent="0.25">
      <c r="AV2085" s="189" t="s">
        <v>91</v>
      </c>
      <c r="AW2085" s="188">
        <f>_xll.qlInterestRateIndexFixingDate(Currency&amp;"ibor"&amp;$G$1,AX2085,Trigger)</f>
        <v>53910</v>
      </c>
      <c r="AX2085" s="188">
        <f>_xll.qlCalendarAdvance(Calendar,AX2084,AV2085,"f",,Trigger)</f>
        <v>53912</v>
      </c>
      <c r="AY2085" s="188">
        <f>_xll.qlInterestRateIndexMaturity(Currency&amp;"ibor"&amp;$G$1,AX2085,Trigger)</f>
        <v>54098</v>
      </c>
      <c r="AZ2085" s="361" t="e">
        <f>_xll.qlIndexFixing($Z$5,AW2085,,_xll.ohTrigger(Trigger,Quote!$AE$2))</f>
        <v>#NUM!</v>
      </c>
      <c r="BA2085" s="361">
        <f>_xll.qlIndexFixing($BB$1,AX2085,,_xll.ohTrigger(Trigger,Quote!$AE$2))</f>
        <v>1.4059469329273691E-2</v>
      </c>
    </row>
    <row r="2086" spans="48:53" ht="11.25" customHeight="1" x14ac:dyDescent="0.25">
      <c r="AV2086" s="189" t="s">
        <v>91</v>
      </c>
      <c r="AW2086" s="188">
        <f>_xll.qlInterestRateIndexFixingDate(Currency&amp;"ibor"&amp;$G$1,AX2086,Trigger)</f>
        <v>53917</v>
      </c>
      <c r="AX2086" s="188">
        <f>_xll.qlCalendarAdvance(Calendar,AX2085,AV2086,"f",,Trigger)</f>
        <v>53919</v>
      </c>
      <c r="AY2086" s="188">
        <f>_xll.qlInterestRateIndexMaturity(Currency&amp;"ibor"&amp;$G$1,AX2086,Trigger)</f>
        <v>54105</v>
      </c>
      <c r="AZ2086" s="361" t="e">
        <f>_xll.qlIndexFixing($Z$5,AW2086,,_xll.ohTrigger(Trigger,Quote!$AE$2))</f>
        <v>#NUM!</v>
      </c>
      <c r="BA2086" s="361">
        <f>_xll.qlIndexFixing($BB$1,AX2086,,_xll.ohTrigger(Trigger,Quote!$AE$2))</f>
        <v>1.4056978894869773E-2</v>
      </c>
    </row>
    <row r="2087" spans="48:53" ht="11.25" customHeight="1" x14ac:dyDescent="0.25">
      <c r="AV2087" s="189" t="s">
        <v>91</v>
      </c>
      <c r="AW2087" s="188">
        <f>_xll.qlInterestRateIndexFixingDate(Currency&amp;"ibor"&amp;$G$1,AX2087,Trigger)</f>
        <v>53924</v>
      </c>
      <c r="AX2087" s="188">
        <f>_xll.qlCalendarAdvance(Calendar,AX2086,AV2087,"f",,Trigger)</f>
        <v>53926</v>
      </c>
      <c r="AY2087" s="188">
        <f>_xll.qlInterestRateIndexMaturity(Currency&amp;"ibor"&amp;$G$1,AX2087,Trigger)</f>
        <v>54112</v>
      </c>
      <c r="AZ2087" s="361" t="e">
        <f>_xll.qlIndexFixing($Z$5,AW2087,,_xll.ohTrigger(Trigger,Quote!$AE$2))</f>
        <v>#NUM!</v>
      </c>
      <c r="BA2087" s="361">
        <f>_xll.qlIndexFixing($BB$1,AX2087,,_xll.ohTrigger(Trigger,Quote!$AE$2))</f>
        <v>1.4054493578149523E-2</v>
      </c>
    </row>
    <row r="2088" spans="48:53" ht="11.25" customHeight="1" x14ac:dyDescent="0.25">
      <c r="AV2088" s="189" t="s">
        <v>91</v>
      </c>
      <c r="AW2088" s="188">
        <f>_xll.qlInterestRateIndexFixingDate(Currency&amp;"ibor"&amp;$G$1,AX2088,Trigger)</f>
        <v>53931</v>
      </c>
      <c r="AX2088" s="188">
        <f>_xll.qlCalendarAdvance(Calendar,AX2087,AV2088,"f",,Trigger)</f>
        <v>53933</v>
      </c>
      <c r="AY2088" s="188">
        <f>_xll.qlInterestRateIndexMaturity(Currency&amp;"ibor"&amp;$G$1,AX2088,Trigger)</f>
        <v>54116</v>
      </c>
      <c r="AZ2088" s="361" t="e">
        <f>_xll.qlIndexFixing($Z$5,AW2088,,_xll.ohTrigger(Trigger,Quote!$AE$2))</f>
        <v>#NUM!</v>
      </c>
      <c r="BA2088" s="361">
        <f>_xll.qlIndexFixing($BB$1,AX2088,,_xll.ohTrigger(Trigger,Quote!$AE$2))</f>
        <v>1.4051816984530337E-2</v>
      </c>
    </row>
    <row r="2089" spans="48:53" ht="11.25" customHeight="1" x14ac:dyDescent="0.25">
      <c r="AV2089" s="189" t="s">
        <v>91</v>
      </c>
      <c r="AW2089" s="188">
        <f>_xll.qlInterestRateIndexFixingDate(Currency&amp;"ibor"&amp;$G$1,AX2089,Trigger)</f>
        <v>53938</v>
      </c>
      <c r="AX2089" s="188">
        <f>_xll.qlCalendarAdvance(Calendar,AX2088,AV2089,"f",,Trigger)</f>
        <v>53940</v>
      </c>
      <c r="AY2089" s="188">
        <f>_xll.qlInterestRateIndexMaturity(Currency&amp;"ibor"&amp;$G$1,AX2089,Trigger)</f>
        <v>54122</v>
      </c>
      <c r="AZ2089" s="361" t="e">
        <f>_xll.qlIndexFixing($Z$5,AW2089,,_xll.ohTrigger(Trigger,Quote!$AE$2))</f>
        <v>#NUM!</v>
      </c>
      <c r="BA2089" s="361">
        <f>_xll.qlIndexFixing($BB$1,AX2089,,_xll.ohTrigger(Trigger,Quote!$AE$2))</f>
        <v>1.4049341414341934E-2</v>
      </c>
    </row>
    <row r="2090" spans="48:53" ht="11.25" customHeight="1" x14ac:dyDescent="0.25">
      <c r="AV2090" s="189" t="s">
        <v>91</v>
      </c>
      <c r="AW2090" s="188">
        <f>_xll.qlInterestRateIndexFixingDate(Currency&amp;"ibor"&amp;$G$1,AX2090,Trigger)</f>
        <v>53945</v>
      </c>
      <c r="AX2090" s="188">
        <f>_xll.qlCalendarAdvance(Calendar,AX2089,AV2090,"f",,Trigger)</f>
        <v>53947</v>
      </c>
      <c r="AY2090" s="188">
        <f>_xll.qlInterestRateIndexMaturity(Currency&amp;"ibor"&amp;$G$1,AX2090,Trigger)</f>
        <v>54129</v>
      </c>
      <c r="AZ2090" s="361" t="e">
        <f>_xll.qlIndexFixing($Z$5,AW2090,,_xll.ohTrigger(Trigger,Quote!$AE$2))</f>
        <v>#NUM!</v>
      </c>
      <c r="BA2090" s="361">
        <f>_xll.qlIndexFixing($BB$1,AX2090,,_xll.ohTrigger(Trigger,Quote!$AE$2))</f>
        <v>1.4046871031340913E-2</v>
      </c>
    </row>
    <row r="2091" spans="48:53" ht="11.25" customHeight="1" x14ac:dyDescent="0.25">
      <c r="AV2091" s="189" t="s">
        <v>91</v>
      </c>
      <c r="AW2091" s="188">
        <f>_xll.qlInterestRateIndexFixingDate(Currency&amp;"ibor"&amp;$G$1,AX2091,Trigger)</f>
        <v>53952</v>
      </c>
      <c r="AX2091" s="188">
        <f>_xll.qlCalendarAdvance(Calendar,AX2090,AV2091,"f",,Trigger)</f>
        <v>53954</v>
      </c>
      <c r="AY2091" s="188">
        <f>_xll.qlInterestRateIndexMaturity(Currency&amp;"ibor"&amp;$G$1,AX2091,Trigger)</f>
        <v>54136</v>
      </c>
      <c r="AZ2091" s="361" t="e">
        <f>_xll.qlIndexFixing($Z$5,AW2091,,_xll.ohTrigger(Trigger,Quote!$AE$2))</f>
        <v>#NUM!</v>
      </c>
      <c r="BA2091" s="361">
        <f>_xll.qlIndexFixing($BB$1,AX2091,,_xll.ohTrigger(Trigger,Quote!$AE$2))</f>
        <v>1.4044405860005278E-2</v>
      </c>
    </row>
    <row r="2092" spans="48:53" ht="11.25" customHeight="1" x14ac:dyDescent="0.25">
      <c r="AV2092" s="189" t="s">
        <v>91</v>
      </c>
      <c r="AW2092" s="188">
        <f>_xll.qlInterestRateIndexFixingDate(Currency&amp;"ibor"&amp;$G$1,AX2092,Trigger)</f>
        <v>53959</v>
      </c>
      <c r="AX2092" s="188">
        <f>_xll.qlCalendarAdvance(Calendar,AX2091,AV2092,"f",,Trigger)</f>
        <v>53961</v>
      </c>
      <c r="AY2092" s="188">
        <f>_xll.qlInterestRateIndexMaturity(Currency&amp;"ibor"&amp;$G$1,AX2092,Trigger)</f>
        <v>54143</v>
      </c>
      <c r="AZ2092" s="361" t="e">
        <f>_xll.qlIndexFixing($Z$5,AW2092,,_xll.ohTrigger(Trigger,Quote!$AE$2))</f>
        <v>#NUM!</v>
      </c>
      <c r="BA2092" s="361">
        <f>_xll.qlIndexFixing($BB$1,AX2092,,_xll.ohTrigger(Trigger,Quote!$AE$2))</f>
        <v>1.4042045255466091E-2</v>
      </c>
    </row>
    <row r="2093" spans="48:53" ht="11.25" customHeight="1" x14ac:dyDescent="0.25">
      <c r="AV2093" s="189" t="s">
        <v>91</v>
      </c>
      <c r="AW2093" s="188">
        <f>_xll.qlInterestRateIndexFixingDate(Currency&amp;"ibor"&amp;$G$1,AX2093,Trigger)</f>
        <v>53966</v>
      </c>
      <c r="AX2093" s="188">
        <f>_xll.qlCalendarAdvance(Calendar,AX2092,AV2093,"f",,Trigger)</f>
        <v>53968</v>
      </c>
      <c r="AY2093" s="188">
        <f>_xll.qlInterestRateIndexMaturity(Currency&amp;"ibor"&amp;$G$1,AX2093,Trigger)</f>
        <v>54155</v>
      </c>
      <c r="AZ2093" s="361" t="e">
        <f>_xll.qlIndexFixing($Z$5,AW2093,,_xll.ohTrigger(Trigger,Quote!$AE$2))</f>
        <v>#NUM!</v>
      </c>
      <c r="BA2093" s="361">
        <f>_xll.qlIndexFixing($BB$1,AX2093,,_xll.ohTrigger(Trigger,Quote!$AE$2))</f>
        <v>1.403959086980657E-2</v>
      </c>
    </row>
    <row r="2094" spans="48:53" ht="11.25" customHeight="1" x14ac:dyDescent="0.25">
      <c r="AV2094" s="189" t="s">
        <v>91</v>
      </c>
      <c r="AW2094" s="188">
        <f>_xll.qlInterestRateIndexFixingDate(Currency&amp;"ibor"&amp;$G$1,AX2094,Trigger)</f>
        <v>53973</v>
      </c>
      <c r="AX2094" s="188">
        <f>_xll.qlCalendarAdvance(Calendar,AX2093,AV2094,"f",,Trigger)</f>
        <v>53975</v>
      </c>
      <c r="AY2094" s="188">
        <f>_xll.qlInterestRateIndexMaturity(Currency&amp;"ibor"&amp;$G$1,AX2094,Trigger)</f>
        <v>54158</v>
      </c>
      <c r="AZ2094" s="361" t="e">
        <f>_xll.qlIndexFixing($Z$5,AW2094,,_xll.ohTrigger(Trigger,Quote!$AE$2))</f>
        <v>#NUM!</v>
      </c>
      <c r="BA2094" s="361">
        <f>_xll.qlIndexFixing($BB$1,AX2094,,_xll.ohTrigger(Trigger,Quote!$AE$2))</f>
        <v>1.4037141771216193E-2</v>
      </c>
    </row>
    <row r="2095" spans="48:53" ht="11.25" customHeight="1" x14ac:dyDescent="0.25">
      <c r="AV2095" s="189" t="s">
        <v>91</v>
      </c>
      <c r="AW2095" s="188">
        <f>_xll.qlInterestRateIndexFixingDate(Currency&amp;"ibor"&amp;$G$1,AX2095,Trigger)</f>
        <v>53980</v>
      </c>
      <c r="AX2095" s="188">
        <f>_xll.qlCalendarAdvance(Calendar,AX2094,AV2095,"f",,Trigger)</f>
        <v>53982</v>
      </c>
      <c r="AY2095" s="188">
        <f>_xll.qlInterestRateIndexMaturity(Currency&amp;"ibor"&amp;$G$1,AX2095,Trigger)</f>
        <v>54165</v>
      </c>
      <c r="AZ2095" s="361" t="e">
        <f>_xll.qlIndexFixing($Z$5,AW2095,,_xll.ohTrigger(Trigger,Quote!$AE$2))</f>
        <v>#NUM!</v>
      </c>
      <c r="BA2095" s="361">
        <f>_xll.qlIndexFixing($BB$1,AX2095,,_xll.ohTrigger(Trigger,Quote!$AE$2))</f>
        <v>1.4034697984173738E-2</v>
      </c>
    </row>
    <row r="2096" spans="48:53" ht="11.25" customHeight="1" x14ac:dyDescent="0.25">
      <c r="AV2096" s="189" t="s">
        <v>91</v>
      </c>
      <c r="AW2096" s="188">
        <f>_xll.qlInterestRateIndexFixingDate(Currency&amp;"ibor"&amp;$G$1,AX2096,Trigger)</f>
        <v>53987</v>
      </c>
      <c r="AX2096" s="188">
        <f>_xll.qlCalendarAdvance(Calendar,AX2095,AV2096,"f",,Trigger)</f>
        <v>53989</v>
      </c>
      <c r="AY2096" s="188">
        <f>_xll.qlInterestRateIndexMaturity(Currency&amp;"ibor"&amp;$G$1,AX2096,Trigger)</f>
        <v>54172</v>
      </c>
      <c r="AZ2096" s="361" t="e">
        <f>_xll.qlIndexFixing($Z$5,AW2096,,_xll.ohTrigger(Trigger,Quote!$AE$2))</f>
        <v>#NUM!</v>
      </c>
      <c r="BA2096" s="361">
        <f>_xll.qlIndexFixing($BB$1,AX2096,,_xll.ohTrigger(Trigger,Quote!$AE$2))</f>
        <v>1.4032259533156675E-2</v>
      </c>
    </row>
    <row r="2097" spans="48:53" ht="11.25" customHeight="1" x14ac:dyDescent="0.25">
      <c r="AV2097" s="189" t="s">
        <v>91</v>
      </c>
      <c r="AW2097" s="188">
        <f>_xll.qlInterestRateIndexFixingDate(Currency&amp;"ibor"&amp;$G$1,AX2097,Trigger)</f>
        <v>53994</v>
      </c>
      <c r="AX2097" s="188">
        <f>_xll.qlCalendarAdvance(Calendar,AX2096,AV2097,"f",,Trigger)</f>
        <v>53996</v>
      </c>
      <c r="AY2097" s="188">
        <f>_xll.qlInterestRateIndexMaturity(Currency&amp;"ibor"&amp;$G$1,AX2097,Trigger)</f>
        <v>54178</v>
      </c>
      <c r="AZ2097" s="361" t="e">
        <f>_xll.qlIndexFixing($Z$5,AW2097,,_xll.ohTrigger(Trigger,Quote!$AE$2))</f>
        <v>#NUM!</v>
      </c>
      <c r="BA2097" s="361">
        <f>_xll.qlIndexFixing($BB$1,AX2097,,_xll.ohTrigger(Trigger,Quote!$AE$2))</f>
        <v>1.402972564771905E-2</v>
      </c>
    </row>
    <row r="2098" spans="48:53" ht="11.25" customHeight="1" x14ac:dyDescent="0.25">
      <c r="AV2098" s="189" t="s">
        <v>91</v>
      </c>
      <c r="AW2098" s="188">
        <f>_xll.qlInterestRateIndexFixingDate(Currency&amp;"ibor"&amp;$G$1,AX2098,Trigger)</f>
        <v>54001</v>
      </c>
      <c r="AX2098" s="188">
        <f>_xll.qlCalendarAdvance(Calendar,AX2097,AV2098,"f",,Trigger)</f>
        <v>54003</v>
      </c>
      <c r="AY2098" s="188">
        <f>_xll.qlInterestRateIndexMaturity(Currency&amp;"ibor"&amp;$G$1,AX2098,Trigger)</f>
        <v>54185</v>
      </c>
      <c r="AZ2098" s="361" t="e">
        <f>_xll.qlIndexFixing($Z$5,AW2098,,_xll.ohTrigger(Trigger,Quote!$AE$2))</f>
        <v>#NUM!</v>
      </c>
      <c r="BA2098" s="361">
        <f>_xll.qlIndexFixing($BB$1,AX2098,,_xll.ohTrigger(Trigger,Quote!$AE$2))</f>
        <v>1.4027297643415943E-2</v>
      </c>
    </row>
    <row r="2099" spans="48:53" ht="11.25" customHeight="1" x14ac:dyDescent="0.25">
      <c r="AV2099" s="189" t="s">
        <v>91</v>
      </c>
      <c r="AW2099" s="188">
        <f>_xll.qlInterestRateIndexFixingDate(Currency&amp;"ibor"&amp;$G$1,AX2099,Trigger)</f>
        <v>54008</v>
      </c>
      <c r="AX2099" s="188">
        <f>_xll.qlCalendarAdvance(Calendar,AX2098,AV2099,"f",,Trigger)</f>
        <v>54010</v>
      </c>
      <c r="AY2099" s="188">
        <f>_xll.qlInterestRateIndexMaturity(Currency&amp;"ibor"&amp;$G$1,AX2099,Trigger)</f>
        <v>54192</v>
      </c>
      <c r="AZ2099" s="361" t="e">
        <f>_xll.qlIndexFixing($Z$5,AW2099,,_xll.ohTrigger(Trigger,Quote!$AE$2))</f>
        <v>#NUM!</v>
      </c>
      <c r="BA2099" s="361">
        <f>_xll.qlIndexFixing($BB$1,AX2099,,_xll.ohTrigger(Trigger,Quote!$AE$2))</f>
        <v>1.4024875046599604E-2</v>
      </c>
    </row>
    <row r="2100" spans="48:53" ht="11.25" customHeight="1" x14ac:dyDescent="0.25">
      <c r="AV2100" s="189" t="s">
        <v>91</v>
      </c>
      <c r="AW2100" s="188">
        <f>_xll.qlInterestRateIndexFixingDate(Currency&amp;"ibor"&amp;$G$1,AX2100,Trigger)</f>
        <v>54015</v>
      </c>
      <c r="AX2100" s="188">
        <f>_xll.qlCalendarAdvance(Calendar,AX2099,AV2100,"f",,Trigger)</f>
        <v>54017</v>
      </c>
      <c r="AY2100" s="188">
        <f>_xll.qlInterestRateIndexMaturity(Currency&amp;"ibor"&amp;$G$1,AX2100,Trigger)</f>
        <v>54199</v>
      </c>
      <c r="AZ2100" s="361" t="e">
        <f>_xll.qlIndexFixing($Z$5,AW2100,,_xll.ohTrigger(Trigger,Quote!$AE$2))</f>
        <v>#NUM!</v>
      </c>
      <c r="BA2100" s="361">
        <f>_xll.qlIndexFixing($BB$1,AX2100,,_xll.ohTrigger(Trigger,Quote!$AE$2))</f>
        <v>1.4022457881745835E-2</v>
      </c>
    </row>
    <row r="2101" spans="48:53" ht="11.25" customHeight="1" x14ac:dyDescent="0.25">
      <c r="AV2101" s="189" t="s">
        <v>91</v>
      </c>
      <c r="AW2101" s="188">
        <f>_xll.qlInterestRateIndexFixingDate(Currency&amp;"ibor"&amp;$G$1,AX2101,Trigger)</f>
        <v>54022</v>
      </c>
      <c r="AX2101" s="188">
        <f>_xll.qlCalendarAdvance(Calendar,AX2100,AV2101,"f",,Trigger)</f>
        <v>54024</v>
      </c>
      <c r="AY2101" s="188">
        <f>_xll.qlInterestRateIndexMaturity(Currency&amp;"ibor"&amp;$G$1,AX2101,Trigger)</f>
        <v>54206</v>
      </c>
      <c r="AZ2101" s="361" t="e">
        <f>_xll.qlIndexFixing($Z$5,AW2101,,_xll.ohTrigger(Trigger,Quote!$AE$2))</f>
        <v>#NUM!</v>
      </c>
      <c r="BA2101" s="361">
        <f>_xll.qlIndexFixing($BB$1,AX2101,,_xll.ohTrigger(Trigger,Quote!$AE$2))</f>
        <v>1.4020148175196865E-2</v>
      </c>
    </row>
    <row r="2102" spans="48:53" ht="11.25" customHeight="1" x14ac:dyDescent="0.25">
      <c r="AV2102" s="189" t="s">
        <v>91</v>
      </c>
      <c r="AW2102" s="188">
        <f>_xll.qlInterestRateIndexFixingDate(Currency&amp;"ibor"&amp;$G$1,AX2102,Trigger)</f>
        <v>54029</v>
      </c>
      <c r="AX2102" s="188">
        <f>_xll.qlCalendarAdvance(Calendar,AX2101,AV2102,"f",,Trigger)</f>
        <v>54031</v>
      </c>
      <c r="AY2102" s="188">
        <f>_xll.qlInterestRateIndexMaturity(Currency&amp;"ibor"&amp;$G$1,AX2102,Trigger)</f>
        <v>54214</v>
      </c>
      <c r="AZ2102" s="361" t="e">
        <f>_xll.qlIndexFixing($Z$5,AW2102,,_xll.ohTrigger(Trigger,Quote!$AE$2))</f>
        <v>#NUM!</v>
      </c>
      <c r="BA2102" s="361">
        <f>_xll.qlIndexFixing($BB$1,AX2102,,_xll.ohTrigger(Trigger,Quote!$AE$2))</f>
        <v>1.4017742254376044E-2</v>
      </c>
    </row>
    <row r="2103" spans="48:53" ht="11.25" customHeight="1" x14ac:dyDescent="0.25">
      <c r="AV2103" s="189" t="s">
        <v>91</v>
      </c>
      <c r="AW2103" s="188">
        <f>_xll.qlInterestRateIndexFixingDate(Currency&amp;"ibor"&amp;$G$1,AX2103,Trigger)</f>
        <v>54036</v>
      </c>
      <c r="AX2103" s="188">
        <f>_xll.qlCalendarAdvance(Calendar,AX2102,AV2103,"f",,Trigger)</f>
        <v>54038</v>
      </c>
      <c r="AY2103" s="188">
        <f>_xll.qlInterestRateIndexMaturity(Currency&amp;"ibor"&amp;$G$1,AX2103,Trigger)</f>
        <v>54221</v>
      </c>
      <c r="AZ2103" s="361" t="e">
        <f>_xll.qlIndexFixing($Z$5,AW2103,,_xll.ohTrigger(Trigger,Quote!$AE$2))</f>
        <v>#NUM!</v>
      </c>
      <c r="BA2103" s="361">
        <f>_xll.qlIndexFixing($BB$1,AX2103,,_xll.ohTrigger(Trigger,Quote!$AE$2))</f>
        <v>1.4015341840928579E-2</v>
      </c>
    </row>
    <row r="2104" spans="48:53" ht="11.25" customHeight="1" x14ac:dyDescent="0.25">
      <c r="AV2104" s="189" t="s">
        <v>91</v>
      </c>
      <c r="AW2104" s="188">
        <f>_xll.qlInterestRateIndexFixingDate(Currency&amp;"ibor"&amp;$G$1,AX2104,Trigger)</f>
        <v>54043</v>
      </c>
      <c r="AX2104" s="188">
        <f>_xll.qlCalendarAdvance(Calendar,AX2103,AV2104,"f",,Trigger)</f>
        <v>54045</v>
      </c>
      <c r="AY2104" s="188">
        <f>_xll.qlInterestRateIndexMaturity(Currency&amp;"ibor"&amp;$G$1,AX2104,Trigger)</f>
        <v>54228</v>
      </c>
      <c r="AZ2104" s="361" t="e">
        <f>_xll.qlIndexFixing($Z$5,AW2104,,_xll.ohTrigger(Trigger,Quote!$AE$2))</f>
        <v>#NUM!</v>
      </c>
      <c r="BA2104" s="361">
        <f>_xll.qlIndexFixing($BB$1,AX2104,,_xll.ohTrigger(Trigger,Quote!$AE$2))</f>
        <v>1.4012946959329317E-2</v>
      </c>
    </row>
    <row r="2105" spans="48:53" ht="11.25" customHeight="1" x14ac:dyDescent="0.25">
      <c r="AV2105" s="189" t="s">
        <v>91</v>
      </c>
      <c r="AW2105" s="188">
        <f>_xll.qlInterestRateIndexFixingDate(Currency&amp;"ibor"&amp;$G$1,AX2105,Trigger)</f>
        <v>54049</v>
      </c>
      <c r="AX2105" s="188">
        <f>_xll.qlCalendarAdvance(Calendar,AX2104,AV2105,"f",,Trigger)</f>
        <v>54053</v>
      </c>
      <c r="AY2105" s="188">
        <f>_xll.qlInterestRateIndexMaturity(Currency&amp;"ibor"&amp;$G$1,AX2105,Trigger)</f>
        <v>54238</v>
      </c>
      <c r="AZ2105" s="361" t="e">
        <f>_xll.qlIndexFixing($Z$5,AW2105,,_xll.ohTrigger(Trigger,Quote!$AE$2))</f>
        <v>#NUM!</v>
      </c>
      <c r="BA2105" s="361">
        <f>_xll.qlIndexFixing($BB$1,AX2105,,_xll.ohTrigger(Trigger,Quote!$AE$2))</f>
        <v>1.4010113471622723E-2</v>
      </c>
    </row>
    <row r="2106" spans="48:53" ht="11.25" customHeight="1" x14ac:dyDescent="0.25">
      <c r="AV2106" s="189" t="s">
        <v>91</v>
      </c>
      <c r="AW2106" s="188">
        <f>_xll.qlInterestRateIndexFixingDate(Currency&amp;"ibor"&amp;$G$1,AX2106,Trigger)</f>
        <v>54057</v>
      </c>
      <c r="AX2106" s="188">
        <f>_xll.qlCalendarAdvance(Calendar,AX2105,AV2106,"f",,Trigger)</f>
        <v>54060</v>
      </c>
      <c r="AY2106" s="188">
        <f>_xll.qlInterestRateIndexMaturity(Currency&amp;"ibor"&amp;$G$1,AX2106,Trigger)</f>
        <v>54242</v>
      </c>
      <c r="AZ2106" s="361" t="e">
        <f>_xll.qlIndexFixing($Z$5,AW2106,,_xll.ohTrigger(Trigger,Quote!$AE$2))</f>
        <v>#NUM!</v>
      </c>
      <c r="BA2106" s="361">
        <f>_xll.qlIndexFixing($BB$1,AX2106,,_xll.ohTrigger(Trigger,Quote!$AE$2))</f>
        <v>1.4007730211538496E-2</v>
      </c>
    </row>
    <row r="2107" spans="48:53" ht="11.25" customHeight="1" x14ac:dyDescent="0.25">
      <c r="AV2107" s="189" t="s">
        <v>91</v>
      </c>
      <c r="AW2107" s="188">
        <f>_xll.qlInterestRateIndexFixingDate(Currency&amp;"ibor"&amp;$G$1,AX2107,Trigger)</f>
        <v>54065</v>
      </c>
      <c r="AX2107" s="188">
        <f>_xll.qlCalendarAdvance(Calendar,AX2106,AV2107,"f",,Trigger)</f>
        <v>54067</v>
      </c>
      <c r="AY2107" s="188">
        <f>_xll.qlInterestRateIndexMaturity(Currency&amp;"ibor"&amp;$G$1,AX2107,Trigger)</f>
        <v>54249</v>
      </c>
      <c r="AZ2107" s="361" t="e">
        <f>_xll.qlIndexFixing($Z$5,AW2107,,_xll.ohTrigger(Trigger,Quote!$AE$2))</f>
        <v>#NUM!</v>
      </c>
      <c r="BA2107" s="361">
        <f>_xll.qlIndexFixing($BB$1,AX2107,,_xll.ohTrigger(Trigger,Quote!$AE$2))</f>
        <v>1.4005352558251494E-2</v>
      </c>
    </row>
    <row r="2108" spans="48:53" ht="11.25" customHeight="1" x14ac:dyDescent="0.25">
      <c r="AV2108" s="189" t="s">
        <v>91</v>
      </c>
      <c r="AW2108" s="188">
        <f>_xll.qlInterestRateIndexFixingDate(Currency&amp;"ibor"&amp;$G$1,AX2108,Trigger)</f>
        <v>54072</v>
      </c>
      <c r="AX2108" s="188">
        <f>_xll.qlCalendarAdvance(Calendar,AX2107,AV2108,"f",,Trigger)</f>
        <v>54074</v>
      </c>
      <c r="AY2108" s="188">
        <f>_xll.qlInterestRateIndexMaturity(Currency&amp;"ibor"&amp;$G$1,AX2108,Trigger)</f>
        <v>54256</v>
      </c>
      <c r="AZ2108" s="361" t="e">
        <f>_xll.qlIndexFixing($Z$5,AW2108,,_xll.ohTrigger(Trigger,Quote!$AE$2))</f>
        <v>#NUM!</v>
      </c>
      <c r="BA2108" s="361">
        <f>_xll.qlIndexFixing($BB$1,AX2108,,_xll.ohTrigger(Trigger,Quote!$AE$2))</f>
        <v>1.4002980536240156E-2</v>
      </c>
    </row>
    <row r="2109" spans="48:53" ht="11.25" customHeight="1" x14ac:dyDescent="0.25">
      <c r="AV2109" s="189" t="s">
        <v>91</v>
      </c>
      <c r="AW2109" s="188">
        <f>_xll.qlInterestRateIndexFixingDate(Currency&amp;"ibor"&amp;$G$1,AX2109,Trigger)</f>
        <v>54079</v>
      </c>
      <c r="AX2109" s="188">
        <f>_xll.qlCalendarAdvance(Calendar,AX2108,AV2109,"f",,Trigger)</f>
        <v>54081</v>
      </c>
      <c r="AY2109" s="188">
        <f>_xll.qlInterestRateIndexMaturity(Currency&amp;"ibor"&amp;$G$1,AX2109,Trigger)</f>
        <v>54263</v>
      </c>
      <c r="AZ2109" s="361" t="e">
        <f>_xll.qlIndexFixing($Z$5,AW2109,,_xll.ohTrigger(Trigger,Quote!$AE$2))</f>
        <v>#NUM!</v>
      </c>
      <c r="BA2109" s="361">
        <f>_xll.qlIndexFixing($BB$1,AX2109,,_xll.ohTrigger(Trigger,Quote!$AE$2))</f>
        <v>1.4000614169978973E-2</v>
      </c>
    </row>
    <row r="2110" spans="48:53" ht="11.25" customHeight="1" x14ac:dyDescent="0.25">
      <c r="AV2110" s="189" t="s">
        <v>91</v>
      </c>
      <c r="AW2110" s="188">
        <f>_xll.qlInterestRateIndexFixingDate(Currency&amp;"ibor"&amp;$G$1,AX2110,Trigger)</f>
        <v>54086</v>
      </c>
      <c r="AX2110" s="188">
        <f>_xll.qlCalendarAdvance(Calendar,AX2109,AV2110,"f",,Trigger)</f>
        <v>54088</v>
      </c>
      <c r="AY2110" s="188">
        <f>_xll.qlInterestRateIndexMaturity(Currency&amp;"ibor"&amp;$G$1,AX2110,Trigger)</f>
        <v>54270</v>
      </c>
      <c r="AZ2110" s="361" t="e">
        <f>_xll.qlIndexFixing($Z$5,AW2110,,_xll.ohTrigger(Trigger,Quote!$AE$2))</f>
        <v>#NUM!</v>
      </c>
      <c r="BA2110" s="361">
        <f>_xll.qlIndexFixing($BB$1,AX2110,,_xll.ohTrigger(Trigger,Quote!$AE$2))</f>
        <v>1.3998253483946824E-2</v>
      </c>
    </row>
    <row r="2111" spans="48:53" ht="11.25" customHeight="1" x14ac:dyDescent="0.25">
      <c r="AV2111" s="189" t="s">
        <v>91</v>
      </c>
      <c r="AW2111" s="188">
        <f>_xll.qlInterestRateIndexFixingDate(Currency&amp;"ibor"&amp;$G$1,AX2111,Trigger)</f>
        <v>54093</v>
      </c>
      <c r="AX2111" s="188">
        <f>_xll.qlCalendarAdvance(Calendar,AX2110,AV2111,"f",,Trigger)</f>
        <v>54095</v>
      </c>
      <c r="AY2111" s="188">
        <f>_xll.qlInterestRateIndexMaturity(Currency&amp;"ibor"&amp;$G$1,AX2111,Trigger)</f>
        <v>54277</v>
      </c>
      <c r="AZ2111" s="361" t="e">
        <f>_xll.qlIndexFixing($Z$5,AW2111,,_xll.ohTrigger(Trigger,Quote!$AE$2))</f>
        <v>#NUM!</v>
      </c>
      <c r="BA2111" s="361">
        <f>_xll.qlIndexFixing($BB$1,AX2111,,_xll.ohTrigger(Trigger,Quote!$AE$2))</f>
        <v>1.3995898502618636E-2</v>
      </c>
    </row>
    <row r="2112" spans="48:53" ht="11.25" customHeight="1" x14ac:dyDescent="0.25">
      <c r="AV2112" s="189" t="s">
        <v>91</v>
      </c>
      <c r="AW2112" s="188">
        <f>_xll.qlInterestRateIndexFixingDate(Currency&amp;"ibor"&amp;$G$1,AX2112,Trigger)</f>
        <v>54100</v>
      </c>
      <c r="AX2112" s="188">
        <f>_xll.qlCalendarAdvance(Calendar,AX2111,AV2112,"f",,Trigger)</f>
        <v>54102</v>
      </c>
      <c r="AY2112" s="188">
        <f>_xll.qlInterestRateIndexMaturity(Currency&amp;"ibor"&amp;$G$1,AX2112,Trigger)</f>
        <v>54284</v>
      </c>
      <c r="AZ2112" s="361" t="e">
        <f>_xll.qlIndexFixing($Z$5,AW2112,,_xll.ohTrigger(Trigger,Quote!$AE$2))</f>
        <v>#NUM!</v>
      </c>
      <c r="BA2112" s="361">
        <f>_xll.qlIndexFixing($BB$1,AX2112,,_xll.ohTrigger(Trigger,Quote!$AE$2))</f>
        <v>1.3993549250470217E-2</v>
      </c>
    </row>
    <row r="2113" spans="48:53" ht="11.25" customHeight="1" x14ac:dyDescent="0.25">
      <c r="AV2113" s="189" t="s">
        <v>91</v>
      </c>
      <c r="AW2113" s="188">
        <f>_xll.qlInterestRateIndexFixingDate(Currency&amp;"ibor"&amp;$G$1,AX2113,Trigger)</f>
        <v>54107</v>
      </c>
      <c r="AX2113" s="188">
        <f>_xll.qlCalendarAdvance(Calendar,AX2112,AV2113,"f",,Trigger)</f>
        <v>54109</v>
      </c>
      <c r="AY2113" s="188">
        <f>_xll.qlInterestRateIndexMaturity(Currency&amp;"ibor"&amp;$G$1,AX2113,Trigger)</f>
        <v>54291</v>
      </c>
      <c r="AZ2113" s="361" t="e">
        <f>_xll.qlIndexFixing($Z$5,AW2113,,_xll.ohTrigger(Trigger,Quote!$AE$2))</f>
        <v>#NUM!</v>
      </c>
      <c r="BA2113" s="361">
        <f>_xll.qlIndexFixing($BB$1,AX2113,,_xll.ohTrigger(Trigger,Quote!$AE$2))</f>
        <v>1.3991205751979569E-2</v>
      </c>
    </row>
    <row r="2114" spans="48:53" ht="11.25" customHeight="1" x14ac:dyDescent="0.25">
      <c r="AV2114" s="189" t="s">
        <v>91</v>
      </c>
      <c r="AW2114" s="188">
        <f>_xll.qlInterestRateIndexFixingDate(Currency&amp;"ibor"&amp;$G$1,AX2114,Trigger)</f>
        <v>54114</v>
      </c>
      <c r="AX2114" s="188">
        <f>_xll.qlCalendarAdvance(Calendar,AX2113,AV2114,"f",,Trigger)</f>
        <v>54116</v>
      </c>
      <c r="AY2114" s="188">
        <f>_xll.qlInterestRateIndexMaturity(Currency&amp;"ibor"&amp;$G$1,AX2114,Trigger)</f>
        <v>54301</v>
      </c>
      <c r="AZ2114" s="361" t="e">
        <f>_xll.qlIndexFixing($Z$5,AW2114,,_xll.ohTrigger(Trigger,Quote!$AE$2))</f>
        <v>#NUM!</v>
      </c>
      <c r="BA2114" s="361">
        <f>_xll.qlIndexFixing($BB$1,AX2114,,_xll.ohTrigger(Trigger,Quote!$AE$2))</f>
        <v>1.3989080447502187E-2</v>
      </c>
    </row>
    <row r="2115" spans="48:53" ht="11.25" customHeight="1" x14ac:dyDescent="0.25">
      <c r="AV2115" s="189" t="s">
        <v>91</v>
      </c>
      <c r="AW2115" s="188">
        <f>_xll.qlInterestRateIndexFixingDate(Currency&amp;"ibor"&amp;$G$1,AX2115,Trigger)</f>
        <v>54121</v>
      </c>
      <c r="AX2115" s="188">
        <f>_xll.qlCalendarAdvance(Calendar,AX2114,AV2115,"f",,Trigger)</f>
        <v>54123</v>
      </c>
      <c r="AY2115" s="188">
        <f>_xll.qlInterestRateIndexMaturity(Currency&amp;"ibor"&amp;$G$1,AX2115,Trigger)</f>
        <v>54308</v>
      </c>
      <c r="AZ2115" s="361" t="e">
        <f>_xll.qlIndexFixing($Z$5,AW2115,,_xll.ohTrigger(Trigger,Quote!$AE$2))</f>
        <v>#NUM!</v>
      </c>
      <c r="BA2115" s="361">
        <f>_xll.qlIndexFixing($BB$1,AX2115,,_xll.ohTrigger(Trigger,Quote!$AE$2))</f>
        <v>1.3986749195428196E-2</v>
      </c>
    </row>
    <row r="2116" spans="48:53" ht="11.25" customHeight="1" x14ac:dyDescent="0.25">
      <c r="AV2116" s="189" t="s">
        <v>91</v>
      </c>
      <c r="AW2116" s="188">
        <f>_xll.qlInterestRateIndexFixingDate(Currency&amp;"ibor"&amp;$G$1,AX2116,Trigger)</f>
        <v>54128</v>
      </c>
      <c r="AX2116" s="188">
        <f>_xll.qlCalendarAdvance(Calendar,AX2115,AV2116,"f",,Trigger)</f>
        <v>54130</v>
      </c>
      <c r="AY2116" s="188">
        <f>_xll.qlInterestRateIndexMaturity(Currency&amp;"ibor"&amp;$G$1,AX2116,Trigger)</f>
        <v>54315</v>
      </c>
      <c r="AZ2116" s="361" t="e">
        <f>_xll.qlIndexFixing($Z$5,AW2116,,_xll.ohTrigger(Trigger,Quote!$AE$2))</f>
        <v>#NUM!</v>
      </c>
      <c r="BA2116" s="361">
        <f>_xll.qlIndexFixing($BB$1,AX2116,,_xll.ohTrigger(Trigger,Quote!$AE$2))</f>
        <v>1.3984423774417226E-2</v>
      </c>
    </row>
    <row r="2117" spans="48:53" ht="11.25" customHeight="1" x14ac:dyDescent="0.25">
      <c r="AV2117" s="189" t="s">
        <v>91</v>
      </c>
      <c r="AW2117" s="188">
        <f>_xll.qlInterestRateIndexFixingDate(Currency&amp;"ibor"&amp;$G$1,AX2117,Trigger)</f>
        <v>54135</v>
      </c>
      <c r="AX2117" s="188">
        <f>_xll.qlCalendarAdvance(Calendar,AX2116,AV2117,"f",,Trigger)</f>
        <v>54137</v>
      </c>
      <c r="AY2117" s="188">
        <f>_xll.qlInterestRateIndexMaturity(Currency&amp;"ibor"&amp;$G$1,AX2117,Trigger)</f>
        <v>54322</v>
      </c>
      <c r="AZ2117" s="361" t="e">
        <f>_xll.qlIndexFixing($Z$5,AW2117,,_xll.ohTrigger(Trigger,Quote!$AE$2))</f>
        <v>#NUM!</v>
      </c>
      <c r="BA2117" s="361">
        <f>_xll.qlIndexFixing($BB$1,AX2117,,_xll.ohTrigger(Trigger,Quote!$AE$2))</f>
        <v>1.3982104208947093E-2</v>
      </c>
    </row>
    <row r="2118" spans="48:53" ht="11.25" customHeight="1" x14ac:dyDescent="0.25">
      <c r="AV2118" s="189" t="s">
        <v>91</v>
      </c>
      <c r="AW2118" s="188">
        <f>_xll.qlInterestRateIndexFixingDate(Currency&amp;"ibor"&amp;$G$1,AX2118,Trigger)</f>
        <v>54142</v>
      </c>
      <c r="AX2118" s="188">
        <f>_xll.qlCalendarAdvance(Calendar,AX2117,AV2118,"f",,Trigger)</f>
        <v>54144</v>
      </c>
      <c r="AY2118" s="188">
        <f>_xll.qlInterestRateIndexMaturity(Currency&amp;"ibor"&amp;$G$1,AX2118,Trigger)</f>
        <v>54329</v>
      </c>
      <c r="AZ2118" s="361" t="e">
        <f>_xll.qlIndexFixing($Z$5,AW2118,,_xll.ohTrigger(Trigger,Quote!$AE$2))</f>
        <v>#NUM!</v>
      </c>
      <c r="BA2118" s="361">
        <f>_xll.qlIndexFixing($BB$1,AX2118,,_xll.ohTrigger(Trigger,Quote!$AE$2))</f>
        <v>1.3979682954472931E-2</v>
      </c>
    </row>
    <row r="2119" spans="48:53" ht="11.25" customHeight="1" x14ac:dyDescent="0.25">
      <c r="AV2119" s="189" t="s">
        <v>91</v>
      </c>
      <c r="AW2119" s="188">
        <f>_xll.qlInterestRateIndexFixingDate(Currency&amp;"ibor"&amp;$G$1,AX2119,Trigger)</f>
        <v>54149</v>
      </c>
      <c r="AX2119" s="188">
        <f>_xll.qlCalendarAdvance(Calendar,AX2118,AV2119,"f",,Trigger)</f>
        <v>54155</v>
      </c>
      <c r="AY2119" s="188">
        <f>_xll.qlInterestRateIndexMaturity(Currency&amp;"ibor"&amp;$G$1,AX2119,Trigger)</f>
        <v>54338</v>
      </c>
      <c r="AZ2119" s="361" t="e">
        <f>_xll.qlIndexFixing($Z$5,AW2119,,_xll.ohTrigger(Trigger,Quote!$AE$2))</f>
        <v>#NUM!</v>
      </c>
      <c r="BA2119" s="361">
        <f>_xll.qlIndexFixing($BB$1,AX2119,,_xll.ohTrigger(Trigger,Quote!$AE$2))</f>
        <v>1.3976716456792862E-2</v>
      </c>
    </row>
    <row r="2120" spans="48:53" ht="11.25" customHeight="1" x14ac:dyDescent="0.25">
      <c r="AV2120" s="189" t="s">
        <v>91</v>
      </c>
      <c r="AW2120" s="188">
        <f>_xll.qlInterestRateIndexFixingDate(Currency&amp;"ibor"&amp;$G$1,AX2120,Trigger)</f>
        <v>54158</v>
      </c>
      <c r="AX2120" s="188">
        <f>_xll.qlCalendarAdvance(Calendar,AX2119,AV2120,"f",,Trigger)</f>
        <v>54162</v>
      </c>
      <c r="AY2120" s="188">
        <f>_xll.qlInterestRateIndexMaturity(Currency&amp;"ibor"&amp;$G$1,AX2120,Trigger)</f>
        <v>54345</v>
      </c>
      <c r="AZ2120" s="361" t="e">
        <f>_xll.qlIndexFixing($Z$5,AW2120,,_xll.ohTrigger(Trigger,Quote!$AE$2))</f>
        <v>#NUM!</v>
      </c>
      <c r="BA2120" s="361">
        <f>_xll.qlIndexFixing($BB$1,AX2120,,_xll.ohTrigger(Trigger,Quote!$AE$2))</f>
        <v>1.3974415959841457E-2</v>
      </c>
    </row>
    <row r="2121" spans="48:53" ht="11.25" customHeight="1" x14ac:dyDescent="0.25">
      <c r="AV2121" s="189" t="s">
        <v>91</v>
      </c>
      <c r="AW2121" s="188">
        <f>_xll.qlInterestRateIndexFixingDate(Currency&amp;"ibor"&amp;$G$1,AX2121,Trigger)</f>
        <v>54165</v>
      </c>
      <c r="AX2121" s="188">
        <f>_xll.qlCalendarAdvance(Calendar,AX2120,AV2121,"f",,Trigger)</f>
        <v>54169</v>
      </c>
      <c r="AY2121" s="188">
        <f>_xll.qlInterestRateIndexMaturity(Currency&amp;"ibor"&amp;$G$1,AX2121,Trigger)</f>
        <v>54352</v>
      </c>
      <c r="AZ2121" s="361" t="e">
        <f>_xll.qlIndexFixing($Z$5,AW2121,,_xll.ohTrigger(Trigger,Quote!$AE$2))</f>
        <v>#NUM!</v>
      </c>
      <c r="BA2121" s="361">
        <f>_xll.qlIndexFixing($BB$1,AX2121,,_xll.ohTrigger(Trigger,Quote!$AE$2))</f>
        <v>1.3972121421340397E-2</v>
      </c>
    </row>
    <row r="2122" spans="48:53" ht="11.25" customHeight="1" x14ac:dyDescent="0.25">
      <c r="AV2122" s="189" t="s">
        <v>91</v>
      </c>
      <c r="AW2122" s="188">
        <f>_xll.qlInterestRateIndexFixingDate(Currency&amp;"ibor"&amp;$G$1,AX2122,Trigger)</f>
        <v>54172</v>
      </c>
      <c r="AX2122" s="188">
        <f>_xll.qlCalendarAdvance(Calendar,AX2121,AV2122,"f",,Trigger)</f>
        <v>54176</v>
      </c>
      <c r="AY2122" s="188">
        <f>_xll.qlInterestRateIndexMaturity(Currency&amp;"ibor"&amp;$G$1,AX2122,Trigger)</f>
        <v>54359</v>
      </c>
      <c r="AZ2122" s="361" t="e">
        <f>_xll.qlIndexFixing($Z$5,AW2122,,_xll.ohTrigger(Trigger,Quote!$AE$2))</f>
        <v>#NUM!</v>
      </c>
      <c r="BA2122" s="361">
        <f>_xll.qlIndexFixing($BB$1,AX2122,,_xll.ohTrigger(Trigger,Quote!$AE$2))</f>
        <v>1.3969832865767589E-2</v>
      </c>
    </row>
    <row r="2123" spans="48:53" ht="11.25" customHeight="1" x14ac:dyDescent="0.25">
      <c r="AV2123" s="189" t="s">
        <v>91</v>
      </c>
      <c r="AW2123" s="188">
        <f>_xll.qlInterestRateIndexFixingDate(Currency&amp;"ibor"&amp;$G$1,AX2123,Trigger)</f>
        <v>54178</v>
      </c>
      <c r="AX2123" s="188">
        <f>_xll.qlCalendarAdvance(Calendar,AX2122,AV2123,"f",,Trigger)</f>
        <v>54183</v>
      </c>
      <c r="AY2123" s="188">
        <f>_xll.qlInterestRateIndexMaturity(Currency&amp;"ibor"&amp;$G$1,AX2123,Trigger)</f>
        <v>54367</v>
      </c>
      <c r="AZ2123" s="361" t="e">
        <f>_xll.qlIndexFixing($Z$5,AW2123,,_xll.ohTrigger(Trigger,Quote!$AE$2))</f>
        <v>#NUM!</v>
      </c>
      <c r="BA2123" s="361">
        <f>_xll.qlIndexFixing($BB$1,AX2123,,_xll.ohTrigger(Trigger,Quote!$AE$2))</f>
        <v>1.39678786080745E-2</v>
      </c>
    </row>
    <row r="2124" spans="48:53" ht="11.25" customHeight="1" x14ac:dyDescent="0.25">
      <c r="AV2124" s="189" t="s">
        <v>91</v>
      </c>
      <c r="AW2124" s="188">
        <f>_xll.qlInterestRateIndexFixingDate(Currency&amp;"ibor"&amp;$G$1,AX2124,Trigger)</f>
        <v>54186</v>
      </c>
      <c r="AX2124" s="188">
        <f>_xll.qlCalendarAdvance(Calendar,AX2123,AV2124,"f",,Trigger)</f>
        <v>54190</v>
      </c>
      <c r="AY2124" s="188">
        <f>_xll.qlInterestRateIndexMaturity(Currency&amp;"ibor"&amp;$G$1,AX2124,Trigger)</f>
        <v>54374</v>
      </c>
      <c r="AZ2124" s="361" t="e">
        <f>_xll.qlIndexFixing($Z$5,AW2124,,_xll.ohTrigger(Trigger,Quote!$AE$2))</f>
        <v>#NUM!</v>
      </c>
      <c r="BA2124" s="361">
        <f>_xll.qlIndexFixing($BB$1,AX2124,,_xll.ohTrigger(Trigger,Quote!$AE$2))</f>
        <v>1.3965603146696469E-2</v>
      </c>
    </row>
    <row r="2125" spans="48:53" ht="11.25" customHeight="1" x14ac:dyDescent="0.25">
      <c r="AV2125" s="189" t="s">
        <v>91</v>
      </c>
      <c r="AW2125" s="188">
        <f>_xll.qlInterestRateIndexFixingDate(Currency&amp;"ibor"&amp;$G$1,AX2125,Trigger)</f>
        <v>54193</v>
      </c>
      <c r="AX2125" s="188">
        <f>_xll.qlCalendarAdvance(Calendar,AX2124,AV2125,"f",,Trigger)</f>
        <v>54197</v>
      </c>
      <c r="AY2125" s="188">
        <f>_xll.qlInterestRateIndexMaturity(Currency&amp;"ibor"&amp;$G$1,AX2125,Trigger)</f>
        <v>54381</v>
      </c>
      <c r="AZ2125" s="361" t="e">
        <f>_xll.qlIndexFixing($Z$5,AW2125,,_xll.ohTrigger(Trigger,Quote!$AE$2))</f>
        <v>#NUM!</v>
      </c>
      <c r="BA2125" s="361">
        <f>_xll.qlIndexFixing($BB$1,AX2125,,_xll.ohTrigger(Trigger,Quote!$AE$2))</f>
        <v>1.3963333747666052E-2</v>
      </c>
    </row>
    <row r="2126" spans="48:53" ht="11.25" customHeight="1" x14ac:dyDescent="0.25">
      <c r="AV2126" s="189" t="s">
        <v>91</v>
      </c>
      <c r="AW2126" s="188">
        <f>_xll.qlInterestRateIndexFixingDate(Currency&amp;"ibor"&amp;$G$1,AX2126,Trigger)</f>
        <v>54200</v>
      </c>
      <c r="AX2126" s="188">
        <f>_xll.qlCalendarAdvance(Calendar,AX2125,AV2126,"f",,Trigger)</f>
        <v>54204</v>
      </c>
      <c r="AY2126" s="188">
        <f>_xll.qlInterestRateIndexMaturity(Currency&amp;"ibor"&amp;$G$1,AX2126,Trigger)</f>
        <v>54388</v>
      </c>
      <c r="AZ2126" s="361" t="e">
        <f>_xll.qlIndexFixing($Z$5,AW2126,,_xll.ohTrigger(Trigger,Quote!$AE$2))</f>
        <v>#NUM!</v>
      </c>
      <c r="BA2126" s="361">
        <f>_xll.qlIndexFixing($BB$1,AX2126,,_xll.ohTrigger(Trigger,Quote!$AE$2))</f>
        <v>1.3961070435461732E-2</v>
      </c>
    </row>
    <row r="2127" spans="48:53" ht="11.25" customHeight="1" x14ac:dyDescent="0.25">
      <c r="AV2127" s="189" t="s">
        <v>91</v>
      </c>
      <c r="AW2127" s="188">
        <f>_xll.qlInterestRateIndexFixingDate(Currency&amp;"ibor"&amp;$G$1,AX2127,Trigger)</f>
        <v>54207</v>
      </c>
      <c r="AX2127" s="188">
        <f>_xll.qlCalendarAdvance(Calendar,AX2126,AV2127,"f",,Trigger)</f>
        <v>54211</v>
      </c>
      <c r="AY2127" s="188">
        <f>_xll.qlInterestRateIndexMaturity(Currency&amp;"ibor"&amp;$G$1,AX2127,Trigger)</f>
        <v>54394</v>
      </c>
      <c r="AZ2127" s="361" t="e">
        <f>_xll.qlIndexFixing($Z$5,AW2127,,_xll.ohTrigger(Trigger,Quote!$AE$2))</f>
        <v>#NUM!</v>
      </c>
      <c r="BA2127" s="361">
        <f>_xll.qlIndexFixing($BB$1,AX2127,,_xll.ohTrigger(Trigger,Quote!$AE$2))</f>
        <v>1.3958480688493745E-2</v>
      </c>
    </row>
    <row r="2128" spans="48:53" ht="11.25" customHeight="1" x14ac:dyDescent="0.25">
      <c r="AV2128" s="189" t="s">
        <v>91</v>
      </c>
      <c r="AW2128" s="188">
        <f>_xll.qlInterestRateIndexFixingDate(Currency&amp;"ibor"&amp;$G$1,AX2128,Trigger)</f>
        <v>54214</v>
      </c>
      <c r="AX2128" s="188">
        <f>_xll.qlCalendarAdvance(Calendar,AX2127,AV2128,"f",,Trigger)</f>
        <v>54218</v>
      </c>
      <c r="AY2128" s="188">
        <f>_xll.qlInterestRateIndexMaturity(Currency&amp;"ibor"&amp;$G$1,AX2128,Trigger)</f>
        <v>54401</v>
      </c>
      <c r="AZ2128" s="361" t="e">
        <f>_xll.qlIndexFixing($Z$5,AW2128,,_xll.ohTrigger(Trigger,Quote!$AE$2))</f>
        <v>#NUM!</v>
      </c>
      <c r="BA2128" s="361">
        <f>_xll.qlIndexFixing($BB$1,AX2128,,_xll.ohTrigger(Trigger,Quote!$AE$2))</f>
        <v>1.3956228544490652E-2</v>
      </c>
    </row>
    <row r="2129" spans="48:53" ht="11.25" customHeight="1" x14ac:dyDescent="0.25">
      <c r="AV2129" s="189" t="s">
        <v>91</v>
      </c>
      <c r="AW2129" s="188">
        <f>_xll.qlInterestRateIndexFixingDate(Currency&amp;"ibor"&amp;$G$1,AX2129,Trigger)</f>
        <v>54221</v>
      </c>
      <c r="AX2129" s="188">
        <f>_xll.qlCalendarAdvance(Calendar,AX2128,AV2129,"f",,Trigger)</f>
        <v>54225</v>
      </c>
      <c r="AY2129" s="188">
        <f>_xll.qlInterestRateIndexMaturity(Currency&amp;"ibor"&amp;$G$1,AX2129,Trigger)</f>
        <v>54408</v>
      </c>
      <c r="AZ2129" s="361" t="e">
        <f>_xll.qlIndexFixing($Z$5,AW2129,,_xll.ohTrigger(Trigger,Quote!$AE$2))</f>
        <v>#NUM!</v>
      </c>
      <c r="BA2129" s="361">
        <f>_xll.qlIndexFixing($BB$1,AX2129,,_xll.ohTrigger(Trigger,Quote!$AE$2))</f>
        <v>1.3953982554751105E-2</v>
      </c>
    </row>
    <row r="2130" spans="48:53" ht="11.25" customHeight="1" x14ac:dyDescent="0.25">
      <c r="AV2130" s="189" t="s">
        <v>91</v>
      </c>
      <c r="AW2130" s="188">
        <f>_xll.qlInterestRateIndexFixingDate(Currency&amp;"ibor"&amp;$G$1,AX2130,Trigger)</f>
        <v>54228</v>
      </c>
      <c r="AX2130" s="188">
        <f>_xll.qlCalendarAdvance(Calendar,AX2129,AV2130,"f",,Trigger)</f>
        <v>54232</v>
      </c>
      <c r="AY2130" s="188">
        <f>_xll.qlInterestRateIndexMaturity(Currency&amp;"ibor"&amp;$G$1,AX2130,Trigger)</f>
        <v>54415</v>
      </c>
      <c r="AZ2130" s="361" t="e">
        <f>_xll.qlIndexFixing($Z$5,AW2130,,_xll.ohTrigger(Trigger,Quote!$AE$2))</f>
        <v>#NUM!</v>
      </c>
      <c r="BA2130" s="361">
        <f>_xll.qlIndexFixing($BB$1,AX2130,,_xll.ohTrigger(Trigger,Quote!$AE$2))</f>
        <v>1.395207854448369E-2</v>
      </c>
    </row>
    <row r="2131" spans="48:53" ht="11.25" customHeight="1" x14ac:dyDescent="0.25">
      <c r="AV2131" s="189" t="s">
        <v>91</v>
      </c>
      <c r="AW2131" s="188">
        <f>_xll.qlInterestRateIndexFixingDate(Currency&amp;"ibor"&amp;$G$1,AX2131,Trigger)</f>
        <v>54235</v>
      </c>
      <c r="AX2131" s="188">
        <f>_xll.qlCalendarAdvance(Calendar,AX2130,AV2131,"f",,Trigger)</f>
        <v>54239</v>
      </c>
      <c r="AY2131" s="188">
        <f>_xll.qlInterestRateIndexMaturity(Currency&amp;"ibor"&amp;$G$1,AX2131,Trigger)</f>
        <v>54423</v>
      </c>
      <c r="AZ2131" s="361" t="e">
        <f>_xll.qlIndexFixing($Z$5,AW2131,,_xll.ohTrigger(Trigger,Quote!$AE$2))</f>
        <v>#NUM!</v>
      </c>
      <c r="BA2131" s="361">
        <f>_xll.qlIndexFixing($BB$1,AX2131,,_xll.ohTrigger(Trigger,Quote!$AE$2))</f>
        <v>1.3949846033590549E-2</v>
      </c>
    </row>
    <row r="2132" spans="48:53" ht="11.25" customHeight="1" x14ac:dyDescent="0.25">
      <c r="AV2132" s="189" t="s">
        <v>91</v>
      </c>
      <c r="AW2132" s="188">
        <f>_xll.qlInterestRateIndexFixingDate(Currency&amp;"ibor"&amp;$G$1,AX2132,Trigger)</f>
        <v>54242</v>
      </c>
      <c r="AX2132" s="188">
        <f>_xll.qlCalendarAdvance(Calendar,AX2131,AV2132,"f",,Trigger)</f>
        <v>54246</v>
      </c>
      <c r="AY2132" s="188">
        <f>_xll.qlInterestRateIndexMaturity(Currency&amp;"ibor"&amp;$G$1,AX2132,Trigger)</f>
        <v>54430</v>
      </c>
      <c r="AZ2132" s="361" t="e">
        <f>_xll.qlIndexFixing($Z$5,AW2132,,_xll.ohTrigger(Trigger,Quote!$AE$2))</f>
        <v>#NUM!</v>
      </c>
      <c r="BA2132" s="361">
        <f>_xll.qlIndexFixing($BB$1,AX2132,,_xll.ohTrigger(Trigger,Quote!$AE$2))</f>
        <v>1.3947619756396556E-2</v>
      </c>
    </row>
    <row r="2133" spans="48:53" ht="11.25" customHeight="1" x14ac:dyDescent="0.25">
      <c r="AV2133" s="189" t="s">
        <v>91</v>
      </c>
      <c r="AW2133" s="188">
        <f>_xll.qlInterestRateIndexFixingDate(Currency&amp;"ibor"&amp;$G$1,AX2133,Trigger)</f>
        <v>54249</v>
      </c>
      <c r="AX2133" s="188">
        <f>_xll.qlCalendarAdvance(Calendar,AX2132,AV2133,"f",,Trigger)</f>
        <v>54253</v>
      </c>
      <c r="AY2133" s="188">
        <f>_xll.qlInterestRateIndexMaturity(Currency&amp;"ibor"&amp;$G$1,AX2133,Trigger)</f>
        <v>54437</v>
      </c>
      <c r="AZ2133" s="361" t="e">
        <f>_xll.qlIndexFixing($Z$5,AW2133,,_xll.ohTrigger(Trigger,Quote!$AE$2))</f>
        <v>#NUM!</v>
      </c>
      <c r="BA2133" s="361">
        <f>_xll.qlIndexFixing($BB$1,AX2133,,_xll.ohTrigger(Trigger,Quote!$AE$2))</f>
        <v>1.3945399737378475E-2</v>
      </c>
    </row>
    <row r="2134" spans="48:53" ht="11.25" customHeight="1" x14ac:dyDescent="0.25">
      <c r="AV2134" s="189" t="s">
        <v>91</v>
      </c>
      <c r="AW2134" s="188">
        <f>_xll.qlInterestRateIndexFixingDate(Currency&amp;"ibor"&amp;$G$1,AX2134,Trigger)</f>
        <v>54256</v>
      </c>
      <c r="AX2134" s="188">
        <f>_xll.qlCalendarAdvance(Calendar,AX2133,AV2134,"f",,Trigger)</f>
        <v>54260</v>
      </c>
      <c r="AY2134" s="188">
        <f>_xll.qlInterestRateIndexMaturity(Currency&amp;"ibor"&amp;$G$1,AX2134,Trigger)</f>
        <v>54444</v>
      </c>
      <c r="AZ2134" s="361" t="e">
        <f>_xll.qlIndexFixing($Z$5,AW2134,,_xll.ohTrigger(Trigger,Quote!$AE$2))</f>
        <v>#NUM!</v>
      </c>
      <c r="BA2134" s="361">
        <f>_xll.qlIndexFixing($BB$1,AX2134,,_xll.ohTrigger(Trigger,Quote!$AE$2))</f>
        <v>1.3943186001015222E-2</v>
      </c>
    </row>
    <row r="2135" spans="48:53" ht="11.25" customHeight="1" x14ac:dyDescent="0.25">
      <c r="AV2135" s="189" t="s">
        <v>91</v>
      </c>
      <c r="AW2135" s="188">
        <f>_xll.qlInterestRateIndexFixingDate(Currency&amp;"ibor"&amp;$G$1,AX2135,Trigger)</f>
        <v>54263</v>
      </c>
      <c r="AX2135" s="188">
        <f>_xll.qlCalendarAdvance(Calendar,AX2134,AV2135,"f",,Trigger)</f>
        <v>54267</v>
      </c>
      <c r="AY2135" s="188">
        <f>_xll.qlInterestRateIndexMaturity(Currency&amp;"ibor"&amp;$G$1,AX2135,Trigger)</f>
        <v>54451</v>
      </c>
      <c r="AZ2135" s="361" t="e">
        <f>_xll.qlIndexFixing($Z$5,AW2135,,_xll.ohTrigger(Trigger,Quote!$AE$2))</f>
        <v>#NUM!</v>
      </c>
      <c r="BA2135" s="361">
        <f>_xll.qlIndexFixing($BB$1,AX2135,,_xll.ohTrigger(Trigger,Quote!$AE$2))</f>
        <v>1.3940637226464282E-2</v>
      </c>
    </row>
    <row r="2136" spans="48:53" ht="11.25" customHeight="1" x14ac:dyDescent="0.25">
      <c r="AV2136" s="189" t="s">
        <v>91</v>
      </c>
      <c r="AW2136" s="188">
        <f>_xll.qlInterestRateIndexFixingDate(Currency&amp;"ibor"&amp;$G$1,AX2136,Trigger)</f>
        <v>54270</v>
      </c>
      <c r="AX2136" s="188">
        <f>_xll.qlCalendarAdvance(Calendar,AX2135,AV2136,"f",,Trigger)</f>
        <v>54274</v>
      </c>
      <c r="AY2136" s="188">
        <f>_xll.qlInterestRateIndexMaturity(Currency&amp;"ibor"&amp;$G$1,AX2136,Trigger)</f>
        <v>54458</v>
      </c>
      <c r="AZ2136" s="361" t="e">
        <f>_xll.qlIndexFixing($Z$5,AW2136,,_xll.ohTrigger(Trigger,Quote!$AE$2))</f>
        <v>#NUM!</v>
      </c>
      <c r="BA2136" s="361">
        <f>_xll.qlIndexFixing($BB$1,AX2136,,_xll.ohTrigger(Trigger,Quote!$AE$2))</f>
        <v>1.3938777474164981E-2</v>
      </c>
    </row>
    <row r="2137" spans="48:53" ht="11.25" customHeight="1" x14ac:dyDescent="0.25">
      <c r="AV2137" s="189" t="s">
        <v>91</v>
      </c>
      <c r="AW2137" s="188">
        <f>_xll.qlInterestRateIndexFixingDate(Currency&amp;"ibor"&amp;$G$1,AX2137,Trigger)</f>
        <v>54277</v>
      </c>
      <c r="AX2137" s="188">
        <f>_xll.qlCalendarAdvance(Calendar,AX2136,AV2137,"f",,Trigger)</f>
        <v>54281</v>
      </c>
      <c r="AY2137" s="188">
        <f>_xll.qlInterestRateIndexMaturity(Currency&amp;"ibor"&amp;$G$1,AX2137,Trigger)</f>
        <v>54465</v>
      </c>
      <c r="AZ2137" s="361" t="e">
        <f>_xll.qlIndexFixing($Z$5,AW2137,,_xll.ohTrigger(Trigger,Quote!$AE$2))</f>
        <v>#NUM!</v>
      </c>
      <c r="BA2137" s="361">
        <f>_xll.qlIndexFixing($BB$1,AX2137,,_xll.ohTrigger(Trigger,Quote!$AE$2))</f>
        <v>1.393658273263625E-2</v>
      </c>
    </row>
    <row r="2138" spans="48:53" ht="11.25" customHeight="1" x14ac:dyDescent="0.25">
      <c r="AV2138" s="189" t="s">
        <v>91</v>
      </c>
      <c r="AW2138" s="188">
        <f>_xll.qlInterestRateIndexFixingDate(Currency&amp;"ibor"&amp;$G$1,AX2138,Trigger)</f>
        <v>54284</v>
      </c>
      <c r="AX2138" s="188">
        <f>_xll.qlCalendarAdvance(Calendar,AX2137,AV2138,"f",,Trigger)</f>
        <v>54288</v>
      </c>
      <c r="AY2138" s="188">
        <f>_xll.qlInterestRateIndexMaturity(Currency&amp;"ibor"&amp;$G$1,AX2138,Trigger)</f>
        <v>54472</v>
      </c>
      <c r="AZ2138" s="361" t="e">
        <f>_xll.qlIndexFixing($Z$5,AW2138,,_xll.ohTrigger(Trigger,Quote!$AE$2))</f>
        <v>#NUM!</v>
      </c>
      <c r="BA2138" s="361">
        <f>_xll.qlIndexFixing($BB$1,AX2138,,_xll.ohTrigger(Trigger,Quote!$AE$2))</f>
        <v>1.3934394371674132E-2</v>
      </c>
    </row>
    <row r="2139" spans="48:53" ht="11.25" customHeight="1" x14ac:dyDescent="0.25">
      <c r="AV2139" s="189" t="s">
        <v>91</v>
      </c>
      <c r="AW2139" s="188">
        <f>_xll.qlInterestRateIndexFixingDate(Currency&amp;"ibor"&amp;$G$1,AX2139,Trigger)</f>
        <v>54291</v>
      </c>
      <c r="AX2139" s="188">
        <f>_xll.qlCalendarAdvance(Calendar,AX2138,AV2139,"f",,Trigger)</f>
        <v>54295</v>
      </c>
      <c r="AY2139" s="188">
        <f>_xll.qlInterestRateIndexMaturity(Currency&amp;"ibor"&amp;$G$1,AX2139,Trigger)</f>
        <v>54479</v>
      </c>
      <c r="AZ2139" s="361" t="e">
        <f>_xll.qlIndexFixing($Z$5,AW2139,,_xll.ohTrigger(Trigger,Quote!$AE$2))</f>
        <v>#NUM!</v>
      </c>
      <c r="BA2139" s="361">
        <f>_xll.qlIndexFixing($BB$1,AX2139,,_xll.ohTrigger(Trigger,Quote!$AE$2))</f>
        <v>1.3931866526462821E-2</v>
      </c>
    </row>
    <row r="2140" spans="48:53" ht="11.25" customHeight="1" x14ac:dyDescent="0.25">
      <c r="AV2140" s="189" t="s">
        <v>91</v>
      </c>
      <c r="AW2140" s="188">
        <f>_xll.qlInterestRateIndexFixingDate(Currency&amp;"ibor"&amp;$G$1,AX2140,Trigger)</f>
        <v>54298</v>
      </c>
      <c r="AX2140" s="188">
        <f>_xll.qlCalendarAdvance(Calendar,AX2139,AV2140,"f",,Trigger)</f>
        <v>54302</v>
      </c>
      <c r="AY2140" s="188">
        <f>_xll.qlInterestRateIndexMaturity(Currency&amp;"ibor"&amp;$G$1,AX2140,Trigger)</f>
        <v>54483</v>
      </c>
      <c r="AZ2140" s="361" t="e">
        <f>_xll.qlIndexFixing($Z$5,AW2140,,_xll.ohTrigger(Trigger,Quote!$AE$2))</f>
        <v>#NUM!</v>
      </c>
      <c r="BA2140" s="361">
        <f>_xll.qlIndexFixing($BB$1,AX2140,,_xll.ohTrigger(Trigger,Quote!$AE$2))</f>
        <v>1.3929458689049544E-2</v>
      </c>
    </row>
    <row r="2141" spans="48:53" ht="11.25" customHeight="1" x14ac:dyDescent="0.25">
      <c r="AV2141" s="189" t="s">
        <v>91</v>
      </c>
      <c r="AW2141" s="188">
        <f>_xll.qlInterestRateIndexFixingDate(Currency&amp;"ibor"&amp;$G$1,AX2141,Trigger)</f>
        <v>54305</v>
      </c>
      <c r="AX2141" s="188">
        <f>_xll.qlCalendarAdvance(Calendar,AX2140,AV2141,"f",,Trigger)</f>
        <v>54309</v>
      </c>
      <c r="AY2141" s="188">
        <f>_xll.qlInterestRateIndexMaturity(Currency&amp;"ibor"&amp;$G$1,AX2141,Trigger)</f>
        <v>54490</v>
      </c>
      <c r="AZ2141" s="361" t="e">
        <f>_xll.qlIndexFixing($Z$5,AW2141,,_xll.ohTrigger(Trigger,Quote!$AE$2))</f>
        <v>#NUM!</v>
      </c>
      <c r="BA2141" s="361">
        <f>_xll.qlIndexFixing($BB$1,AX2141,,_xll.ohTrigger(Trigger,Quote!$AE$2))</f>
        <v>1.3927287689186567E-2</v>
      </c>
    </row>
    <row r="2142" spans="48:53" ht="11.25" customHeight="1" x14ac:dyDescent="0.25">
      <c r="AV2142" s="189" t="s">
        <v>91</v>
      </c>
      <c r="AW2142" s="188">
        <f>_xll.qlInterestRateIndexFixingDate(Currency&amp;"ibor"&amp;$G$1,AX2142,Trigger)</f>
        <v>54312</v>
      </c>
      <c r="AX2142" s="188">
        <f>_xll.qlCalendarAdvance(Calendar,AX2141,AV2142,"f",,Trigger)</f>
        <v>54316</v>
      </c>
      <c r="AY2142" s="188">
        <f>_xll.qlInterestRateIndexMaturity(Currency&amp;"ibor"&amp;$G$1,AX2142,Trigger)</f>
        <v>54497</v>
      </c>
      <c r="AZ2142" s="361" t="e">
        <f>_xll.qlIndexFixing($Z$5,AW2142,,_xll.ohTrigger(Trigger,Quote!$AE$2))</f>
        <v>#NUM!</v>
      </c>
      <c r="BA2142" s="361">
        <f>_xll.qlIndexFixing($BB$1,AX2142,,_xll.ohTrigger(Trigger,Quote!$AE$2))</f>
        <v>1.3925123157749386E-2</v>
      </c>
    </row>
    <row r="2143" spans="48:53" ht="11.25" customHeight="1" x14ac:dyDescent="0.25">
      <c r="AV2143" s="189" t="s">
        <v>91</v>
      </c>
      <c r="AW2143" s="188">
        <f>_xll.qlInterestRateIndexFixingDate(Currency&amp;"ibor"&amp;$G$1,AX2143,Trigger)</f>
        <v>54319</v>
      </c>
      <c r="AX2143" s="188">
        <f>_xll.qlCalendarAdvance(Calendar,AX2142,AV2143,"f",,Trigger)</f>
        <v>54323</v>
      </c>
      <c r="AY2143" s="188">
        <f>_xll.qlInterestRateIndexMaturity(Currency&amp;"ibor"&amp;$G$1,AX2143,Trigger)</f>
        <v>54504</v>
      </c>
      <c r="AZ2143" s="361" t="e">
        <f>_xll.qlIndexFixing($Z$5,AW2143,,_xll.ohTrigger(Trigger,Quote!$AE$2))</f>
        <v>#NUM!</v>
      </c>
      <c r="BA2143" s="361">
        <f>_xll.qlIndexFixing($BB$1,AX2143,,_xll.ohTrigger(Trigger,Quote!$AE$2))</f>
        <v>1.3922965119211683E-2</v>
      </c>
    </row>
    <row r="2144" spans="48:53" ht="11.25" customHeight="1" x14ac:dyDescent="0.25">
      <c r="AV2144" s="189" t="s">
        <v>91</v>
      </c>
      <c r="AW2144" s="188">
        <f>_xll.qlInterestRateIndexFixingDate(Currency&amp;"ibor"&amp;$G$1,AX2144,Trigger)</f>
        <v>54326</v>
      </c>
      <c r="AX2144" s="188">
        <f>_xll.qlCalendarAdvance(Calendar,AX2143,AV2144,"f",,Trigger)</f>
        <v>54330</v>
      </c>
      <c r="AY2144" s="188">
        <f>_xll.qlInterestRateIndexMaturity(Currency&amp;"ibor"&amp;$G$1,AX2144,Trigger)</f>
        <v>54511</v>
      </c>
      <c r="AZ2144" s="361" t="e">
        <f>_xll.qlIndexFixing($Z$5,AW2144,,_xll.ohTrigger(Trigger,Quote!$AE$2))</f>
        <v>#NUM!</v>
      </c>
      <c r="BA2144" s="361">
        <f>_xll.qlIndexFixing($BB$1,AX2144,,_xll.ohTrigger(Trigger,Quote!$AE$2))</f>
        <v>1.3920930710451578E-2</v>
      </c>
    </row>
    <row r="2145" spans="48:53" ht="11.25" customHeight="1" x14ac:dyDescent="0.25">
      <c r="AV2145" s="189" t="s">
        <v>91</v>
      </c>
      <c r="AW2145" s="188">
        <f>_xll.qlInterestRateIndexFixingDate(Currency&amp;"ibor"&amp;$G$1,AX2145,Trigger)</f>
        <v>54333</v>
      </c>
      <c r="AX2145" s="188">
        <f>_xll.qlCalendarAdvance(Calendar,AX2144,AV2145,"f",,Trigger)</f>
        <v>54337</v>
      </c>
      <c r="AY2145" s="188">
        <f>_xll.qlInterestRateIndexMaturity(Currency&amp;"ibor"&amp;$G$1,AX2145,Trigger)</f>
        <v>54519</v>
      </c>
      <c r="AZ2145" s="361" t="e">
        <f>_xll.qlIndexFixing($Z$5,AW2145,,_xll.ohTrigger(Trigger,Quote!$AE$2))</f>
        <v>#NUM!</v>
      </c>
      <c r="BA2145" s="361">
        <f>_xll.qlIndexFixing($BB$1,AX2145,,_xll.ohTrigger(Trigger,Quote!$AE$2))</f>
        <v>1.3918786124273923E-2</v>
      </c>
    </row>
    <row r="2146" spans="48:53" ht="11.25" customHeight="1" x14ac:dyDescent="0.25">
      <c r="AV2146" s="189" t="s">
        <v>91</v>
      </c>
      <c r="AW2146" s="188">
        <f>_xll.qlInterestRateIndexFixingDate(Currency&amp;"ibor"&amp;$G$1,AX2146,Trigger)</f>
        <v>54340</v>
      </c>
      <c r="AX2146" s="188">
        <f>_xll.qlCalendarAdvance(Calendar,AX2145,AV2146,"f",,Trigger)</f>
        <v>54344</v>
      </c>
      <c r="AY2146" s="188">
        <f>_xll.qlInterestRateIndexMaturity(Currency&amp;"ibor"&amp;$G$1,AX2146,Trigger)</f>
        <v>54526</v>
      </c>
      <c r="AZ2146" s="361" t="e">
        <f>_xll.qlIndexFixing($Z$5,AW2146,,_xll.ohTrigger(Trigger,Quote!$AE$2))</f>
        <v>#NUM!</v>
      </c>
      <c r="BA2146" s="361">
        <f>_xll.qlIndexFixing($BB$1,AX2146,,_xll.ohTrigger(Trigger,Quote!$AE$2))</f>
        <v>1.3916648106430717E-2</v>
      </c>
    </row>
    <row r="2147" spans="48:53" ht="11.25" customHeight="1" x14ac:dyDescent="0.25">
      <c r="AV2147" s="189" t="s">
        <v>91</v>
      </c>
      <c r="AW2147" s="188">
        <f>_xll.qlInterestRateIndexFixingDate(Currency&amp;"ibor"&amp;$G$1,AX2147,Trigger)</f>
        <v>54347</v>
      </c>
      <c r="AX2147" s="188">
        <f>_xll.qlCalendarAdvance(Calendar,AX2146,AV2147,"f",,Trigger)</f>
        <v>54351</v>
      </c>
      <c r="AY2147" s="188">
        <f>_xll.qlInterestRateIndexMaturity(Currency&amp;"ibor"&amp;$G$1,AX2147,Trigger)</f>
        <v>54533</v>
      </c>
      <c r="AZ2147" s="361" t="e">
        <f>_xll.qlIndexFixing($Z$5,AW2147,,_xll.ohTrigger(Trigger,Quote!$AE$2))</f>
        <v>#NUM!</v>
      </c>
      <c r="BA2147" s="361">
        <f>_xll.qlIndexFixing($BB$1,AX2147,,_xll.ohTrigger(Trigger,Quote!$AE$2))</f>
        <v>1.3914516681396885E-2</v>
      </c>
    </row>
    <row r="2148" spans="48:53" ht="11.25" customHeight="1" x14ac:dyDescent="0.25">
      <c r="AV2148" s="189" t="s">
        <v>91</v>
      </c>
      <c r="AW2148" s="188">
        <f>_xll.qlInterestRateIndexFixingDate(Currency&amp;"ibor"&amp;$G$1,AX2148,Trigger)</f>
        <v>54354</v>
      </c>
      <c r="AX2148" s="188">
        <f>_xll.qlCalendarAdvance(Calendar,AX2147,AV2148,"f",,Trigger)</f>
        <v>54358</v>
      </c>
      <c r="AY2148" s="188">
        <f>_xll.qlInterestRateIndexMaturity(Currency&amp;"ibor"&amp;$G$1,AX2148,Trigger)</f>
        <v>54540</v>
      </c>
      <c r="AZ2148" s="361" t="e">
        <f>_xll.qlIndexFixing($Z$5,AW2148,,_xll.ohTrigger(Trigger,Quote!$AE$2))</f>
        <v>#NUM!</v>
      </c>
      <c r="BA2148" s="361">
        <f>_xll.qlIndexFixing($BB$1,AX2148,,_xll.ohTrigger(Trigger,Quote!$AE$2))</f>
        <v>1.39123918736456E-2</v>
      </c>
    </row>
    <row r="2149" spans="48:53" ht="11.25" customHeight="1" x14ac:dyDescent="0.25">
      <c r="AV2149" s="189" t="s">
        <v>91</v>
      </c>
      <c r="AW2149" s="188">
        <f>_xll.qlInterestRateIndexFixingDate(Currency&amp;"ibor"&amp;$G$1,AX2149,Trigger)</f>
        <v>54361</v>
      </c>
      <c r="AX2149" s="188">
        <f>_xll.qlCalendarAdvance(Calendar,AX2148,AV2149,"f",,Trigger)</f>
        <v>54365</v>
      </c>
      <c r="AY2149" s="188">
        <f>_xll.qlInterestRateIndexMaturity(Currency&amp;"ibor"&amp;$G$1,AX2149,Trigger)</f>
        <v>54546</v>
      </c>
      <c r="AZ2149" s="361" t="e">
        <f>_xll.qlIndexFixing($Z$5,AW2149,,_xll.ohTrigger(Trigger,Quote!$AE$2))</f>
        <v>#NUM!</v>
      </c>
      <c r="BA2149" s="361">
        <f>_xll.qlIndexFixing($BB$1,AX2149,,_xll.ohTrigger(Trigger,Quote!$AE$2))</f>
        <v>1.3910154609408676E-2</v>
      </c>
    </row>
    <row r="2150" spans="48:53" ht="11.25" customHeight="1" x14ac:dyDescent="0.25">
      <c r="AV2150" s="189" t="s">
        <v>91</v>
      </c>
      <c r="AW2150" s="188">
        <f>_xll.qlInterestRateIndexFixingDate(Currency&amp;"ibor"&amp;$G$1,AX2150,Trigger)</f>
        <v>54368</v>
      </c>
      <c r="AX2150" s="188">
        <f>_xll.qlCalendarAdvance(Calendar,AX2149,AV2150,"f",,Trigger)</f>
        <v>54372</v>
      </c>
      <c r="AY2150" s="188">
        <f>_xll.qlInterestRateIndexMaturity(Currency&amp;"ibor"&amp;$G$1,AX2150,Trigger)</f>
        <v>54553</v>
      </c>
      <c r="AZ2150" s="361" t="e">
        <f>_xll.qlIndexFixing($Z$5,AW2150,,_xll.ohTrigger(Trigger,Quote!$AE$2))</f>
        <v>#NUM!</v>
      </c>
      <c r="BA2150" s="361">
        <f>_xll.qlIndexFixing($BB$1,AX2150,,_xll.ohTrigger(Trigger,Quote!$AE$2))</f>
        <v>1.3908042706431758E-2</v>
      </c>
    </row>
    <row r="2151" spans="48:53" ht="11.25" customHeight="1" x14ac:dyDescent="0.25">
      <c r="AV2151" s="189" t="s">
        <v>91</v>
      </c>
      <c r="AW2151" s="188">
        <f>_xll.qlInterestRateIndexFixingDate(Currency&amp;"ibor"&amp;$G$1,AX2151,Trigger)</f>
        <v>54375</v>
      </c>
      <c r="AX2151" s="188">
        <f>_xll.qlCalendarAdvance(Calendar,AX2150,AV2151,"f",,Trigger)</f>
        <v>54379</v>
      </c>
      <c r="AY2151" s="188">
        <f>_xll.qlInterestRateIndexMaturity(Currency&amp;"ibor"&amp;$G$1,AX2151,Trigger)</f>
        <v>54560</v>
      </c>
      <c r="AZ2151" s="361" t="e">
        <f>_xll.qlIndexFixing($Z$5,AW2151,,_xll.ohTrigger(Trigger,Quote!$AE$2))</f>
        <v>#NUM!</v>
      </c>
      <c r="BA2151" s="361">
        <f>_xll.qlIndexFixing($BB$1,AX2151,,_xll.ohTrigger(Trigger,Quote!$AE$2))</f>
        <v>1.3905937492144221E-2</v>
      </c>
    </row>
    <row r="2152" spans="48:53" ht="11.25" customHeight="1" x14ac:dyDescent="0.25">
      <c r="AV2152" s="189" t="s">
        <v>91</v>
      </c>
      <c r="AW2152" s="188">
        <f>_xll.qlInterestRateIndexFixingDate(Currency&amp;"ibor"&amp;$G$1,AX2152,Trigger)</f>
        <v>54382</v>
      </c>
      <c r="AX2152" s="188">
        <f>_xll.qlCalendarAdvance(Calendar,AX2151,AV2152,"f",,Trigger)</f>
        <v>54386</v>
      </c>
      <c r="AY2152" s="188">
        <f>_xll.qlInterestRateIndexMaturity(Currency&amp;"ibor"&amp;$G$1,AX2152,Trigger)</f>
        <v>54567</v>
      </c>
      <c r="AZ2152" s="361" t="e">
        <f>_xll.qlIndexFixing($Z$5,AW2152,,_xll.ohTrigger(Trigger,Quote!$AE$2))</f>
        <v>#NUM!</v>
      </c>
      <c r="BA2152" s="361">
        <f>_xll.qlIndexFixing($BB$1,AX2152,,_xll.ohTrigger(Trigger,Quote!$AE$2))</f>
        <v>1.3903838991017981E-2</v>
      </c>
    </row>
    <row r="2153" spans="48:53" ht="11.25" customHeight="1" x14ac:dyDescent="0.25">
      <c r="AV2153" s="189" t="s">
        <v>91</v>
      </c>
      <c r="AW2153" s="188">
        <f>_xll.qlInterestRateIndexFixingDate(Currency&amp;"ibor"&amp;$G$1,AX2153,Trigger)</f>
        <v>54389</v>
      </c>
      <c r="AX2153" s="188">
        <f>_xll.qlCalendarAdvance(Calendar,AX2152,AV2153,"f",,Trigger)</f>
        <v>54393</v>
      </c>
      <c r="AY2153" s="188">
        <f>_xll.qlInterestRateIndexMaturity(Currency&amp;"ibor"&amp;$G$1,AX2153,Trigger)</f>
        <v>54575</v>
      </c>
      <c r="AZ2153" s="361" t="e">
        <f>_xll.qlIndexFixing($Z$5,AW2153,,_xll.ohTrigger(Trigger,Quote!$AE$2))</f>
        <v>#NUM!</v>
      </c>
      <c r="BA2153" s="361">
        <f>_xll.qlIndexFixing($BB$1,AX2153,,_xll.ohTrigger(Trigger,Quote!$AE$2))</f>
        <v>1.3901867950747633E-2</v>
      </c>
    </row>
    <row r="2154" spans="48:53" ht="11.25" customHeight="1" x14ac:dyDescent="0.25">
      <c r="AV2154" s="189" t="s">
        <v>91</v>
      </c>
      <c r="AW2154" s="188">
        <f>_xll.qlInterestRateIndexFixingDate(Currency&amp;"ibor"&amp;$G$1,AX2154,Trigger)</f>
        <v>54396</v>
      </c>
      <c r="AX2154" s="188">
        <f>_xll.qlCalendarAdvance(Calendar,AX2153,AV2154,"f",,Trigger)</f>
        <v>54400</v>
      </c>
      <c r="AY2154" s="188">
        <f>_xll.qlInterestRateIndexMaturity(Currency&amp;"ibor"&amp;$G$1,AX2154,Trigger)</f>
        <v>54582</v>
      </c>
      <c r="AZ2154" s="361" t="e">
        <f>_xll.qlIndexFixing($Z$5,AW2154,,_xll.ohTrigger(Trigger,Quote!$AE$2))</f>
        <v>#NUM!</v>
      </c>
      <c r="BA2154" s="361">
        <f>_xll.qlIndexFixing($BB$1,AX2154,,_xll.ohTrigger(Trigger,Quote!$AE$2))</f>
        <v>1.3899783360658955E-2</v>
      </c>
    </row>
    <row r="2155" spans="48:53" ht="11.25" customHeight="1" x14ac:dyDescent="0.25">
      <c r="AV2155" s="189" t="s">
        <v>91</v>
      </c>
      <c r="AW2155" s="188">
        <f>_xll.qlInterestRateIndexFixingDate(Currency&amp;"ibor"&amp;$G$1,AX2155,Trigger)</f>
        <v>54403</v>
      </c>
      <c r="AX2155" s="188">
        <f>_xll.qlCalendarAdvance(Calendar,AX2154,AV2155,"f",,Trigger)</f>
        <v>54407</v>
      </c>
      <c r="AY2155" s="188">
        <f>_xll.qlInterestRateIndexMaturity(Currency&amp;"ibor"&amp;$G$1,AX2155,Trigger)</f>
        <v>54589</v>
      </c>
      <c r="AZ2155" s="361" t="e">
        <f>_xll.qlIndexFixing($Z$5,AW2155,,_xll.ohTrigger(Trigger,Quote!$AE$2))</f>
        <v>#NUM!</v>
      </c>
      <c r="BA2155" s="361">
        <f>_xll.qlIndexFixing($BB$1,AX2155,,_xll.ohTrigger(Trigger,Quote!$AE$2))</f>
        <v>1.3897705559173801E-2</v>
      </c>
    </row>
    <row r="2156" spans="48:53" ht="11.25" customHeight="1" x14ac:dyDescent="0.25">
      <c r="AV2156" s="189" t="s">
        <v>91</v>
      </c>
      <c r="AW2156" s="188">
        <f>_xll.qlInterestRateIndexFixingDate(Currency&amp;"ibor"&amp;$G$1,AX2156,Trigger)</f>
        <v>54410</v>
      </c>
      <c r="AX2156" s="188">
        <f>_xll.qlCalendarAdvance(Calendar,AX2155,AV2156,"f",,Trigger)</f>
        <v>54414</v>
      </c>
      <c r="AY2156" s="188">
        <f>_xll.qlInterestRateIndexMaturity(Currency&amp;"ibor"&amp;$G$1,AX2156,Trigger)</f>
        <v>54596</v>
      </c>
      <c r="AZ2156" s="361" t="e">
        <f>_xll.qlIndexFixing($Z$5,AW2156,,_xll.ohTrigger(Trigger,Quote!$AE$2))</f>
        <v>#NUM!</v>
      </c>
      <c r="BA2156" s="361">
        <f>_xll.qlIndexFixing($BB$1,AX2156,,_xll.ohTrigger(Trigger,Quote!$AE$2))</f>
        <v>1.3895634570766223E-2</v>
      </c>
    </row>
    <row r="2157" spans="48:53" ht="11.25" customHeight="1" x14ac:dyDescent="0.25">
      <c r="AV2157" s="189" t="s">
        <v>91</v>
      </c>
      <c r="AW2157" s="188">
        <f>_xll.qlInterestRateIndexFixingDate(Currency&amp;"ibor"&amp;$G$1,AX2157,Trigger)</f>
        <v>54416</v>
      </c>
      <c r="AX2157" s="188">
        <f>_xll.qlCalendarAdvance(Calendar,AX2156,AV2157,"f",,Trigger)</f>
        <v>54421</v>
      </c>
      <c r="AY2157" s="188">
        <f>_xll.qlInterestRateIndexMaturity(Currency&amp;"ibor"&amp;$G$1,AX2157,Trigger)</f>
        <v>54603</v>
      </c>
      <c r="AZ2157" s="361" t="e">
        <f>_xll.qlIndexFixing($Z$5,AW2157,,_xll.ohTrigger(Trigger,Quote!$AE$2))</f>
        <v>#NUM!</v>
      </c>
      <c r="BA2157" s="361">
        <f>_xll.qlIndexFixing($BB$1,AX2157,,_xll.ohTrigger(Trigger,Quote!$AE$2))</f>
        <v>1.3893448039388238E-2</v>
      </c>
    </row>
    <row r="2158" spans="48:53" ht="11.25" customHeight="1" x14ac:dyDescent="0.25">
      <c r="AV2158" s="189" t="s">
        <v>91</v>
      </c>
      <c r="AW2158" s="188">
        <f>_xll.qlInterestRateIndexFixingDate(Currency&amp;"ibor"&amp;$G$1,AX2158,Trigger)</f>
        <v>54423</v>
      </c>
      <c r="AX2158" s="188">
        <f>_xll.qlCalendarAdvance(Calendar,AX2157,AV2158,"f",,Trigger)</f>
        <v>54428</v>
      </c>
      <c r="AY2158" s="188">
        <f>_xll.qlInterestRateIndexMaturity(Currency&amp;"ibor"&amp;$G$1,AX2158,Trigger)</f>
        <v>54609</v>
      </c>
      <c r="AZ2158" s="361" t="e">
        <f>_xll.qlIndexFixing($Z$5,AW2158,,_xll.ohTrigger(Trigger,Quote!$AE$2))</f>
        <v>#NUM!</v>
      </c>
      <c r="BA2158" s="361">
        <f>_xll.qlIndexFixing($BB$1,AX2158,,_xll.ohTrigger(Trigger,Quote!$AE$2))</f>
        <v>1.3891390331174916E-2</v>
      </c>
    </row>
    <row r="2159" spans="48:53" ht="11.25" customHeight="1" x14ac:dyDescent="0.25">
      <c r="AV2159" s="189" t="s">
        <v>91</v>
      </c>
      <c r="AW2159" s="188">
        <f>_xll.qlInterestRateIndexFixingDate(Currency&amp;"ibor"&amp;$G$1,AX2159,Trigger)</f>
        <v>54431</v>
      </c>
      <c r="AX2159" s="188">
        <f>_xll.qlCalendarAdvance(Calendar,AX2158,AV2159,"f",,Trigger)</f>
        <v>54435</v>
      </c>
      <c r="AY2159" s="188">
        <f>_xll.qlInterestRateIndexMaturity(Currency&amp;"ibor"&amp;$G$1,AX2159,Trigger)</f>
        <v>54616</v>
      </c>
      <c r="AZ2159" s="361" t="e">
        <f>_xll.qlIndexFixing($Z$5,AW2159,,_xll.ohTrigger(Trigger,Quote!$AE$2))</f>
        <v>#NUM!</v>
      </c>
      <c r="BA2159" s="361">
        <f>_xll.qlIndexFixing($BB$1,AX2159,,_xll.ohTrigger(Trigger,Quote!$AE$2))</f>
        <v>1.3889339507437343E-2</v>
      </c>
    </row>
    <row r="2160" spans="48:53" ht="11.25" customHeight="1" x14ac:dyDescent="0.25">
      <c r="AV2160" s="189" t="s">
        <v>91</v>
      </c>
      <c r="AW2160" s="188">
        <f>_xll.qlInterestRateIndexFixingDate(Currency&amp;"ibor"&amp;$G$1,AX2160,Trigger)</f>
        <v>54438</v>
      </c>
      <c r="AX2160" s="188">
        <f>_xll.qlCalendarAdvance(Calendar,AX2159,AV2160,"f",,Trigger)</f>
        <v>54442</v>
      </c>
      <c r="AY2160" s="188">
        <f>_xll.qlInterestRateIndexMaturity(Currency&amp;"ibor"&amp;$G$1,AX2160,Trigger)</f>
        <v>54623</v>
      </c>
      <c r="AZ2160" s="361" t="e">
        <f>_xll.qlIndexFixing($Z$5,AW2160,,_xll.ohTrigger(Trigger,Quote!$AE$2))</f>
        <v>#NUM!</v>
      </c>
      <c r="BA2160" s="361">
        <f>_xll.qlIndexFixing($BB$1,AX2160,,_xll.ohTrigger(Trigger,Quote!$AE$2))</f>
        <v>1.3887295592648324E-2</v>
      </c>
    </row>
    <row r="2161" spans="48:53" ht="11.25" customHeight="1" x14ac:dyDescent="0.25">
      <c r="AV2161" s="189" t="s">
        <v>91</v>
      </c>
      <c r="AW2161" s="188">
        <f>_xll.qlInterestRateIndexFixingDate(Currency&amp;"ibor"&amp;$G$1,AX2161,Trigger)</f>
        <v>54445</v>
      </c>
      <c r="AX2161" s="188">
        <f>_xll.qlCalendarAdvance(Calendar,AX2160,AV2161,"f",,Trigger)</f>
        <v>54449</v>
      </c>
      <c r="AY2161" s="188">
        <f>_xll.qlInterestRateIndexMaturity(Currency&amp;"ibor"&amp;$G$1,AX2161,Trigger)</f>
        <v>54630</v>
      </c>
      <c r="AZ2161" s="361" t="e">
        <f>_xll.qlIndexFixing($Z$5,AW2161,,_xll.ohTrigger(Trigger,Quote!$AE$2))</f>
        <v>#NUM!</v>
      </c>
      <c r="BA2161" s="361">
        <f>_xll.qlIndexFixing($BB$1,AX2161,,_xll.ohTrigger(Trigger,Quote!$AE$2))</f>
        <v>1.3885258611280654E-2</v>
      </c>
    </row>
    <row r="2162" spans="48:53" ht="11.25" customHeight="1" x14ac:dyDescent="0.25">
      <c r="AV2162" s="189" t="s">
        <v>91</v>
      </c>
      <c r="AW2162" s="188">
        <f>_xll.qlInterestRateIndexFixingDate(Currency&amp;"ibor"&amp;$G$1,AX2162,Trigger)</f>
        <v>54452</v>
      </c>
      <c r="AX2162" s="188">
        <f>_xll.qlCalendarAdvance(Calendar,AX2161,AV2162,"f",,Trigger)</f>
        <v>54456</v>
      </c>
      <c r="AY2162" s="188">
        <f>_xll.qlInterestRateIndexMaturity(Currency&amp;"ibor"&amp;$G$1,AX2162,Trigger)</f>
        <v>54637</v>
      </c>
      <c r="AZ2162" s="361" t="e">
        <f>_xll.qlIndexFixing($Z$5,AW2162,,_xll.ohTrigger(Trigger,Quote!$AE$2))</f>
        <v>#NUM!</v>
      </c>
      <c r="BA2162" s="361">
        <f>_xll.qlIndexFixing($BB$1,AX2162,,_xll.ohTrigger(Trigger,Quote!$AE$2))</f>
        <v>1.3883228587807576E-2</v>
      </c>
    </row>
    <row r="2163" spans="48:53" ht="11.25" customHeight="1" x14ac:dyDescent="0.25">
      <c r="AV2163" s="189" t="s">
        <v>91</v>
      </c>
      <c r="AW2163" s="188">
        <f>_xll.qlInterestRateIndexFixingDate(Currency&amp;"ibor"&amp;$G$1,AX2163,Trigger)</f>
        <v>54459</v>
      </c>
      <c r="AX2163" s="188">
        <f>_xll.qlCalendarAdvance(Calendar,AX2162,AV2163,"f",,Trigger)</f>
        <v>54463</v>
      </c>
      <c r="AY2163" s="188">
        <f>_xll.qlInterestRateIndexMaturity(Currency&amp;"ibor"&amp;$G$1,AX2163,Trigger)</f>
        <v>54644</v>
      </c>
      <c r="AZ2163" s="361" t="e">
        <f>_xll.qlIndexFixing($Z$5,AW2163,,_xll.ohTrigger(Trigger,Quote!$AE$2))</f>
        <v>#NUM!</v>
      </c>
      <c r="BA2163" s="361">
        <f>_xll.qlIndexFixing($BB$1,AX2163,,_xll.ohTrigger(Trigger,Quote!$AE$2))</f>
        <v>1.3881205546702772E-2</v>
      </c>
    </row>
    <row r="2164" spans="48:53" ht="11.25" customHeight="1" x14ac:dyDescent="0.25">
      <c r="AV2164" s="189" t="s">
        <v>91</v>
      </c>
      <c r="AW2164" s="188">
        <f>_xll.qlInterestRateIndexFixingDate(Currency&amp;"ibor"&amp;$G$1,AX2164,Trigger)</f>
        <v>54466</v>
      </c>
      <c r="AX2164" s="188">
        <f>_xll.qlCalendarAdvance(Calendar,AX2163,AV2164,"f",,Trigger)</f>
        <v>54470</v>
      </c>
      <c r="AY2164" s="188">
        <f>_xll.qlInterestRateIndexMaturity(Currency&amp;"ibor"&amp;$G$1,AX2164,Trigger)</f>
        <v>54651</v>
      </c>
      <c r="AZ2164" s="361" t="e">
        <f>_xll.qlIndexFixing($Z$5,AW2164,,_xll.ohTrigger(Trigger,Quote!$AE$2))</f>
        <v>#NUM!</v>
      </c>
      <c r="BA2164" s="361">
        <f>_xll.qlIndexFixing($BB$1,AX2164,,_xll.ohTrigger(Trigger,Quote!$AE$2))</f>
        <v>1.3879189512438602E-2</v>
      </c>
    </row>
    <row r="2165" spans="48:53" ht="11.25" customHeight="1" x14ac:dyDescent="0.25">
      <c r="AV2165" s="189" t="s">
        <v>91</v>
      </c>
      <c r="AW2165" s="188">
        <f>_xll.qlInterestRateIndexFixingDate(Currency&amp;"ibor"&amp;$G$1,AX2165,Trigger)</f>
        <v>54473</v>
      </c>
      <c r="AX2165" s="188">
        <f>_xll.qlCalendarAdvance(Calendar,AX2164,AV2165,"f",,Trigger)</f>
        <v>54477</v>
      </c>
      <c r="AY2165" s="188">
        <f>_xll.qlInterestRateIndexMaturity(Currency&amp;"ibor"&amp;$G$1,AX2165,Trigger)</f>
        <v>54658</v>
      </c>
      <c r="AZ2165" s="361" t="e">
        <f>_xll.qlIndexFixing($Z$5,AW2165,,_xll.ohTrigger(Trigger,Quote!$AE$2))</f>
        <v>#NUM!</v>
      </c>
      <c r="BA2165" s="361">
        <f>_xll.qlIndexFixing($BB$1,AX2165,,_xll.ohTrigger(Trigger,Quote!$AE$2))</f>
        <v>1.3877180509488747E-2</v>
      </c>
    </row>
    <row r="2166" spans="48:53" ht="11.25" customHeight="1" x14ac:dyDescent="0.25">
      <c r="AV2166" s="189" t="s">
        <v>91</v>
      </c>
      <c r="AW2166" s="188">
        <f>_xll.qlInterestRateIndexFixingDate(Currency&amp;"ibor"&amp;$G$1,AX2166,Trigger)</f>
        <v>54480</v>
      </c>
      <c r="AX2166" s="188">
        <f>_xll.qlCalendarAdvance(Calendar,AX2165,AV2166,"f",,Trigger)</f>
        <v>54484</v>
      </c>
      <c r="AY2166" s="188">
        <f>_xll.qlInterestRateIndexMaturity(Currency&amp;"ibor"&amp;$G$1,AX2166,Trigger)</f>
        <v>54668</v>
      </c>
      <c r="AZ2166" s="361" t="e">
        <f>_xll.qlIndexFixing($Z$5,AW2166,,_xll.ohTrigger(Trigger,Quote!$AE$2))</f>
        <v>#NUM!</v>
      </c>
      <c r="BA2166" s="361">
        <f>_xll.qlIndexFixing($BB$1,AX2166,,_xll.ohTrigger(Trigger,Quote!$AE$2))</f>
        <v>1.3875810155132121E-2</v>
      </c>
    </row>
    <row r="2167" spans="48:53" ht="11.25" customHeight="1" x14ac:dyDescent="0.25">
      <c r="AV2167" s="189" t="s">
        <v>91</v>
      </c>
      <c r="AW2167" s="188">
        <f>_xll.qlInterestRateIndexFixingDate(Currency&amp;"ibor"&amp;$G$1,AX2167,Trigger)</f>
        <v>54487</v>
      </c>
      <c r="AX2167" s="188">
        <f>_xll.qlCalendarAdvance(Calendar,AX2166,AV2167,"f",,Trigger)</f>
        <v>54491</v>
      </c>
      <c r="AY2167" s="188">
        <f>_xll.qlInterestRateIndexMaturity(Currency&amp;"ibor"&amp;$G$1,AX2167,Trigger)</f>
        <v>54675</v>
      </c>
      <c r="AZ2167" s="361" t="e">
        <f>_xll.qlIndexFixing($Z$5,AW2167,,_xll.ohTrigger(Trigger,Quote!$AE$2))</f>
        <v>#NUM!</v>
      </c>
      <c r="BA2167" s="361">
        <f>_xll.qlIndexFixing($BB$1,AX2167,,_xll.ohTrigger(Trigger,Quote!$AE$2))</f>
        <v>1.3873817478440081E-2</v>
      </c>
    </row>
    <row r="2168" spans="48:53" ht="11.25" customHeight="1" x14ac:dyDescent="0.25">
      <c r="AV2168" s="189" t="s">
        <v>91</v>
      </c>
      <c r="AW2168" s="188">
        <f>_xll.qlInterestRateIndexFixingDate(Currency&amp;"ibor"&amp;$G$1,AX2168,Trigger)</f>
        <v>54494</v>
      </c>
      <c r="AX2168" s="188">
        <f>_xll.qlCalendarAdvance(Calendar,AX2167,AV2168,"f",,Trigger)</f>
        <v>54498</v>
      </c>
      <c r="AY2168" s="188">
        <f>_xll.qlInterestRateIndexMaturity(Currency&amp;"ibor"&amp;$G$1,AX2168,Trigger)</f>
        <v>54682</v>
      </c>
      <c r="AZ2168" s="361" t="e">
        <f>_xll.qlIndexFixing($Z$5,AW2168,,_xll.ohTrigger(Trigger,Quote!$AE$2))</f>
        <v>#NUM!</v>
      </c>
      <c r="BA2168" s="361">
        <f>_xll.qlIndexFixing($BB$1,AX2168,,_xll.ohTrigger(Trigger,Quote!$AE$2))</f>
        <v>1.3871831916641233E-2</v>
      </c>
    </row>
    <row r="2169" spans="48:53" ht="11.25" customHeight="1" x14ac:dyDescent="0.25">
      <c r="AV2169" s="189" t="s">
        <v>91</v>
      </c>
      <c r="AW2169" s="188">
        <f>_xll.qlInterestRateIndexFixingDate(Currency&amp;"ibor"&amp;$G$1,AX2169,Trigger)</f>
        <v>54501</v>
      </c>
      <c r="AX2169" s="188">
        <f>_xll.qlCalendarAdvance(Calendar,AX2168,AV2169,"f",,Trigger)</f>
        <v>54505</v>
      </c>
      <c r="AY2169" s="188">
        <f>_xll.qlInterestRateIndexMaturity(Currency&amp;"ibor"&amp;$G$1,AX2169,Trigger)</f>
        <v>54689</v>
      </c>
      <c r="AZ2169" s="361" t="e">
        <f>_xll.qlIndexFixing($Z$5,AW2169,,_xll.ohTrigger(Trigger,Quote!$AE$2))</f>
        <v>#NUM!</v>
      </c>
      <c r="BA2169" s="361">
        <f>_xll.qlIndexFixing($BB$1,AX2169,,_xll.ohTrigger(Trigger,Quote!$AE$2))</f>
        <v>1.3869853494214057E-2</v>
      </c>
    </row>
    <row r="2170" spans="48:53" ht="11.25" customHeight="1" x14ac:dyDescent="0.25">
      <c r="AV2170" s="189" t="s">
        <v>91</v>
      </c>
      <c r="AW2170" s="188">
        <f>_xll.qlInterestRateIndexFixingDate(Currency&amp;"ibor"&amp;$G$1,AX2170,Trigger)</f>
        <v>54508</v>
      </c>
      <c r="AX2170" s="188">
        <f>_xll.qlCalendarAdvance(Calendar,AX2169,AV2170,"f",,Trigger)</f>
        <v>54512</v>
      </c>
      <c r="AY2170" s="188">
        <f>_xll.qlInterestRateIndexMaturity(Currency&amp;"ibor"&amp;$G$1,AX2170,Trigger)</f>
        <v>54696</v>
      </c>
      <c r="AZ2170" s="361" t="e">
        <f>_xll.qlIndexFixing($Z$5,AW2170,,_xll.ohTrigger(Trigger,Quote!$AE$2))</f>
        <v>#NUM!</v>
      </c>
      <c r="BA2170" s="361">
        <f>_xll.qlIndexFixing($BB$1,AX2170,,_xll.ohTrigger(Trigger,Quote!$AE$2))</f>
        <v>1.386749784840823E-2</v>
      </c>
    </row>
    <row r="2171" spans="48:53" ht="11.25" customHeight="1" x14ac:dyDescent="0.25">
      <c r="AV2171" s="189" t="s">
        <v>91</v>
      </c>
      <c r="AW2171" s="188">
        <f>_xll.qlInterestRateIndexFixingDate(Currency&amp;"ibor"&amp;$G$1,AX2171,Trigger)</f>
        <v>54515</v>
      </c>
      <c r="AX2171" s="188">
        <f>_xll.qlCalendarAdvance(Calendar,AX2170,AV2171,"f",,Trigger)</f>
        <v>54519</v>
      </c>
      <c r="AY2171" s="188">
        <f>_xll.qlInterestRateIndexMaturity(Currency&amp;"ibor"&amp;$G$1,AX2171,Trigger)</f>
        <v>54702</v>
      </c>
      <c r="AZ2171" s="361" t="e">
        <f>_xll.qlIndexFixing($Z$5,AW2171,,_xll.ohTrigger(Trigger,Quote!$AE$2))</f>
        <v>#NUM!</v>
      </c>
      <c r="BA2171" s="361">
        <f>_xll.qlIndexFixing($BB$1,AX2171,,_xll.ohTrigger(Trigger,Quote!$AE$2))</f>
        <v>1.3865532439011032E-2</v>
      </c>
    </row>
    <row r="2172" spans="48:53" ht="11.25" customHeight="1" x14ac:dyDescent="0.25">
      <c r="AV2172" s="189" t="s">
        <v>91</v>
      </c>
      <c r="AW2172" s="188">
        <f>_xll.qlInterestRateIndexFixingDate(Currency&amp;"ibor"&amp;$G$1,AX2172,Trigger)</f>
        <v>54522</v>
      </c>
      <c r="AX2172" s="188">
        <f>_xll.qlCalendarAdvance(Calendar,AX2171,AV2172,"f",,Trigger)</f>
        <v>54526</v>
      </c>
      <c r="AY2172" s="188">
        <f>_xll.qlInterestRateIndexMaturity(Currency&amp;"ibor"&amp;$G$1,AX2172,Trigger)</f>
        <v>54709</v>
      </c>
      <c r="AZ2172" s="361" t="e">
        <f>_xll.qlIndexFixing($Z$5,AW2172,,_xll.ohTrigger(Trigger,Quote!$AE$2))</f>
        <v>#NUM!</v>
      </c>
      <c r="BA2172" s="361">
        <f>_xll.qlIndexFixing($BB$1,AX2172,,_xll.ohTrigger(Trigger,Quote!$AE$2))</f>
        <v>1.3863574236309403E-2</v>
      </c>
    </row>
    <row r="2173" spans="48:53" ht="11.25" customHeight="1" x14ac:dyDescent="0.25">
      <c r="AV2173" s="189" t="s">
        <v>91</v>
      </c>
      <c r="AW2173" s="188">
        <f>_xll.qlInterestRateIndexFixingDate(Currency&amp;"ibor"&amp;$G$1,AX2173,Trigger)</f>
        <v>54527</v>
      </c>
      <c r="AX2173" s="188">
        <f>_xll.qlCalendarAdvance(Calendar,AX2172,AV2173,"f",,Trigger)</f>
        <v>54533</v>
      </c>
      <c r="AY2173" s="188">
        <f>_xll.qlInterestRateIndexMaturity(Currency&amp;"ibor"&amp;$G$1,AX2173,Trigger)</f>
        <v>54716</v>
      </c>
      <c r="AZ2173" s="361" t="e">
        <f>_xll.qlIndexFixing($Z$5,AW2173,,_xll.ohTrigger(Trigger,Quote!$AE$2))</f>
        <v>#NUM!</v>
      </c>
      <c r="BA2173" s="361">
        <f>_xll.qlIndexFixing($BB$1,AX2173,,_xll.ohTrigger(Trigger,Quote!$AE$2))</f>
        <v>1.3861623264776879E-2</v>
      </c>
    </row>
    <row r="2174" spans="48:53" ht="11.25" customHeight="1" x14ac:dyDescent="0.25">
      <c r="AV2174" s="189" t="s">
        <v>91</v>
      </c>
      <c r="AW2174" s="188">
        <f>_xll.qlInterestRateIndexFixingDate(Currency&amp;"ibor"&amp;$G$1,AX2174,Trigger)</f>
        <v>54536</v>
      </c>
      <c r="AX2174" s="188">
        <f>_xll.qlCalendarAdvance(Calendar,AX2173,AV2174,"f",,Trigger)</f>
        <v>54540</v>
      </c>
      <c r="AY2174" s="188">
        <f>_xll.qlInterestRateIndexMaturity(Currency&amp;"ibor"&amp;$G$1,AX2174,Trigger)</f>
        <v>54723</v>
      </c>
      <c r="AZ2174" s="361" t="e">
        <f>_xll.qlIndexFixing($Z$5,AW2174,,_xll.ohTrigger(Trigger,Quote!$AE$2))</f>
        <v>#NUM!</v>
      </c>
      <c r="BA2174" s="361">
        <f>_xll.qlIndexFixing($BB$1,AX2174,,_xll.ohTrigger(Trigger,Quote!$AE$2))</f>
        <v>1.3859679548889182E-2</v>
      </c>
    </row>
    <row r="2175" spans="48:53" ht="11.25" customHeight="1" x14ac:dyDescent="0.25">
      <c r="AV2175" s="189" t="s">
        <v>91</v>
      </c>
      <c r="AW2175" s="188">
        <f>_xll.qlInterestRateIndexFixingDate(Currency&amp;"ibor"&amp;$G$1,AX2175,Trigger)</f>
        <v>54543</v>
      </c>
      <c r="AX2175" s="188">
        <f>_xll.qlCalendarAdvance(Calendar,AX2174,AV2175,"f",,Trigger)</f>
        <v>54547</v>
      </c>
      <c r="AY2175" s="188">
        <f>_xll.qlInterestRateIndexMaturity(Currency&amp;"ibor"&amp;$G$1,AX2175,Trigger)</f>
        <v>54731</v>
      </c>
      <c r="AZ2175" s="361" t="e">
        <f>_xll.qlIndexFixing($Z$5,AW2175,,_xll.ohTrigger(Trigger,Quote!$AE$2))</f>
        <v>#NUM!</v>
      </c>
      <c r="BA2175" s="361">
        <f>_xll.qlIndexFixing($BB$1,AX2175,,_xll.ohTrigger(Trigger,Quote!$AE$2))</f>
        <v>1.3858134257150267E-2</v>
      </c>
    </row>
    <row r="2176" spans="48:53" ht="11.25" customHeight="1" x14ac:dyDescent="0.25">
      <c r="AV2176" s="189" t="s">
        <v>91</v>
      </c>
      <c r="AW2176" s="188">
        <f>_xll.qlInterestRateIndexFixingDate(Currency&amp;"ibor"&amp;$G$1,AX2176,Trigger)</f>
        <v>54550</v>
      </c>
      <c r="AX2176" s="188">
        <f>_xll.qlCalendarAdvance(Calendar,AX2175,AV2176,"f",,Trigger)</f>
        <v>54554</v>
      </c>
      <c r="AY2176" s="188">
        <f>_xll.qlInterestRateIndexMaturity(Currency&amp;"ibor"&amp;$G$1,AX2176,Trigger)</f>
        <v>54738</v>
      </c>
      <c r="AZ2176" s="361" t="e">
        <f>_xll.qlIndexFixing($Z$5,AW2176,,_xll.ohTrigger(Trigger,Quote!$AE$2))</f>
        <v>#NUM!</v>
      </c>
      <c r="BA2176" s="361">
        <f>_xll.qlIndexFixing($BB$1,AX2176,,_xll.ohTrigger(Trigger,Quote!$AE$2))</f>
        <v>1.3856206495675516E-2</v>
      </c>
    </row>
    <row r="2177" spans="48:53" ht="11.25" customHeight="1" x14ac:dyDescent="0.25">
      <c r="AV2177" s="189" t="s">
        <v>91</v>
      </c>
      <c r="AW2177" s="188">
        <f>_xll.qlInterestRateIndexFixingDate(Currency&amp;"ibor"&amp;$G$1,AX2177,Trigger)</f>
        <v>54557</v>
      </c>
      <c r="AX2177" s="188">
        <f>_xll.qlCalendarAdvance(Calendar,AX2176,AV2177,"f",,Trigger)</f>
        <v>54561</v>
      </c>
      <c r="AY2177" s="188">
        <f>_xll.qlInterestRateIndexMaturity(Currency&amp;"ibor"&amp;$G$1,AX2177,Trigger)</f>
        <v>54745</v>
      </c>
      <c r="AZ2177" s="361" t="e">
        <f>_xll.qlIndexFixing($Z$5,AW2177,,_xll.ohTrigger(Trigger,Quote!$AE$2))</f>
        <v>#NUM!</v>
      </c>
      <c r="BA2177" s="361">
        <f>_xll.qlIndexFixing($BB$1,AX2177,,_xll.ohTrigger(Trigger,Quote!$AE$2))</f>
        <v>1.3854286069386984E-2</v>
      </c>
    </row>
    <row r="2178" spans="48:53" ht="11.25" customHeight="1" x14ac:dyDescent="0.25">
      <c r="AV2178" s="189" t="s">
        <v>91</v>
      </c>
      <c r="AW2178" s="188">
        <f>_xll.qlInterestRateIndexFixingDate(Currency&amp;"ibor"&amp;$G$1,AX2178,Trigger)</f>
        <v>54564</v>
      </c>
      <c r="AX2178" s="188">
        <f>_xll.qlCalendarAdvance(Calendar,AX2177,AV2178,"f",,Trigger)</f>
        <v>54568</v>
      </c>
      <c r="AY2178" s="188">
        <f>_xll.qlInterestRateIndexMaturity(Currency&amp;"ibor"&amp;$G$1,AX2178,Trigger)</f>
        <v>54752</v>
      </c>
      <c r="AZ2178" s="361" t="e">
        <f>_xll.qlIndexFixing($Z$5,AW2178,,_xll.ohTrigger(Trigger,Quote!$AE$2))</f>
        <v>#NUM!</v>
      </c>
      <c r="BA2178" s="361">
        <f>_xll.qlIndexFixing($BB$1,AX2178,,_xll.ohTrigger(Trigger,Quote!$AE$2))</f>
        <v>1.385237300276273E-2</v>
      </c>
    </row>
    <row r="2179" spans="48:53" ht="11.25" customHeight="1" x14ac:dyDescent="0.25">
      <c r="AV2179" s="189" t="s">
        <v>91</v>
      </c>
      <c r="AW2179" s="188">
        <f>_xll.qlInterestRateIndexFixingDate(Currency&amp;"ibor"&amp;$G$1,AX2179,Trigger)</f>
        <v>54571</v>
      </c>
      <c r="AX2179" s="188">
        <f>_xll.qlCalendarAdvance(Calendar,AX2178,AV2179,"f",,Trigger)</f>
        <v>54575</v>
      </c>
      <c r="AY2179" s="188">
        <f>_xll.qlInterestRateIndexMaturity(Currency&amp;"ibor"&amp;$G$1,AX2179,Trigger)</f>
        <v>54758</v>
      </c>
      <c r="AZ2179" s="361" t="e">
        <f>_xll.qlIndexFixing($Z$5,AW2179,,_xll.ohTrigger(Trigger,Quote!$AE$2))</f>
        <v>#NUM!</v>
      </c>
      <c r="BA2179" s="361">
        <f>_xll.qlIndexFixing($BB$1,AX2179,,_xll.ohTrigger(Trigger,Quote!$AE$2))</f>
        <v>1.3850070660720104E-2</v>
      </c>
    </row>
    <row r="2180" spans="48:53" ht="11.25" customHeight="1" x14ac:dyDescent="0.25">
      <c r="AV2180" s="189" t="s">
        <v>91</v>
      </c>
      <c r="AW2180" s="188">
        <f>_xll.qlInterestRateIndexFixingDate(Currency&amp;"ibor"&amp;$G$1,AX2180,Trigger)</f>
        <v>54578</v>
      </c>
      <c r="AX2180" s="188">
        <f>_xll.qlCalendarAdvance(Calendar,AX2179,AV2180,"f",,Trigger)</f>
        <v>54582</v>
      </c>
      <c r="AY2180" s="188">
        <f>_xll.qlInterestRateIndexMaturity(Currency&amp;"ibor"&amp;$G$1,AX2180,Trigger)</f>
        <v>54765</v>
      </c>
      <c r="AZ2180" s="361" t="e">
        <f>_xll.qlIndexFixing($Z$5,AW2180,,_xll.ohTrigger(Trigger,Quote!$AE$2))</f>
        <v>#NUM!</v>
      </c>
      <c r="BA2180" s="361">
        <f>_xll.qlIndexFixing($BB$1,AX2180,,_xll.ohTrigger(Trigger,Quote!$AE$2))</f>
        <v>1.3848170992661399E-2</v>
      </c>
    </row>
    <row r="2181" spans="48:53" ht="11.25" customHeight="1" x14ac:dyDescent="0.25">
      <c r="AV2181" s="189" t="s">
        <v>91</v>
      </c>
      <c r="AW2181" s="188">
        <f>_xll.qlInterestRateIndexFixingDate(Currency&amp;"ibor"&amp;$G$1,AX2181,Trigger)</f>
        <v>54585</v>
      </c>
      <c r="AX2181" s="188">
        <f>_xll.qlCalendarAdvance(Calendar,AX2180,AV2181,"f",,Trigger)</f>
        <v>54589</v>
      </c>
      <c r="AY2181" s="188">
        <f>_xll.qlInterestRateIndexMaturity(Currency&amp;"ibor"&amp;$G$1,AX2181,Trigger)</f>
        <v>54772</v>
      </c>
      <c r="AZ2181" s="361" t="e">
        <f>_xll.qlIndexFixing($Z$5,AW2181,,_xll.ohTrigger(Trigger,Quote!$AE$2))</f>
        <v>#NUM!</v>
      </c>
      <c r="BA2181" s="361">
        <f>_xll.qlIndexFixing($BB$1,AX2181,,_xll.ohTrigger(Trigger,Quote!$AE$2))</f>
        <v>1.3846278751567968E-2</v>
      </c>
    </row>
    <row r="2182" spans="48:53" ht="11.25" customHeight="1" x14ac:dyDescent="0.25">
      <c r="AV2182" s="189" t="s">
        <v>91</v>
      </c>
      <c r="AW2182" s="188">
        <f>_xll.qlInterestRateIndexFixingDate(Currency&amp;"ibor"&amp;$G$1,AX2182,Trigger)</f>
        <v>54592</v>
      </c>
      <c r="AX2182" s="188">
        <f>_xll.qlCalendarAdvance(Calendar,AX2181,AV2182,"f",,Trigger)</f>
        <v>54596</v>
      </c>
      <c r="AY2182" s="188">
        <f>_xll.qlInterestRateIndexMaturity(Currency&amp;"ibor"&amp;$G$1,AX2182,Trigger)</f>
        <v>54779</v>
      </c>
      <c r="AZ2182" s="361" t="e">
        <f>_xll.qlIndexFixing($Z$5,AW2182,,_xll.ohTrigger(Trigger,Quote!$AE$2))</f>
        <v>#NUM!</v>
      </c>
      <c r="BA2182" s="361">
        <f>_xll.qlIndexFixing($BB$1,AX2182,,_xll.ohTrigger(Trigger,Quote!$AE$2))</f>
        <v>1.3844393961915091E-2</v>
      </c>
    </row>
    <row r="2183" spans="48:53" ht="11.25" customHeight="1" x14ac:dyDescent="0.25">
      <c r="AV2183" s="189" t="s">
        <v>91</v>
      </c>
      <c r="AW2183" s="188">
        <f>_xll.qlInterestRateIndexFixingDate(Currency&amp;"ibor"&amp;$G$1,AX2183,Trigger)</f>
        <v>54599</v>
      </c>
      <c r="AX2183" s="188">
        <f>_xll.qlCalendarAdvance(Calendar,AX2182,AV2183,"f",,Trigger)</f>
        <v>54603</v>
      </c>
      <c r="AY2183" s="188">
        <f>_xll.qlInterestRateIndexMaturity(Currency&amp;"ibor"&amp;$G$1,AX2183,Trigger)</f>
        <v>54786</v>
      </c>
      <c r="AZ2183" s="361" t="e">
        <f>_xll.qlIndexFixing($Z$5,AW2183,,_xll.ohTrigger(Trigger,Quote!$AE$2))</f>
        <v>#NUM!</v>
      </c>
      <c r="BA2183" s="361">
        <f>_xll.qlIndexFixing($BB$1,AX2183,,_xll.ohTrigger(Trigger,Quote!$AE$2))</f>
        <v>1.3842918921285481E-2</v>
      </c>
    </row>
    <row r="2184" spans="48:53" ht="11.25" customHeight="1" x14ac:dyDescent="0.25">
      <c r="AV2184" s="189" t="s">
        <v>91</v>
      </c>
      <c r="AW2184" s="188">
        <f>_xll.qlInterestRateIndexFixingDate(Currency&amp;"ibor"&amp;$G$1,AX2184,Trigger)</f>
        <v>54606</v>
      </c>
      <c r="AX2184" s="188">
        <f>_xll.qlCalendarAdvance(Calendar,AX2183,AV2184,"f",,Trigger)</f>
        <v>54610</v>
      </c>
      <c r="AY2184" s="188">
        <f>_xll.qlInterestRateIndexMaturity(Currency&amp;"ibor"&amp;$G$1,AX2184,Trigger)</f>
        <v>54794</v>
      </c>
      <c r="AZ2184" s="361" t="e">
        <f>_xll.qlIndexFixing($Z$5,AW2184,,_xll.ohTrigger(Trigger,Quote!$AE$2))</f>
        <v>#NUM!</v>
      </c>
      <c r="BA2184" s="361">
        <f>_xll.qlIndexFixing($BB$1,AX2184,,_xll.ohTrigger(Trigger,Quote!$AE$2))</f>
        <v>1.3841050526656792E-2</v>
      </c>
    </row>
    <row r="2185" spans="48:53" ht="11.25" customHeight="1" x14ac:dyDescent="0.25">
      <c r="AV2185" s="189" t="s">
        <v>91</v>
      </c>
      <c r="AW2185" s="188">
        <f>_xll.qlInterestRateIndexFixingDate(Currency&amp;"ibor"&amp;$G$1,AX2185,Trigger)</f>
        <v>54613</v>
      </c>
      <c r="AX2185" s="188">
        <f>_xll.qlCalendarAdvance(Calendar,AX2184,AV2185,"f",,Trigger)</f>
        <v>54617</v>
      </c>
      <c r="AY2185" s="188">
        <f>_xll.qlInterestRateIndexMaturity(Currency&amp;"ibor"&amp;$G$1,AX2185,Trigger)</f>
        <v>54801</v>
      </c>
      <c r="AZ2185" s="361" t="e">
        <f>_xll.qlIndexFixing($Z$5,AW2185,,_xll.ohTrigger(Trigger,Quote!$AE$2))</f>
        <v>#NUM!</v>
      </c>
      <c r="BA2185" s="361">
        <f>_xll.qlIndexFixing($BB$1,AX2185,,_xll.ohTrigger(Trigger,Quote!$AE$2))</f>
        <v>1.3839189663030591E-2</v>
      </c>
    </row>
    <row r="2186" spans="48:53" ht="11.25" customHeight="1" x14ac:dyDescent="0.25">
      <c r="AV2186" s="189" t="s">
        <v>91</v>
      </c>
      <c r="AW2186" s="188">
        <f>_xll.qlInterestRateIndexFixingDate(Currency&amp;"ibor"&amp;$G$1,AX2186,Trigger)</f>
        <v>54620</v>
      </c>
      <c r="AX2186" s="188">
        <f>_xll.qlCalendarAdvance(Calendar,AX2185,AV2186,"f",,Trigger)</f>
        <v>54624</v>
      </c>
      <c r="AY2186" s="188">
        <f>_xll.qlInterestRateIndexMaturity(Currency&amp;"ibor"&amp;$G$1,AX2186,Trigger)</f>
        <v>54808</v>
      </c>
      <c r="AZ2186" s="361" t="e">
        <f>_xll.qlIndexFixing($Z$5,AW2186,,_xll.ohTrigger(Trigger,Quote!$AE$2))</f>
        <v>#NUM!</v>
      </c>
      <c r="BA2186" s="361">
        <f>_xll.qlIndexFixing($BB$1,AX2186,,_xll.ohTrigger(Trigger,Quote!$AE$2))</f>
        <v>1.3837336354883212E-2</v>
      </c>
    </row>
    <row r="2187" spans="48:53" ht="11.25" customHeight="1" x14ac:dyDescent="0.25">
      <c r="AV2187" s="189" t="s">
        <v>91</v>
      </c>
      <c r="AW2187" s="188">
        <f>_xll.qlInterestRateIndexFixingDate(Currency&amp;"ibor"&amp;$G$1,AX2187,Trigger)</f>
        <v>54627</v>
      </c>
      <c r="AX2187" s="188">
        <f>_xll.qlCalendarAdvance(Calendar,AX2186,AV2187,"f",,Trigger)</f>
        <v>54631</v>
      </c>
      <c r="AY2187" s="188">
        <f>_xll.qlInterestRateIndexMaturity(Currency&amp;"ibor"&amp;$G$1,AX2187,Trigger)</f>
        <v>54815</v>
      </c>
      <c r="AZ2187" s="361" t="e">
        <f>_xll.qlIndexFixing($Z$5,AW2187,,_xll.ohTrigger(Trigger,Quote!$AE$2))</f>
        <v>#NUM!</v>
      </c>
      <c r="BA2187" s="361">
        <f>_xll.qlIndexFixing($BB$1,AX2187,,_xll.ohTrigger(Trigger,Quote!$AE$2))</f>
        <v>1.3835490626690991E-2</v>
      </c>
    </row>
    <row r="2188" spans="48:53" ht="11.25" customHeight="1" x14ac:dyDescent="0.25">
      <c r="AV2188" s="189" t="s">
        <v>91</v>
      </c>
      <c r="AW2188" s="188">
        <f>_xll.qlInterestRateIndexFixingDate(Currency&amp;"ibor"&amp;$G$1,AX2188,Trigger)</f>
        <v>54634</v>
      </c>
      <c r="AX2188" s="188">
        <f>_xll.qlCalendarAdvance(Calendar,AX2187,AV2188,"f",,Trigger)</f>
        <v>54638</v>
      </c>
      <c r="AY2188" s="188">
        <f>_xll.qlInterestRateIndexMaturity(Currency&amp;"ibor"&amp;$G$1,AX2188,Trigger)</f>
        <v>54822</v>
      </c>
      <c r="AZ2188" s="361" t="e">
        <f>_xll.qlIndexFixing($Z$5,AW2188,,_xll.ohTrigger(Trigger,Quote!$AE$2))</f>
        <v>#NUM!</v>
      </c>
      <c r="BA2188" s="361">
        <f>_xll.qlIndexFixing($BB$1,AX2188,,_xll.ohTrigger(Trigger,Quote!$AE$2))</f>
        <v>1.3833652502930695E-2</v>
      </c>
    </row>
    <row r="2189" spans="48:53" ht="11.25" customHeight="1" x14ac:dyDescent="0.25">
      <c r="AV2189" s="189" t="s">
        <v>91</v>
      </c>
      <c r="AW2189" s="188">
        <f>_xll.qlInterestRateIndexFixingDate(Currency&amp;"ibor"&amp;$G$1,AX2189,Trigger)</f>
        <v>54641</v>
      </c>
      <c r="AX2189" s="188">
        <f>_xll.qlCalendarAdvance(Calendar,AX2188,AV2189,"f",,Trigger)</f>
        <v>54645</v>
      </c>
      <c r="AY2189" s="188">
        <f>_xll.qlInterestRateIndexMaturity(Currency&amp;"ibor"&amp;$G$1,AX2189,Trigger)</f>
        <v>54829</v>
      </c>
      <c r="AZ2189" s="361" t="e">
        <f>_xll.qlIndexFixing($Z$5,AW2189,,_xll.ohTrigger(Trigger,Quote!$AE$2))</f>
        <v>#NUM!</v>
      </c>
      <c r="BA2189" s="361">
        <f>_xll.qlIndexFixing($BB$1,AX2189,,_xll.ohTrigger(Trigger,Quote!$AE$2))</f>
        <v>1.3831822008079515E-2</v>
      </c>
    </row>
    <row r="2190" spans="48:53" ht="11.25" customHeight="1" x14ac:dyDescent="0.25">
      <c r="AV2190" s="189" t="s">
        <v>91</v>
      </c>
      <c r="AW2190" s="188">
        <f>_xll.qlInterestRateIndexFixingDate(Currency&amp;"ibor"&amp;$G$1,AX2190,Trigger)</f>
        <v>54648</v>
      </c>
      <c r="AX2190" s="188">
        <f>_xll.qlCalendarAdvance(Calendar,AX2189,AV2190,"f",,Trigger)</f>
        <v>54652</v>
      </c>
      <c r="AY2190" s="188">
        <f>_xll.qlInterestRateIndexMaturity(Currency&amp;"ibor"&amp;$G$1,AX2190,Trigger)</f>
        <v>54836</v>
      </c>
      <c r="AZ2190" s="361" t="e">
        <f>_xll.qlIndexFixing($Z$5,AW2190,,_xll.ohTrigger(Trigger,Quote!$AE$2))</f>
        <v>#NUM!</v>
      </c>
      <c r="BA2190" s="361">
        <f>_xll.qlIndexFixing($BB$1,AX2190,,_xll.ohTrigger(Trigger,Quote!$AE$2))</f>
        <v>1.3829999166613788E-2</v>
      </c>
    </row>
    <row r="2191" spans="48:53" ht="11.25" customHeight="1" x14ac:dyDescent="0.25">
      <c r="AV2191" s="189" t="s">
        <v>91</v>
      </c>
      <c r="AW2191" s="188">
        <f>_xll.qlInterestRateIndexFixingDate(Currency&amp;"ibor"&amp;$G$1,AX2191,Trigger)</f>
        <v>54655</v>
      </c>
      <c r="AX2191" s="188">
        <f>_xll.qlCalendarAdvance(Calendar,AX2190,AV2191,"f",,Trigger)</f>
        <v>54659</v>
      </c>
      <c r="AY2191" s="188">
        <f>_xll.qlInterestRateIndexMaturity(Currency&amp;"ibor"&amp;$G$1,AX2191,Trigger)</f>
        <v>54843</v>
      </c>
      <c r="AZ2191" s="361" t="e">
        <f>_xll.qlIndexFixing($Z$5,AW2191,,_xll.ohTrigger(Trigger,Quote!$AE$2))</f>
        <v>#NUM!</v>
      </c>
      <c r="BA2191" s="361">
        <f>_xll.qlIndexFixing($BB$1,AX2191,,_xll.ohTrigger(Trigger,Quote!$AE$2))</f>
        <v>1.3828184003011565E-2</v>
      </c>
    </row>
    <row r="2192" spans="48:53" ht="11.25" customHeight="1" x14ac:dyDescent="0.25">
      <c r="AV2192" s="189" t="s">
        <v>91</v>
      </c>
      <c r="AW2192" s="188">
        <f>_xll.qlInterestRateIndexFixingDate(Currency&amp;"ibor"&amp;$G$1,AX2192,Trigger)</f>
        <v>54662</v>
      </c>
      <c r="AX2192" s="188">
        <f>_xll.qlCalendarAdvance(Calendar,AX2191,AV2192,"f",,Trigger)</f>
        <v>54666</v>
      </c>
      <c r="AY2192" s="188">
        <f>_xll.qlInterestRateIndexMaturity(Currency&amp;"ibor"&amp;$G$1,AX2192,Trigger)</f>
        <v>54847</v>
      </c>
      <c r="AZ2192" s="361" t="e">
        <f>_xll.qlIndexFixing($Z$5,AW2192,,_xll.ohTrigger(Trigger,Quote!$AE$2))</f>
        <v>#NUM!</v>
      </c>
      <c r="BA2192" s="361">
        <f>_xll.qlIndexFixing($BB$1,AX2192,,_xll.ohTrigger(Trigger,Quote!$AE$2))</f>
        <v>1.3825684690523705E-2</v>
      </c>
    </row>
    <row r="2193" spans="48:53" ht="11.25" customHeight="1" x14ac:dyDescent="0.25">
      <c r="AV2193" s="189" t="s">
        <v>91</v>
      </c>
      <c r="AW2193" s="188">
        <f>_xll.qlInterestRateIndexFixingDate(Currency&amp;"ibor"&amp;$G$1,AX2193,Trigger)</f>
        <v>54669</v>
      </c>
      <c r="AX2193" s="188">
        <f>_xll.qlCalendarAdvance(Calendar,AX2192,AV2193,"f",,Trigger)</f>
        <v>54673</v>
      </c>
      <c r="AY2193" s="188">
        <f>_xll.qlInterestRateIndexMaturity(Currency&amp;"ibor"&amp;$G$1,AX2193,Trigger)</f>
        <v>54854</v>
      </c>
      <c r="AZ2193" s="361" t="e">
        <f>_xll.qlIndexFixing($Z$5,AW2193,,_xll.ohTrigger(Trigger,Quote!$AE$2))</f>
        <v>#NUM!</v>
      </c>
      <c r="BA2193" s="361">
        <f>_xll.qlIndexFixing($BB$1,AX2193,,_xll.ohTrigger(Trigger,Quote!$AE$2))</f>
        <v>1.3823882500350257E-2</v>
      </c>
    </row>
    <row r="2194" spans="48:53" ht="11.25" customHeight="1" x14ac:dyDescent="0.25">
      <c r="AV2194" s="189" t="s">
        <v>91</v>
      </c>
      <c r="AW2194" s="188">
        <f>_xll.qlInterestRateIndexFixingDate(Currency&amp;"ibor"&amp;$G$1,AX2194,Trigger)</f>
        <v>54676</v>
      </c>
      <c r="AX2194" s="188">
        <f>_xll.qlCalendarAdvance(Calendar,AX2193,AV2194,"f",,Trigger)</f>
        <v>54680</v>
      </c>
      <c r="AY2194" s="188">
        <f>_xll.qlInterestRateIndexMaturity(Currency&amp;"ibor"&amp;$G$1,AX2194,Trigger)</f>
        <v>54861</v>
      </c>
      <c r="AZ2194" s="361" t="e">
        <f>_xll.qlIndexFixing($Z$5,AW2194,,_xll.ohTrigger(Trigger,Quote!$AE$2))</f>
        <v>#NUM!</v>
      </c>
      <c r="BA2194" s="361">
        <f>_xll.qlIndexFixing($BB$1,AX2194,,_xll.ohTrigger(Trigger,Quote!$AE$2))</f>
        <v>1.3822088051202752E-2</v>
      </c>
    </row>
    <row r="2195" spans="48:53" ht="11.25" customHeight="1" x14ac:dyDescent="0.25">
      <c r="AV2195" s="189" t="s">
        <v>91</v>
      </c>
      <c r="AW2195" s="188">
        <f>_xll.qlInterestRateIndexFixingDate(Currency&amp;"ibor"&amp;$G$1,AX2195,Trigger)</f>
        <v>54683</v>
      </c>
      <c r="AX2195" s="188">
        <f>_xll.qlCalendarAdvance(Calendar,AX2194,AV2195,"f",,Trigger)</f>
        <v>54687</v>
      </c>
      <c r="AY2195" s="188">
        <f>_xll.qlInterestRateIndexMaturity(Currency&amp;"ibor"&amp;$G$1,AX2195,Trigger)</f>
        <v>54868</v>
      </c>
      <c r="AZ2195" s="361" t="e">
        <f>_xll.qlIndexFixing($Z$5,AW2195,,_xll.ohTrigger(Trigger,Quote!$AE$2))</f>
        <v>#NUM!</v>
      </c>
      <c r="BA2195" s="361">
        <f>_xll.qlIndexFixing($BB$1,AX2195,,_xll.ohTrigger(Trigger,Quote!$AE$2))</f>
        <v>1.3820301367553103E-2</v>
      </c>
    </row>
    <row r="2196" spans="48:53" ht="11.25" customHeight="1" x14ac:dyDescent="0.25">
      <c r="AV2196" s="189" t="s">
        <v>91</v>
      </c>
      <c r="AW2196" s="188">
        <f>_xll.qlInterestRateIndexFixingDate(Currency&amp;"ibor"&amp;$G$1,AX2196,Trigger)</f>
        <v>54690</v>
      </c>
      <c r="AX2196" s="188">
        <f>_xll.qlCalendarAdvance(Calendar,AX2195,AV2196,"f",,Trigger)</f>
        <v>54694</v>
      </c>
      <c r="AY2196" s="188">
        <f>_xll.qlInterestRateIndexMaturity(Currency&amp;"ibor"&amp;$G$1,AX2196,Trigger)</f>
        <v>54875</v>
      </c>
      <c r="AZ2196" s="361" t="e">
        <f>_xll.qlIndexFixing($Z$5,AW2196,,_xll.ohTrigger(Trigger,Quote!$AE$2))</f>
        <v>#NUM!</v>
      </c>
      <c r="BA2196" s="361">
        <f>_xll.qlIndexFixing($BB$1,AX2196,,_xll.ohTrigger(Trigger,Quote!$AE$2))</f>
        <v>1.3818662717990713E-2</v>
      </c>
    </row>
    <row r="2197" spans="48:53" ht="11.25" customHeight="1" x14ac:dyDescent="0.25">
      <c r="AV2197" s="189" t="s">
        <v>91</v>
      </c>
      <c r="AW2197" s="188">
        <f>_xll.qlInterestRateIndexFixingDate(Currency&amp;"ibor"&amp;$G$1,AX2197,Trigger)</f>
        <v>54697</v>
      </c>
      <c r="AX2197" s="188">
        <f>_xll.qlCalendarAdvance(Calendar,AX2196,AV2197,"f",,Trigger)</f>
        <v>54701</v>
      </c>
      <c r="AY2197" s="188">
        <f>_xll.qlInterestRateIndexMaturity(Currency&amp;"ibor"&amp;$G$1,AX2197,Trigger)</f>
        <v>54883</v>
      </c>
      <c r="AZ2197" s="361" t="e">
        <f>_xll.qlIndexFixing($Z$5,AW2197,,_xll.ohTrigger(Trigger,Quote!$AE$2))</f>
        <v>#NUM!</v>
      </c>
      <c r="BA2197" s="361">
        <f>_xll.qlIndexFixing($BB$1,AX2197,,_xll.ohTrigger(Trigger,Quote!$AE$2))</f>
        <v>1.3816892137702614E-2</v>
      </c>
    </row>
    <row r="2198" spans="48:53" ht="11.25" customHeight="1" x14ac:dyDescent="0.25">
      <c r="AV2198" s="189" t="s">
        <v>91</v>
      </c>
      <c r="AW2198" s="188">
        <f>_xll.qlInterestRateIndexFixingDate(Currency&amp;"ibor"&amp;$G$1,AX2198,Trigger)</f>
        <v>54704</v>
      </c>
      <c r="AX2198" s="188">
        <f>_xll.qlCalendarAdvance(Calendar,AX2197,AV2198,"f",,Trigger)</f>
        <v>54708</v>
      </c>
      <c r="AY2198" s="188">
        <f>_xll.qlInterestRateIndexMaturity(Currency&amp;"ibor"&amp;$G$1,AX2198,Trigger)</f>
        <v>54890</v>
      </c>
      <c r="AZ2198" s="361" t="e">
        <f>_xll.qlIndexFixing($Z$5,AW2198,,_xll.ohTrigger(Trigger,Quote!$AE$2))</f>
        <v>#NUM!</v>
      </c>
      <c r="BA2198" s="361">
        <f>_xll.qlIndexFixing($BB$1,AX2198,,_xll.ohTrigger(Trigger,Quote!$AE$2))</f>
        <v>1.381512939838766E-2</v>
      </c>
    </row>
    <row r="2199" spans="48:53" ht="11.25" customHeight="1" x14ac:dyDescent="0.25">
      <c r="AV2199" s="189" t="s">
        <v>91</v>
      </c>
      <c r="AW2199" s="188">
        <f>_xll.qlInterestRateIndexFixingDate(Currency&amp;"ibor"&amp;$G$1,AX2199,Trigger)</f>
        <v>54711</v>
      </c>
      <c r="AX2199" s="188">
        <f>_xll.qlCalendarAdvance(Calendar,AX2198,AV2199,"f",,Trigger)</f>
        <v>54715</v>
      </c>
      <c r="AY2199" s="188">
        <f>_xll.qlInterestRateIndexMaturity(Currency&amp;"ibor"&amp;$G$1,AX2199,Trigger)</f>
        <v>54897</v>
      </c>
      <c r="AZ2199" s="361" t="e">
        <f>_xll.qlIndexFixing($Z$5,AW2199,,_xll.ohTrigger(Trigger,Quote!$AE$2))</f>
        <v>#NUM!</v>
      </c>
      <c r="BA2199" s="361">
        <f>_xll.qlIndexFixing($BB$1,AX2199,,_xll.ohTrigger(Trigger,Quote!$AE$2))</f>
        <v>1.38133745245199E-2</v>
      </c>
    </row>
    <row r="2200" spans="48:53" ht="11.25" customHeight="1" x14ac:dyDescent="0.25">
      <c r="AV2200" s="189" t="s">
        <v>91</v>
      </c>
      <c r="AW2200" s="188">
        <f>_xll.qlInterestRateIndexFixingDate(Currency&amp;"ibor"&amp;$G$1,AX2200,Trigger)</f>
        <v>54718</v>
      </c>
      <c r="AX2200" s="188">
        <f>_xll.qlCalendarAdvance(Calendar,AX2199,AV2200,"f",,Trigger)</f>
        <v>54722</v>
      </c>
      <c r="AY2200" s="188">
        <f>_xll.qlInterestRateIndexMaturity(Currency&amp;"ibor"&amp;$G$1,AX2200,Trigger)</f>
        <v>54904</v>
      </c>
      <c r="AZ2200" s="361" t="e">
        <f>_xll.qlIndexFixing($Z$5,AW2200,,_xll.ohTrigger(Trigger,Quote!$AE$2))</f>
        <v>#NUM!</v>
      </c>
      <c r="BA2200" s="361">
        <f>_xll.qlIndexFixing($BB$1,AX2200,,_xll.ohTrigger(Trigger,Quote!$AE$2))</f>
        <v>1.3811627540571627E-2</v>
      </c>
    </row>
    <row r="2201" spans="48:53" ht="11.25" customHeight="1" x14ac:dyDescent="0.25">
      <c r="AV2201" s="189" t="s">
        <v>91</v>
      </c>
      <c r="AW2201" s="188">
        <f>_xll.qlInterestRateIndexFixingDate(Currency&amp;"ibor"&amp;$G$1,AX2201,Trigger)</f>
        <v>54725</v>
      </c>
      <c r="AX2201" s="188">
        <f>_xll.qlCalendarAdvance(Calendar,AX2200,AV2201,"f",,Trigger)</f>
        <v>54729</v>
      </c>
      <c r="AY2201" s="188">
        <f>_xll.qlInterestRateIndexMaturity(Currency&amp;"ibor"&amp;$G$1,AX2201,Trigger)</f>
        <v>54910</v>
      </c>
      <c r="AZ2201" s="361" t="e">
        <f>_xll.qlIndexFixing($Z$5,AW2201,,_xll.ohTrigger(Trigger,Quote!$AE$2))</f>
        <v>#NUM!</v>
      </c>
      <c r="BA2201" s="361">
        <f>_xll.qlIndexFixing($BB$1,AX2201,,_xll.ohTrigger(Trigger,Quote!$AE$2))</f>
        <v>1.3809745711591419E-2</v>
      </c>
    </row>
    <row r="2202" spans="48:53" ht="11.25" customHeight="1" x14ac:dyDescent="0.25">
      <c r="AV2202" s="189" t="s">
        <v>91</v>
      </c>
      <c r="AW2202" s="188">
        <f>_xll.qlInterestRateIndexFixingDate(Currency&amp;"ibor"&amp;$G$1,AX2202,Trigger)</f>
        <v>54732</v>
      </c>
      <c r="AX2202" s="188">
        <f>_xll.qlCalendarAdvance(Calendar,AX2201,AV2202,"f",,Trigger)</f>
        <v>54736</v>
      </c>
      <c r="AY2202" s="188">
        <f>_xll.qlInterestRateIndexMaturity(Currency&amp;"ibor"&amp;$G$1,AX2202,Trigger)</f>
        <v>54917</v>
      </c>
      <c r="AZ2202" s="361" t="e">
        <f>_xll.qlIndexFixing($Z$5,AW2202,,_xll.ohTrigger(Trigger,Quote!$AE$2))</f>
        <v>#NUM!</v>
      </c>
      <c r="BA2202" s="361">
        <f>_xll.qlIndexFixing($BB$1,AX2202,,_xll.ohTrigger(Trigger,Quote!$AE$2))</f>
        <v>1.3808014071666045E-2</v>
      </c>
    </row>
    <row r="2203" spans="48:53" ht="11.25" customHeight="1" x14ac:dyDescent="0.25">
      <c r="AV2203" s="189" t="s">
        <v>91</v>
      </c>
      <c r="AW2203" s="188">
        <f>_xll.qlInterestRateIndexFixingDate(Currency&amp;"ibor"&amp;$G$1,AX2203,Trigger)</f>
        <v>54739</v>
      </c>
      <c r="AX2203" s="188">
        <f>_xll.qlCalendarAdvance(Calendar,AX2202,AV2203,"f",,Trigger)</f>
        <v>54743</v>
      </c>
      <c r="AY2203" s="188">
        <f>_xll.qlInterestRateIndexMaturity(Currency&amp;"ibor"&amp;$G$1,AX2203,Trigger)</f>
        <v>54924</v>
      </c>
      <c r="AZ2203" s="361" t="e">
        <f>_xll.qlIndexFixing($Z$5,AW2203,,_xll.ohTrigger(Trigger,Quote!$AE$2))</f>
        <v>#NUM!</v>
      </c>
      <c r="BA2203" s="361">
        <f>_xll.qlIndexFixing($BB$1,AX2203,,_xll.ohTrigger(Trigger,Quote!$AE$2))</f>
        <v>1.3806290388335172E-2</v>
      </c>
    </row>
    <row r="2204" spans="48:53" ht="11.25" customHeight="1" x14ac:dyDescent="0.25">
      <c r="AV2204" s="189" t="s">
        <v>91</v>
      </c>
      <c r="AW2204" s="188">
        <f>_xll.qlInterestRateIndexFixingDate(Currency&amp;"ibor"&amp;$G$1,AX2204,Trigger)</f>
        <v>54746</v>
      </c>
      <c r="AX2204" s="188">
        <f>_xll.qlCalendarAdvance(Calendar,AX2203,AV2204,"f",,Trigger)</f>
        <v>54750</v>
      </c>
      <c r="AY2204" s="188">
        <f>_xll.qlInterestRateIndexMaturity(Currency&amp;"ibor"&amp;$G$1,AX2204,Trigger)</f>
        <v>54931</v>
      </c>
      <c r="AZ2204" s="361" t="e">
        <f>_xll.qlIndexFixing($Z$5,AW2204,,_xll.ohTrigger(Trigger,Quote!$AE$2))</f>
        <v>#NUM!</v>
      </c>
      <c r="BA2204" s="361">
        <f>_xll.qlIndexFixing($BB$1,AX2204,,_xll.ohTrigger(Trigger,Quote!$AE$2))</f>
        <v>1.3804574272917886E-2</v>
      </c>
    </row>
    <row r="2205" spans="48:53" ht="11.25" customHeight="1" x14ac:dyDescent="0.25">
      <c r="AV2205" s="189" t="s">
        <v>91</v>
      </c>
      <c r="AW2205" s="188">
        <f>_xll.qlInterestRateIndexFixingDate(Currency&amp;"ibor"&amp;$G$1,AX2205,Trigger)</f>
        <v>54753</v>
      </c>
      <c r="AX2205" s="188">
        <f>_xll.qlCalendarAdvance(Calendar,AX2204,AV2205,"f",,Trigger)</f>
        <v>54757</v>
      </c>
      <c r="AY2205" s="188">
        <f>_xll.qlInterestRateIndexMaturity(Currency&amp;"ibor"&amp;$G$1,AX2205,Trigger)</f>
        <v>54939</v>
      </c>
      <c r="AZ2205" s="361" t="e">
        <f>_xll.qlIndexFixing($Z$5,AW2205,,_xll.ohTrigger(Trigger,Quote!$AE$2))</f>
        <v>#NUM!</v>
      </c>
      <c r="BA2205" s="361">
        <f>_xll.qlIndexFixing($BB$1,AX2205,,_xll.ohTrigger(Trigger,Quote!$AE$2))</f>
        <v>1.380300896100644E-2</v>
      </c>
    </row>
    <row r="2206" spans="48:53" ht="11.25" customHeight="1" x14ac:dyDescent="0.25">
      <c r="AV2206" s="189" t="s">
        <v>91</v>
      </c>
      <c r="AW2206" s="188">
        <f>_xll.qlInterestRateIndexFixingDate(Currency&amp;"ibor"&amp;$G$1,AX2206,Trigger)</f>
        <v>54760</v>
      </c>
      <c r="AX2206" s="188">
        <f>_xll.qlCalendarAdvance(Calendar,AX2205,AV2206,"f",,Trigger)</f>
        <v>54764</v>
      </c>
      <c r="AY2206" s="188">
        <f>_xll.qlInterestRateIndexMaturity(Currency&amp;"ibor"&amp;$G$1,AX2206,Trigger)</f>
        <v>54946</v>
      </c>
      <c r="AZ2206" s="361" t="e">
        <f>_xll.qlIndexFixing($Z$5,AW2206,,_xll.ohTrigger(Trigger,Quote!$AE$2))</f>
        <v>#NUM!</v>
      </c>
      <c r="BA2206" s="361">
        <f>_xll.qlIndexFixing($BB$1,AX2206,,_xll.ohTrigger(Trigger,Quote!$AE$2))</f>
        <v>1.3801304629338996E-2</v>
      </c>
    </row>
    <row r="2207" spans="48:53" ht="11.25" customHeight="1" x14ac:dyDescent="0.25">
      <c r="AV2207" s="189" t="s">
        <v>91</v>
      </c>
      <c r="AW2207" s="188">
        <f>_xll.qlInterestRateIndexFixingDate(Currency&amp;"ibor"&amp;$G$1,AX2207,Trigger)</f>
        <v>54767</v>
      </c>
      <c r="AX2207" s="188">
        <f>_xll.qlCalendarAdvance(Calendar,AX2206,AV2207,"f",,Trigger)</f>
        <v>54771</v>
      </c>
      <c r="AY2207" s="188">
        <f>_xll.qlInterestRateIndexMaturity(Currency&amp;"ibor"&amp;$G$1,AX2207,Trigger)</f>
        <v>54953</v>
      </c>
      <c r="AZ2207" s="361" t="e">
        <f>_xll.qlIndexFixing($Z$5,AW2207,,_xll.ohTrigger(Trigger,Quote!$AE$2))</f>
        <v>#NUM!</v>
      </c>
      <c r="BA2207" s="361">
        <f>_xll.qlIndexFixing($BB$1,AX2207,,_xll.ohTrigger(Trigger,Quote!$AE$2))</f>
        <v>1.3799604233770472E-2</v>
      </c>
    </row>
    <row r="2208" spans="48:53" ht="11.25" customHeight="1" x14ac:dyDescent="0.25">
      <c r="AV2208" s="189" t="s">
        <v>91</v>
      </c>
      <c r="AW2208" s="188">
        <f>_xll.qlInterestRateIndexFixingDate(Currency&amp;"ibor"&amp;$G$1,AX2208,Trigger)</f>
        <v>54774</v>
      </c>
      <c r="AX2208" s="188">
        <f>_xll.qlCalendarAdvance(Calendar,AX2207,AV2208,"f",,Trigger)</f>
        <v>54778</v>
      </c>
      <c r="AY2208" s="188">
        <f>_xll.qlInterestRateIndexMaturity(Currency&amp;"ibor"&amp;$G$1,AX2208,Trigger)</f>
        <v>54960</v>
      </c>
      <c r="AZ2208" s="361" t="e">
        <f>_xll.qlIndexFixing($Z$5,AW2208,,_xll.ohTrigger(Trigger,Quote!$AE$2))</f>
        <v>#NUM!</v>
      </c>
      <c r="BA2208" s="361">
        <f>_xll.qlIndexFixing($BB$1,AX2208,,_xll.ohTrigger(Trigger,Quote!$AE$2))</f>
        <v>1.3797906589869412E-2</v>
      </c>
    </row>
    <row r="2209" spans="48:53" ht="11.25" customHeight="1" x14ac:dyDescent="0.25">
      <c r="AV2209" s="189" t="s">
        <v>91</v>
      </c>
      <c r="AW2209" s="188">
        <f>_xll.qlInterestRateIndexFixingDate(Currency&amp;"ibor"&amp;$G$1,AX2209,Trigger)</f>
        <v>54781</v>
      </c>
      <c r="AX2209" s="188">
        <f>_xll.qlCalendarAdvance(Calendar,AX2208,AV2209,"f",,Trigger)</f>
        <v>54785</v>
      </c>
      <c r="AY2209" s="188">
        <f>_xll.qlInterestRateIndexMaturity(Currency&amp;"ibor"&amp;$G$1,AX2209,Trigger)</f>
        <v>54967</v>
      </c>
      <c r="AZ2209" s="361" t="e">
        <f>_xll.qlIndexFixing($Z$5,AW2209,,_xll.ohTrigger(Trigger,Quote!$AE$2))</f>
        <v>#NUM!</v>
      </c>
      <c r="BA2209" s="361">
        <f>_xll.qlIndexFixing($BB$1,AX2209,,_xll.ohTrigger(Trigger,Quote!$AE$2))</f>
        <v>1.3796210510584042E-2</v>
      </c>
    </row>
    <row r="2210" spans="48:53" ht="11.25" customHeight="1" x14ac:dyDescent="0.25">
      <c r="AV2210" s="189" t="s">
        <v>91</v>
      </c>
      <c r="AW2210" s="188">
        <f>_xll.qlInterestRateIndexFixingDate(Currency&amp;"ibor"&amp;$G$1,AX2210,Trigger)</f>
        <v>54788</v>
      </c>
      <c r="AX2210" s="188">
        <f>_xll.qlCalendarAdvance(Calendar,AX2209,AV2210,"f",,Trigger)</f>
        <v>54792</v>
      </c>
      <c r="AY2210" s="188">
        <f>_xll.qlInterestRateIndexMaturity(Currency&amp;"ibor"&amp;$G$1,AX2210,Trigger)</f>
        <v>54973</v>
      </c>
      <c r="AZ2210" s="361" t="e">
        <f>_xll.qlIndexFixing($Z$5,AW2210,,_xll.ohTrigger(Trigger,Quote!$AE$2))</f>
        <v>#NUM!</v>
      </c>
      <c r="BA2210" s="361">
        <f>_xll.qlIndexFixing($BB$1,AX2210,,_xll.ohTrigger(Trigger,Quote!$AE$2))</f>
        <v>1.3794371622986355E-2</v>
      </c>
    </row>
    <row r="2211" spans="48:53" ht="11.25" customHeight="1" x14ac:dyDescent="0.25">
      <c r="AV2211" s="189" t="s">
        <v>91</v>
      </c>
      <c r="AW2211" s="188">
        <f>_xll.qlInterestRateIndexFixingDate(Currency&amp;"ibor"&amp;$G$1,AX2211,Trigger)</f>
        <v>54795</v>
      </c>
      <c r="AX2211" s="188">
        <f>_xll.qlCalendarAdvance(Calendar,AX2210,AV2211,"f",,Trigger)</f>
        <v>54799</v>
      </c>
      <c r="AY2211" s="188">
        <f>_xll.qlInterestRateIndexMaturity(Currency&amp;"ibor"&amp;$G$1,AX2211,Trigger)</f>
        <v>54980</v>
      </c>
      <c r="AZ2211" s="361" t="e">
        <f>_xll.qlIndexFixing($Z$5,AW2211,,_xll.ohTrigger(Trigger,Quote!$AE$2))</f>
        <v>#NUM!</v>
      </c>
      <c r="BA2211" s="361">
        <f>_xll.qlIndexFixing($BB$1,AX2211,,_xll.ohTrigger(Trigger,Quote!$AE$2))</f>
        <v>1.3792675729709937E-2</v>
      </c>
    </row>
    <row r="2212" spans="48:53" ht="11.25" customHeight="1" x14ac:dyDescent="0.25">
      <c r="AV2212" s="189" t="s">
        <v>91</v>
      </c>
      <c r="AW2212" s="188">
        <f>_xll.qlInterestRateIndexFixingDate(Currency&amp;"ibor"&amp;$G$1,AX2212,Trigger)</f>
        <v>54802</v>
      </c>
      <c r="AX2212" s="188">
        <f>_xll.qlCalendarAdvance(Calendar,AX2211,AV2212,"f",,Trigger)</f>
        <v>54806</v>
      </c>
      <c r="AY2212" s="188">
        <f>_xll.qlInterestRateIndexMaturity(Currency&amp;"ibor"&amp;$G$1,AX2212,Trigger)</f>
        <v>54987</v>
      </c>
      <c r="AZ2212" s="361" t="e">
        <f>_xll.qlIndexFixing($Z$5,AW2212,,_xll.ohTrigger(Trigger,Quote!$AE$2))</f>
        <v>#NUM!</v>
      </c>
      <c r="BA2212" s="361">
        <f>_xll.qlIndexFixing($BB$1,AX2212,,_xll.ohTrigger(Trigger,Quote!$AE$2))</f>
        <v>1.3790977941478167E-2</v>
      </c>
    </row>
    <row r="2213" spans="48:53" ht="11.25" customHeight="1" x14ac:dyDescent="0.25">
      <c r="AV2213" s="189" t="s">
        <v>91</v>
      </c>
      <c r="AW2213" s="188">
        <f>_xll.qlInterestRateIndexFixingDate(Currency&amp;"ibor"&amp;$G$1,AX2213,Trigger)</f>
        <v>54809</v>
      </c>
      <c r="AX2213" s="188">
        <f>_xll.qlCalendarAdvance(Calendar,AX2212,AV2213,"f",,Trigger)</f>
        <v>54813</v>
      </c>
      <c r="AY2213" s="188">
        <f>_xll.qlInterestRateIndexMaturity(Currency&amp;"ibor"&amp;$G$1,AX2213,Trigger)</f>
        <v>54994</v>
      </c>
      <c r="AZ2213" s="361" t="e">
        <f>_xll.qlIndexFixing($Z$5,AW2213,,_xll.ohTrigger(Trigger,Quote!$AE$2))</f>
        <v>#NUM!</v>
      </c>
      <c r="BA2213" s="361">
        <f>_xll.qlIndexFixing($BB$1,AX2213,,_xll.ohTrigger(Trigger,Quote!$AE$2))</f>
        <v>1.3789277054428841E-2</v>
      </c>
    </row>
    <row r="2214" spans="48:53" ht="11.25" customHeight="1" x14ac:dyDescent="0.25">
      <c r="AV2214" s="189" t="s">
        <v>91</v>
      </c>
      <c r="AW2214" s="188">
        <f>_xll.qlInterestRateIndexFixingDate(Currency&amp;"ibor"&amp;$G$1,AX2214,Trigger)</f>
        <v>54816</v>
      </c>
      <c r="AX2214" s="188">
        <f>_xll.qlCalendarAdvance(Calendar,AX2213,AV2214,"f",,Trigger)</f>
        <v>54820</v>
      </c>
      <c r="AY2214" s="188">
        <f>_xll.qlInterestRateIndexMaturity(Currency&amp;"ibor"&amp;$G$1,AX2214,Trigger)</f>
        <v>55001</v>
      </c>
      <c r="AZ2214" s="361" t="e">
        <f>_xll.qlIndexFixing($Z$5,AW2214,,_xll.ohTrigger(Trigger,Quote!$AE$2))</f>
        <v>#NUM!</v>
      </c>
      <c r="BA2214" s="361">
        <f>_xll.qlIndexFixing($BB$1,AX2214,,_xll.ohTrigger(Trigger,Quote!$AE$2))</f>
        <v>1.3787571862063188E-2</v>
      </c>
    </row>
    <row r="2215" spans="48:53" ht="11.25" customHeight="1" x14ac:dyDescent="0.25">
      <c r="AV2215" s="189" t="s">
        <v>91</v>
      </c>
      <c r="AW2215" s="188">
        <f>_xll.qlInterestRateIndexFixingDate(Currency&amp;"ibor"&amp;$G$1,AX2215,Trigger)</f>
        <v>54823</v>
      </c>
      <c r="AX2215" s="188">
        <f>_xll.qlCalendarAdvance(Calendar,AX2214,AV2215,"f",,Trigger)</f>
        <v>54827</v>
      </c>
      <c r="AY2215" s="188">
        <f>_xll.qlInterestRateIndexMaturity(Currency&amp;"ibor"&amp;$G$1,AX2215,Trigger)</f>
        <v>55008</v>
      </c>
      <c r="AZ2215" s="361" t="e">
        <f>_xll.qlIndexFixing($Z$5,AW2215,,_xll.ohTrigger(Trigger,Quote!$AE$2))</f>
        <v>#NUM!</v>
      </c>
      <c r="BA2215" s="361">
        <f>_xll.qlIndexFixing($BB$1,AX2215,,_xll.ohTrigger(Trigger,Quote!$AE$2))</f>
        <v>1.3785861155246763E-2</v>
      </c>
    </row>
    <row r="2216" spans="48:53" ht="11.25" customHeight="1" x14ac:dyDescent="0.25">
      <c r="AV2216" s="189" t="s">
        <v>91</v>
      </c>
      <c r="AW2216" s="188">
        <f>_xll.qlInterestRateIndexFixingDate(Currency&amp;"ibor"&amp;$G$1,AX2216,Trigger)</f>
        <v>54830</v>
      </c>
      <c r="AX2216" s="188">
        <f>_xll.qlCalendarAdvance(Calendar,AX2215,AV2216,"f",,Trigger)</f>
        <v>54834</v>
      </c>
      <c r="AY2216" s="188">
        <f>_xll.qlInterestRateIndexMaturity(Currency&amp;"ibor"&amp;$G$1,AX2216,Trigger)</f>
        <v>55015</v>
      </c>
      <c r="AZ2216" s="361" t="e">
        <f>_xll.qlIndexFixing($Z$5,AW2216,,_xll.ohTrigger(Trigger,Quote!$AE$2))</f>
        <v>#NUM!</v>
      </c>
      <c r="BA2216" s="361">
        <f>_xll.qlIndexFixing($BB$1,AX2216,,_xll.ohTrigger(Trigger,Quote!$AE$2))</f>
        <v>1.378414372221164E-2</v>
      </c>
    </row>
    <row r="2217" spans="48:53" ht="11.25" customHeight="1" x14ac:dyDescent="0.25">
      <c r="AV2217" s="189" t="s">
        <v>91</v>
      </c>
      <c r="AW2217" s="188">
        <f>_xll.qlInterestRateIndexFixingDate(Currency&amp;"ibor"&amp;$G$1,AX2217,Trigger)</f>
        <v>54837</v>
      </c>
      <c r="AX2217" s="188">
        <f>_xll.qlCalendarAdvance(Calendar,AX2216,AV2217,"f",,Trigger)</f>
        <v>54841</v>
      </c>
      <c r="AY2217" s="188">
        <f>_xll.qlInterestRateIndexMaturity(Currency&amp;"ibor"&amp;$G$1,AX2217,Trigger)</f>
        <v>55022</v>
      </c>
      <c r="AZ2217" s="361" t="e">
        <f>_xll.qlIndexFixing($Z$5,AW2217,,_xll.ohTrigger(Trigger,Quote!$AE$2))</f>
        <v>#NUM!</v>
      </c>
      <c r="BA2217" s="361">
        <f>_xll.qlIndexFixing($BB$1,AX2217,,_xll.ohTrigger(Trigger,Quote!$AE$2))</f>
        <v>1.3782418348553772E-2</v>
      </c>
    </row>
    <row r="2218" spans="48:53" ht="11.25" customHeight="1" x14ac:dyDescent="0.25">
      <c r="AV2218" s="189" t="s">
        <v>91</v>
      </c>
      <c r="AW2218" s="188">
        <f>_xll.qlInterestRateIndexFixingDate(Currency&amp;"ibor"&amp;$G$1,AX2218,Trigger)</f>
        <v>54844</v>
      </c>
      <c r="AX2218" s="188">
        <f>_xll.qlCalendarAdvance(Calendar,AX2217,AV2218,"f",,Trigger)</f>
        <v>54848</v>
      </c>
      <c r="AY2218" s="188">
        <f>_xll.qlInterestRateIndexMaturity(Currency&amp;"ibor"&amp;$G$1,AX2218,Trigger)</f>
        <v>55032</v>
      </c>
      <c r="AZ2218" s="361" t="e">
        <f>_xll.qlIndexFixing($Z$5,AW2218,,_xll.ohTrigger(Trigger,Quote!$AE$2))</f>
        <v>#NUM!</v>
      </c>
      <c r="BA2218" s="361">
        <f>_xll.qlIndexFixing($BB$1,AX2218,,_xll.ohTrigger(Trigger,Quote!$AE$2))</f>
        <v>1.3781358476963115E-2</v>
      </c>
    </row>
    <row r="2219" spans="48:53" ht="11.25" customHeight="1" x14ac:dyDescent="0.25">
      <c r="AV2219" s="189" t="s">
        <v>91</v>
      </c>
      <c r="AW2219" s="188">
        <f>_xll.qlInterestRateIndexFixingDate(Currency&amp;"ibor"&amp;$G$1,AX2219,Trigger)</f>
        <v>54851</v>
      </c>
      <c r="AX2219" s="188">
        <f>_xll.qlCalendarAdvance(Calendar,AX2218,AV2219,"f",,Trigger)</f>
        <v>54855</v>
      </c>
      <c r="AY2219" s="188">
        <f>_xll.qlInterestRateIndexMaturity(Currency&amp;"ibor"&amp;$G$1,AX2219,Trigger)</f>
        <v>55039</v>
      </c>
      <c r="AZ2219" s="361" t="e">
        <f>_xll.qlIndexFixing($Z$5,AW2219,,_xll.ohTrigger(Trigger,Quote!$AE$2))</f>
        <v>#NUM!</v>
      </c>
      <c r="BA2219" s="361">
        <f>_xll.qlIndexFixing($BB$1,AX2219,,_xll.ohTrigger(Trigger,Quote!$AE$2))</f>
        <v>1.3779606584128445E-2</v>
      </c>
    </row>
    <row r="2220" spans="48:53" ht="11.25" customHeight="1" x14ac:dyDescent="0.25">
      <c r="AV2220" s="189" t="s">
        <v>91</v>
      </c>
      <c r="AW2220" s="188">
        <f>_xll.qlInterestRateIndexFixingDate(Currency&amp;"ibor"&amp;$G$1,AX2220,Trigger)</f>
        <v>54858</v>
      </c>
      <c r="AX2220" s="188">
        <f>_xll.qlCalendarAdvance(Calendar,AX2219,AV2220,"f",,Trigger)</f>
        <v>54862</v>
      </c>
      <c r="AY2220" s="188">
        <f>_xll.qlInterestRateIndexMaturity(Currency&amp;"ibor"&amp;$G$1,AX2220,Trigger)</f>
        <v>55046</v>
      </c>
      <c r="AZ2220" s="361" t="e">
        <f>_xll.qlIndexFixing($Z$5,AW2220,,_xll.ohTrigger(Trigger,Quote!$AE$2))</f>
        <v>#NUM!</v>
      </c>
      <c r="BA2220" s="361">
        <f>_xll.qlIndexFixing($BB$1,AX2220,,_xll.ohTrigger(Trigger,Quote!$AE$2))</f>
        <v>1.3777842766981054E-2</v>
      </c>
    </row>
    <row r="2221" spans="48:53" ht="11.25" customHeight="1" x14ac:dyDescent="0.25">
      <c r="AV2221" s="189" t="s">
        <v>91</v>
      </c>
      <c r="AW2221" s="188">
        <f>_xll.qlInterestRateIndexFixingDate(Currency&amp;"ibor"&amp;$G$1,AX2221,Trigger)</f>
        <v>54865</v>
      </c>
      <c r="AX2221" s="188">
        <f>_xll.qlCalendarAdvance(Calendar,AX2220,AV2221,"f",,Trigger)</f>
        <v>54869</v>
      </c>
      <c r="AY2221" s="188">
        <f>_xll.qlInterestRateIndexMaturity(Currency&amp;"ibor"&amp;$G$1,AX2221,Trigger)</f>
        <v>55053</v>
      </c>
      <c r="AZ2221" s="361" t="e">
        <f>_xll.qlIndexFixing($Z$5,AW2221,,_xll.ohTrigger(Trigger,Quote!$AE$2))</f>
        <v>#NUM!</v>
      </c>
      <c r="BA2221" s="361">
        <f>_xll.qlIndexFixing($BB$1,AX2221,,_xll.ohTrigger(Trigger,Quote!$AE$2))</f>
        <v>1.3776065832106542E-2</v>
      </c>
    </row>
    <row r="2222" spans="48:53" ht="11.25" customHeight="1" x14ac:dyDescent="0.25">
      <c r="AV2222" s="189" t="s">
        <v>91</v>
      </c>
      <c r="AW2222" s="188">
        <f>_xll.qlInterestRateIndexFixingDate(Currency&amp;"ibor"&amp;$G$1,AX2222,Trigger)</f>
        <v>54872</v>
      </c>
      <c r="AX2222" s="188">
        <f>_xll.qlCalendarAdvance(Calendar,AX2221,AV2222,"f",,Trigger)</f>
        <v>54876</v>
      </c>
      <c r="AY2222" s="188">
        <f>_xll.qlInterestRateIndexMaturity(Currency&amp;"ibor"&amp;$G$1,AX2222,Trigger)</f>
        <v>55060</v>
      </c>
      <c r="AZ2222" s="361" t="e">
        <f>_xll.qlIndexFixing($Z$5,AW2222,,_xll.ohTrigger(Trigger,Quote!$AE$2))</f>
        <v>#NUM!</v>
      </c>
      <c r="BA2222" s="361">
        <f>_xll.qlIndexFixing($BB$1,AX2222,,_xll.ohTrigger(Trigger,Quote!$AE$2))</f>
        <v>1.3773888121769627E-2</v>
      </c>
    </row>
    <row r="2223" spans="48:53" ht="11.25" customHeight="1" x14ac:dyDescent="0.25">
      <c r="AV2223" s="189" t="s">
        <v>91</v>
      </c>
      <c r="AW2223" s="188">
        <f>_xll.qlInterestRateIndexFixingDate(Currency&amp;"ibor"&amp;$G$1,AX2223,Trigger)</f>
        <v>54879</v>
      </c>
      <c r="AX2223" s="188">
        <f>_xll.qlCalendarAdvance(Calendar,AX2222,AV2223,"f",,Trigger)</f>
        <v>54883</v>
      </c>
      <c r="AY2223" s="188">
        <f>_xll.qlInterestRateIndexMaturity(Currency&amp;"ibor"&amp;$G$1,AX2223,Trigger)</f>
        <v>55066</v>
      </c>
      <c r="AZ2223" s="361" t="e">
        <f>_xll.qlIndexFixing($Z$5,AW2223,,_xll.ohTrigger(Trigger,Quote!$AE$2))</f>
        <v>#NUM!</v>
      </c>
      <c r="BA2223" s="361">
        <f>_xll.qlIndexFixing($BB$1,AX2223,,_xll.ohTrigger(Trigger,Quote!$AE$2))</f>
        <v>1.3772086222144708E-2</v>
      </c>
    </row>
    <row r="2224" spans="48:53" ht="11.25" customHeight="1" x14ac:dyDescent="0.25">
      <c r="AV2224" s="189" t="s">
        <v>91</v>
      </c>
      <c r="AW2224" s="188">
        <f>_xll.qlInterestRateIndexFixingDate(Currency&amp;"ibor"&amp;$G$1,AX2224,Trigger)</f>
        <v>54884</v>
      </c>
      <c r="AX2224" s="188">
        <f>_xll.qlCalendarAdvance(Calendar,AX2223,AV2224,"f",,Trigger)</f>
        <v>54890</v>
      </c>
      <c r="AY2224" s="188">
        <f>_xll.qlInterestRateIndexMaturity(Currency&amp;"ibor"&amp;$G$1,AX2224,Trigger)</f>
        <v>55073</v>
      </c>
      <c r="AZ2224" s="361" t="e">
        <f>_xll.qlIndexFixing($Z$5,AW2224,,_xll.ohTrigger(Trigger,Quote!$AE$2))</f>
        <v>#NUM!</v>
      </c>
      <c r="BA2224" s="361">
        <f>_xll.qlIndexFixing($BB$1,AX2224,,_xll.ohTrigger(Trigger,Quote!$AE$2))</f>
        <v>1.3770267726876459E-2</v>
      </c>
    </row>
    <row r="2225" spans="48:53" ht="11.25" customHeight="1" x14ac:dyDescent="0.25">
      <c r="AV2225" s="189" t="s">
        <v>91</v>
      </c>
      <c r="AW2225" s="188">
        <f>_xll.qlInterestRateIndexFixingDate(Currency&amp;"ibor"&amp;$G$1,AX2225,Trigger)</f>
        <v>54893</v>
      </c>
      <c r="AX2225" s="188">
        <f>_xll.qlCalendarAdvance(Calendar,AX2224,AV2225,"f",,Trigger)</f>
        <v>54897</v>
      </c>
      <c r="AY2225" s="188">
        <f>_xll.qlInterestRateIndexMaturity(Currency&amp;"ibor"&amp;$G$1,AX2225,Trigger)</f>
        <v>55080</v>
      </c>
      <c r="AZ2225" s="361" t="e">
        <f>_xll.qlIndexFixing($Z$5,AW2225,,_xll.ohTrigger(Trigger,Quote!$AE$2))</f>
        <v>#NUM!</v>
      </c>
      <c r="BA2225" s="361">
        <f>_xll.qlIndexFixing($BB$1,AX2225,,_xll.ohTrigger(Trigger,Quote!$AE$2))</f>
        <v>1.3768431413416698E-2</v>
      </c>
    </row>
    <row r="2226" spans="48:53" ht="11.25" customHeight="1" x14ac:dyDescent="0.25">
      <c r="AV2226" s="189" t="s">
        <v>91</v>
      </c>
      <c r="AW2226" s="188">
        <f>_xll.qlInterestRateIndexFixingDate(Currency&amp;"ibor"&amp;$G$1,AX2226,Trigger)</f>
        <v>54900</v>
      </c>
      <c r="AX2226" s="188">
        <f>_xll.qlCalendarAdvance(Calendar,AX2225,AV2226,"f",,Trigger)</f>
        <v>54904</v>
      </c>
      <c r="AY2226" s="188">
        <f>_xll.qlInterestRateIndexMaturity(Currency&amp;"ibor"&amp;$G$1,AX2226,Trigger)</f>
        <v>55087</v>
      </c>
      <c r="AZ2226" s="361" t="e">
        <f>_xll.qlIndexFixing($Z$5,AW2226,,_xll.ohTrigger(Trigger,Quote!$AE$2))</f>
        <v>#NUM!</v>
      </c>
      <c r="BA2226" s="361">
        <f>_xll.qlIndexFixing($BB$1,AX2226,,_xll.ohTrigger(Trigger,Quote!$AE$2))</f>
        <v>1.3766576056612986E-2</v>
      </c>
    </row>
    <row r="2227" spans="48:53" ht="11.25" customHeight="1" x14ac:dyDescent="0.25">
      <c r="AV2227" s="189" t="s">
        <v>91</v>
      </c>
      <c r="AW2227" s="188">
        <f>_xll.qlInterestRateIndexFixingDate(Currency&amp;"ibor"&amp;$G$1,AX2227,Trigger)</f>
        <v>54907</v>
      </c>
      <c r="AX2227" s="188">
        <f>_xll.qlCalendarAdvance(Calendar,AX2226,AV2227,"f",,Trigger)</f>
        <v>54911</v>
      </c>
      <c r="AY2227" s="188">
        <f>_xll.qlInterestRateIndexMaturity(Currency&amp;"ibor"&amp;$G$1,AX2227,Trigger)</f>
        <v>55095</v>
      </c>
      <c r="AZ2227" s="361" t="e">
        <f>_xll.qlIndexFixing($Z$5,AW2227,,_xll.ohTrigger(Trigger,Quote!$AE$2))</f>
        <v>#NUM!</v>
      </c>
      <c r="BA2227" s="361">
        <f>_xll.qlIndexFixing($BB$1,AX2227,,_xll.ohTrigger(Trigger,Quote!$AE$2))</f>
        <v>1.3765061596295796E-2</v>
      </c>
    </row>
    <row r="2228" spans="48:53" ht="11.25" customHeight="1" x14ac:dyDescent="0.25">
      <c r="AV2228" s="189" t="s">
        <v>91</v>
      </c>
      <c r="AW2228" s="188">
        <f>_xll.qlInterestRateIndexFixingDate(Currency&amp;"ibor"&amp;$G$1,AX2228,Trigger)</f>
        <v>54914</v>
      </c>
      <c r="AX2228" s="188">
        <f>_xll.qlCalendarAdvance(Calendar,AX2227,AV2228,"f",,Trigger)</f>
        <v>54918</v>
      </c>
      <c r="AY2228" s="188">
        <f>_xll.qlInterestRateIndexMaturity(Currency&amp;"ibor"&amp;$G$1,AX2228,Trigger)</f>
        <v>55102</v>
      </c>
      <c r="AZ2228" s="361" t="e">
        <f>_xll.qlIndexFixing($Z$5,AW2228,,_xll.ohTrigger(Trigger,Quote!$AE$2))</f>
        <v>#NUM!</v>
      </c>
      <c r="BA2228" s="361">
        <f>_xll.qlIndexFixing($BB$1,AX2228,,_xll.ohTrigger(Trigger,Quote!$AE$2))</f>
        <v>1.3763159206343991E-2</v>
      </c>
    </row>
    <row r="2229" spans="48:53" ht="11.25" customHeight="1" x14ac:dyDescent="0.25">
      <c r="AV2229" s="189" t="s">
        <v>91</v>
      </c>
      <c r="AW2229" s="188">
        <f>_xll.qlInterestRateIndexFixingDate(Currency&amp;"ibor"&amp;$G$1,AX2229,Trigger)</f>
        <v>54921</v>
      </c>
      <c r="AX2229" s="188">
        <f>_xll.qlCalendarAdvance(Calendar,AX2228,AV2229,"f",,Trigger)</f>
        <v>54925</v>
      </c>
      <c r="AY2229" s="188">
        <f>_xll.qlInterestRateIndexMaturity(Currency&amp;"ibor"&amp;$G$1,AX2229,Trigger)</f>
        <v>55109</v>
      </c>
      <c r="AZ2229" s="361" t="e">
        <f>_xll.qlIndexFixing($Z$5,AW2229,,_xll.ohTrigger(Trigger,Quote!$AE$2))</f>
        <v>#NUM!</v>
      </c>
      <c r="BA2229" s="361">
        <f>_xll.qlIndexFixing($BB$1,AX2229,,_xll.ohTrigger(Trigger,Quote!$AE$2))</f>
        <v>1.3761234074438917E-2</v>
      </c>
    </row>
    <row r="2230" spans="48:53" ht="11.25" customHeight="1" x14ac:dyDescent="0.25">
      <c r="AV2230" s="189" t="s">
        <v>91</v>
      </c>
      <c r="AW2230" s="188">
        <f>_xll.qlInterestRateIndexFixingDate(Currency&amp;"ibor"&amp;$G$1,AX2230,Trigger)</f>
        <v>54928</v>
      </c>
      <c r="AX2230" s="188">
        <f>_xll.qlCalendarAdvance(Calendar,AX2229,AV2230,"f",,Trigger)</f>
        <v>54932</v>
      </c>
      <c r="AY2230" s="188">
        <f>_xll.qlInterestRateIndexMaturity(Currency&amp;"ibor"&amp;$G$1,AX2230,Trigger)</f>
        <v>55116</v>
      </c>
      <c r="AZ2230" s="361" t="e">
        <f>_xll.qlIndexFixing($Z$5,AW2230,,_xll.ohTrigger(Trigger,Quote!$AE$2))</f>
        <v>#NUM!</v>
      </c>
      <c r="BA2230" s="361">
        <f>_xll.qlIndexFixing($BB$1,AX2230,,_xll.ohTrigger(Trigger,Quote!$AE$2))</f>
        <v>1.3759285508324864E-2</v>
      </c>
    </row>
    <row r="2231" spans="48:53" ht="11.25" customHeight="1" x14ac:dyDescent="0.25">
      <c r="AV2231" s="189" t="s">
        <v>91</v>
      </c>
      <c r="AW2231" s="188">
        <f>_xll.qlInterestRateIndexFixingDate(Currency&amp;"ibor"&amp;$G$1,AX2231,Trigger)</f>
        <v>54935</v>
      </c>
      <c r="AX2231" s="188">
        <f>_xll.qlCalendarAdvance(Calendar,AX2230,AV2231,"f",,Trigger)</f>
        <v>54939</v>
      </c>
      <c r="AY2231" s="188">
        <f>_xll.qlInterestRateIndexMaturity(Currency&amp;"ibor"&amp;$G$1,AX2231,Trigger)</f>
        <v>55122</v>
      </c>
      <c r="AZ2231" s="361" t="e">
        <f>_xll.qlIndexFixing($Z$5,AW2231,,_xll.ohTrigger(Trigger,Quote!$AE$2))</f>
        <v>#NUM!</v>
      </c>
      <c r="BA2231" s="361">
        <f>_xll.qlIndexFixing($BB$1,AX2231,,_xll.ohTrigger(Trigger,Quote!$AE$2))</f>
        <v>1.3756973409263355E-2</v>
      </c>
    </row>
    <row r="2232" spans="48:53" ht="11.25" customHeight="1" x14ac:dyDescent="0.25">
      <c r="AV2232" s="189" t="s">
        <v>91</v>
      </c>
      <c r="AW2232" s="188">
        <f>_xll.qlInterestRateIndexFixingDate(Currency&amp;"ibor"&amp;$G$1,AX2232,Trigger)</f>
        <v>54942</v>
      </c>
      <c r="AX2232" s="188">
        <f>_xll.qlCalendarAdvance(Calendar,AX2231,AV2232,"f",,Trigger)</f>
        <v>54946</v>
      </c>
      <c r="AY2232" s="188">
        <f>_xll.qlInterestRateIndexMaturity(Currency&amp;"ibor"&amp;$G$1,AX2232,Trigger)</f>
        <v>55129</v>
      </c>
      <c r="AZ2232" s="361" t="e">
        <f>_xll.qlIndexFixing($Z$5,AW2232,,_xll.ohTrigger(Trigger,Quote!$AE$2))</f>
        <v>#NUM!</v>
      </c>
      <c r="BA2232" s="361">
        <f>_xll.qlIndexFixing($BB$1,AX2232,,_xll.ohTrigger(Trigger,Quote!$AE$2))</f>
        <v>1.3754983091111317E-2</v>
      </c>
    </row>
    <row r="2233" spans="48:53" ht="11.25" customHeight="1" x14ac:dyDescent="0.25">
      <c r="AV2233" s="189" t="s">
        <v>91</v>
      </c>
      <c r="AW2233" s="188">
        <f>_xll.qlInterestRateIndexFixingDate(Currency&amp;"ibor"&amp;$G$1,AX2233,Trigger)</f>
        <v>54949</v>
      </c>
      <c r="AX2233" s="188">
        <f>_xll.qlCalendarAdvance(Calendar,AX2232,AV2233,"f",,Trigger)</f>
        <v>54953</v>
      </c>
      <c r="AY2233" s="188">
        <f>_xll.qlInterestRateIndexMaturity(Currency&amp;"ibor"&amp;$G$1,AX2233,Trigger)</f>
        <v>55136</v>
      </c>
      <c r="AZ2233" s="361" t="e">
        <f>_xll.qlIndexFixing($Z$5,AW2233,,_xll.ohTrigger(Trigger,Quote!$AE$2))</f>
        <v>#NUM!</v>
      </c>
      <c r="BA2233" s="361">
        <f>_xll.qlIndexFixing($BB$1,AX2233,,_xll.ohTrigger(Trigger,Quote!$AE$2))</f>
        <v>1.375296918324811E-2</v>
      </c>
    </row>
    <row r="2234" spans="48:53" ht="11.25" customHeight="1" x14ac:dyDescent="0.25">
      <c r="AV2234" s="189" t="s">
        <v>91</v>
      </c>
      <c r="AW2234" s="188">
        <f>_xll.qlInterestRateIndexFixingDate(Currency&amp;"ibor"&amp;$G$1,AX2234,Trigger)</f>
        <v>54956</v>
      </c>
      <c r="AX2234" s="188">
        <f>_xll.qlCalendarAdvance(Calendar,AX2233,AV2234,"f",,Trigger)</f>
        <v>54960</v>
      </c>
      <c r="AY2234" s="188">
        <f>_xll.qlInterestRateIndexMaturity(Currency&amp;"ibor"&amp;$G$1,AX2234,Trigger)</f>
        <v>55143</v>
      </c>
      <c r="AZ2234" s="361" t="e">
        <f>_xll.qlIndexFixing($Z$5,AW2234,,_xll.ohTrigger(Trigger,Quote!$AE$2))</f>
        <v>#NUM!</v>
      </c>
      <c r="BA2234" s="361">
        <f>_xll.qlIndexFixing($BB$1,AX2234,,_xll.ohTrigger(Trigger,Quote!$AE$2))</f>
        <v>1.3750931641994577E-2</v>
      </c>
    </row>
    <row r="2235" spans="48:53" ht="11.25" customHeight="1" x14ac:dyDescent="0.25">
      <c r="AV2235" s="189" t="s">
        <v>91</v>
      </c>
      <c r="AW2235" s="188">
        <f>_xll.qlInterestRateIndexFixingDate(Currency&amp;"ibor"&amp;$G$1,AX2235,Trigger)</f>
        <v>54963</v>
      </c>
      <c r="AX2235" s="188">
        <f>_xll.qlCalendarAdvance(Calendar,AX2234,AV2235,"f",,Trigger)</f>
        <v>54967</v>
      </c>
      <c r="AY2235" s="188">
        <f>_xll.qlInterestRateIndexMaturity(Currency&amp;"ibor"&amp;$G$1,AX2235,Trigger)</f>
        <v>55150</v>
      </c>
      <c r="AZ2235" s="361" t="e">
        <f>_xll.qlIndexFixing($Z$5,AW2235,,_xll.ohTrigger(Trigger,Quote!$AE$2))</f>
        <v>#NUM!</v>
      </c>
      <c r="BA2235" s="361">
        <f>_xll.qlIndexFixing($BB$1,AX2235,,_xll.ohTrigger(Trigger,Quote!$AE$2))</f>
        <v>1.3748870423672869E-2</v>
      </c>
    </row>
    <row r="2236" spans="48:53" ht="11.25" customHeight="1" x14ac:dyDescent="0.25">
      <c r="AV2236" s="189" t="s">
        <v>91</v>
      </c>
      <c r="AW2236" s="188">
        <f>_xll.qlInterestRateIndexFixingDate(Currency&amp;"ibor"&amp;$G$1,AX2236,Trigger)</f>
        <v>54970</v>
      </c>
      <c r="AX2236" s="188">
        <f>_xll.qlCalendarAdvance(Calendar,AX2235,AV2236,"f",,Trigger)</f>
        <v>54974</v>
      </c>
      <c r="AY2236" s="188">
        <f>_xll.qlInterestRateIndexMaturity(Currency&amp;"ibor"&amp;$G$1,AX2236,Trigger)</f>
        <v>55158</v>
      </c>
      <c r="AZ2236" s="361" t="e">
        <f>_xll.qlIndexFixing($Z$5,AW2236,,_xll.ohTrigger(Trigger,Quote!$AE$2))</f>
        <v>#NUM!</v>
      </c>
      <c r="BA2236" s="361">
        <f>_xll.qlIndexFixing($BB$1,AX2236,,_xll.ohTrigger(Trigger,Quote!$AE$2))</f>
        <v>1.3747098781067852E-2</v>
      </c>
    </row>
    <row r="2237" spans="48:53" ht="11.25" customHeight="1" x14ac:dyDescent="0.25">
      <c r="AV2237" s="189" t="s">
        <v>91</v>
      </c>
      <c r="AW2237" s="188">
        <f>_xll.qlInterestRateIndexFixingDate(Currency&amp;"ibor"&amp;$G$1,AX2237,Trigger)</f>
        <v>54977</v>
      </c>
      <c r="AX2237" s="188">
        <f>_xll.qlCalendarAdvance(Calendar,AX2236,AV2237,"f",,Trigger)</f>
        <v>54981</v>
      </c>
      <c r="AY2237" s="188">
        <f>_xll.qlInterestRateIndexMaturity(Currency&amp;"ibor"&amp;$G$1,AX2237,Trigger)</f>
        <v>55165</v>
      </c>
      <c r="AZ2237" s="361" t="e">
        <f>_xll.qlIndexFixing($Z$5,AW2237,,_xll.ohTrigger(Trigger,Quote!$AE$2))</f>
        <v>#NUM!</v>
      </c>
      <c r="BA2237" s="361">
        <f>_xll.qlIndexFixing($BB$1,AX2237,,_xll.ohTrigger(Trigger,Quote!$AE$2))</f>
        <v>1.3744984697057634E-2</v>
      </c>
    </row>
    <row r="2238" spans="48:53" ht="11.25" customHeight="1" x14ac:dyDescent="0.25">
      <c r="AV2238" s="189" t="s">
        <v>91</v>
      </c>
      <c r="AW2238" s="188">
        <f>_xll.qlInterestRateIndexFixingDate(Currency&amp;"ibor"&amp;$G$1,AX2238,Trigger)</f>
        <v>54984</v>
      </c>
      <c r="AX2238" s="188">
        <f>_xll.qlCalendarAdvance(Calendar,AX2237,AV2238,"f",,Trigger)</f>
        <v>54988</v>
      </c>
      <c r="AY2238" s="188">
        <f>_xll.qlInterestRateIndexMaturity(Currency&amp;"ibor"&amp;$G$1,AX2238,Trigger)</f>
        <v>55172</v>
      </c>
      <c r="AZ2238" s="361" t="e">
        <f>_xll.qlIndexFixing($Z$5,AW2238,,_xll.ohTrigger(Trigger,Quote!$AE$2))</f>
        <v>#NUM!</v>
      </c>
      <c r="BA2238" s="361">
        <f>_xll.qlIndexFixing($BB$1,AX2238,,_xll.ohTrigger(Trigger,Quote!$AE$2))</f>
        <v>1.3742846792909297E-2</v>
      </c>
    </row>
    <row r="2239" spans="48:53" ht="11.25" customHeight="1" x14ac:dyDescent="0.25">
      <c r="AV2239" s="189" t="s">
        <v>91</v>
      </c>
      <c r="AW2239" s="188">
        <f>_xll.qlInterestRateIndexFixingDate(Currency&amp;"ibor"&amp;$G$1,AX2239,Trigger)</f>
        <v>54991</v>
      </c>
      <c r="AX2239" s="188">
        <f>_xll.qlCalendarAdvance(Calendar,AX2238,AV2239,"f",,Trigger)</f>
        <v>54995</v>
      </c>
      <c r="AY2239" s="188">
        <f>_xll.qlInterestRateIndexMaturity(Currency&amp;"ibor"&amp;$G$1,AX2239,Trigger)</f>
        <v>55179</v>
      </c>
      <c r="AZ2239" s="361" t="e">
        <f>_xll.qlIndexFixing($Z$5,AW2239,,_xll.ohTrigger(Trigger,Quote!$AE$2))</f>
        <v>#NUM!</v>
      </c>
      <c r="BA2239" s="361">
        <f>_xll.qlIndexFixing($BB$1,AX2239,,_xll.ohTrigger(Trigger,Quote!$AE$2))</f>
        <v>1.374068502494423E-2</v>
      </c>
    </row>
    <row r="2240" spans="48:53" ht="11.25" customHeight="1" x14ac:dyDescent="0.25">
      <c r="AV2240" s="189" t="s">
        <v>91</v>
      </c>
      <c r="AW2240" s="188">
        <f>_xll.qlInterestRateIndexFixingDate(Currency&amp;"ibor"&amp;$G$1,AX2240,Trigger)</f>
        <v>54998</v>
      </c>
      <c r="AX2240" s="188">
        <f>_xll.qlCalendarAdvance(Calendar,AX2239,AV2240,"f",,Trigger)</f>
        <v>55002</v>
      </c>
      <c r="AY2240" s="188">
        <f>_xll.qlInterestRateIndexMaturity(Currency&amp;"ibor"&amp;$G$1,AX2240,Trigger)</f>
        <v>55186</v>
      </c>
      <c r="AZ2240" s="361" t="e">
        <f>_xll.qlIndexFixing($Z$5,AW2240,,_xll.ohTrigger(Trigger,Quote!$AE$2))</f>
        <v>#NUM!</v>
      </c>
      <c r="BA2240" s="361">
        <f>_xll.qlIndexFixing($BB$1,AX2240,,_xll.ohTrigger(Trigger,Quote!$AE$2))</f>
        <v>1.3738499349485544E-2</v>
      </c>
    </row>
    <row r="2241" spans="48:53" ht="11.25" customHeight="1" x14ac:dyDescent="0.25">
      <c r="AV2241" s="189" t="s">
        <v>91</v>
      </c>
      <c r="AW2241" s="188">
        <f>_xll.qlInterestRateIndexFixingDate(Currency&amp;"ibor"&amp;$G$1,AX2241,Trigger)</f>
        <v>55005</v>
      </c>
      <c r="AX2241" s="188">
        <f>_xll.qlCalendarAdvance(Calendar,AX2240,AV2241,"f",,Trigger)</f>
        <v>55009</v>
      </c>
      <c r="AY2241" s="188">
        <f>_xll.qlInterestRateIndexMaturity(Currency&amp;"ibor"&amp;$G$1,AX2241,Trigger)</f>
        <v>55193</v>
      </c>
      <c r="AZ2241" s="361" t="e">
        <f>_xll.qlIndexFixing($Z$5,AW2241,,_xll.ohTrigger(Trigger,Quote!$AE$2))</f>
        <v>#NUM!</v>
      </c>
      <c r="BA2241" s="361">
        <f>_xll.qlIndexFixing($BB$1,AX2241,,_xll.ohTrigger(Trigger,Quote!$AE$2))</f>
        <v>1.3736289722858928E-2</v>
      </c>
    </row>
    <row r="2242" spans="48:53" ht="11.25" customHeight="1" x14ac:dyDescent="0.25">
      <c r="AV2242" s="189" t="s">
        <v>91</v>
      </c>
      <c r="AW2242" s="188">
        <f>_xll.qlInterestRateIndexFixingDate(Currency&amp;"ibor"&amp;$G$1,AX2242,Trigger)</f>
        <v>55012</v>
      </c>
      <c r="AX2242" s="188">
        <f>_xll.qlCalendarAdvance(Calendar,AX2241,AV2242,"f",,Trigger)</f>
        <v>55016</v>
      </c>
      <c r="AY2242" s="188">
        <f>_xll.qlInterestRateIndexMaturity(Currency&amp;"ibor"&amp;$G$1,AX2242,Trigger)</f>
        <v>55200</v>
      </c>
      <c r="AZ2242" s="361" t="e">
        <f>_xll.qlIndexFixing($Z$5,AW2242,,_xll.ohTrigger(Trigger,Quote!$AE$2))</f>
        <v>#NUM!</v>
      </c>
      <c r="BA2242" s="361">
        <f>_xll.qlIndexFixing($BB$1,AX2242,,_xll.ohTrigger(Trigger,Quote!$AE$2))</f>
        <v>1.373405610138663E-2</v>
      </c>
    </row>
    <row r="2243" spans="48:53" ht="11.25" customHeight="1" x14ac:dyDescent="0.25">
      <c r="AV2243" s="189" t="s">
        <v>91</v>
      </c>
      <c r="AW2243" s="188">
        <f>_xll.qlInterestRateIndexFixingDate(Currency&amp;"ibor"&amp;$G$1,AX2243,Trigger)</f>
        <v>55019</v>
      </c>
      <c r="AX2243" s="188">
        <f>_xll.qlCalendarAdvance(Calendar,AX2242,AV2243,"f",,Trigger)</f>
        <v>55023</v>
      </c>
      <c r="AY2243" s="188">
        <f>_xll.qlInterestRateIndexMaturity(Currency&amp;"ibor"&amp;$G$1,AX2243,Trigger)</f>
        <v>55207</v>
      </c>
      <c r="AZ2243" s="361" t="e">
        <f>_xll.qlIndexFixing($Z$5,AW2243,,_xll.ohTrigger(Trigger,Quote!$AE$2))</f>
        <v>#NUM!</v>
      </c>
      <c r="BA2243" s="361">
        <f>_xll.qlIndexFixing($BB$1,AX2243,,_xll.ohTrigger(Trigger,Quote!$AE$2))</f>
        <v>1.3731798441397351E-2</v>
      </c>
    </row>
    <row r="2244" spans="48:53" ht="11.25" customHeight="1" x14ac:dyDescent="0.25">
      <c r="AV2244" s="189" t="s">
        <v>91</v>
      </c>
      <c r="AW2244" s="188">
        <f>_xll.qlInterestRateIndexFixingDate(Currency&amp;"ibor"&amp;$G$1,AX2244,Trigger)</f>
        <v>55026</v>
      </c>
      <c r="AX2244" s="188">
        <f>_xll.qlCalendarAdvance(Calendar,AX2243,AV2244,"f",,Trigger)</f>
        <v>55030</v>
      </c>
      <c r="AY2244" s="188">
        <f>_xll.qlInterestRateIndexMaturity(Currency&amp;"ibor"&amp;$G$1,AX2244,Trigger)</f>
        <v>55212</v>
      </c>
      <c r="AZ2244" s="361" t="e">
        <f>_xll.qlIndexFixing($Z$5,AW2244,,_xll.ohTrigger(Trigger,Quote!$AE$2))</f>
        <v>#NUM!</v>
      </c>
      <c r="BA2244" s="361">
        <f>_xll.qlIndexFixing($BB$1,AX2244,,_xll.ohTrigger(Trigger,Quote!$AE$2))</f>
        <v>1.3729065978983988E-2</v>
      </c>
    </row>
    <row r="2245" spans="48:53" ht="11.25" customHeight="1" x14ac:dyDescent="0.25">
      <c r="AV2245" s="189" t="s">
        <v>91</v>
      </c>
      <c r="AW2245" s="188">
        <f>_xll.qlInterestRateIndexFixingDate(Currency&amp;"ibor"&amp;$G$1,AX2245,Trigger)</f>
        <v>55033</v>
      </c>
      <c r="AX2245" s="188">
        <f>_xll.qlCalendarAdvance(Calendar,AX2244,AV2245,"f",,Trigger)</f>
        <v>55037</v>
      </c>
      <c r="AY2245" s="188">
        <f>_xll.qlInterestRateIndexMaturity(Currency&amp;"ibor"&amp;$G$1,AX2245,Trigger)</f>
        <v>55218</v>
      </c>
      <c r="AZ2245" s="361" t="e">
        <f>_xll.qlIndexFixing($Z$5,AW2245,,_xll.ohTrigger(Trigger,Quote!$AE$2))</f>
        <v>#NUM!</v>
      </c>
      <c r="BA2245" s="361">
        <f>_xll.qlIndexFixing($BB$1,AX2245,,_xll.ohTrigger(Trigger,Quote!$AE$2))</f>
        <v>1.3726769237013015E-2</v>
      </c>
    </row>
    <row r="2246" spans="48:53" ht="11.25" customHeight="1" x14ac:dyDescent="0.25">
      <c r="AV2246" s="189" t="s">
        <v>91</v>
      </c>
      <c r="AW2246" s="188">
        <f>_xll.qlInterestRateIndexFixingDate(Currency&amp;"ibor"&amp;$G$1,AX2246,Trigger)</f>
        <v>55040</v>
      </c>
      <c r="AX2246" s="188">
        <f>_xll.qlCalendarAdvance(Calendar,AX2245,AV2246,"f",,Trigger)</f>
        <v>55044</v>
      </c>
      <c r="AY2246" s="188">
        <f>_xll.qlInterestRateIndexMaturity(Currency&amp;"ibor"&amp;$G$1,AX2246,Trigger)</f>
        <v>55225</v>
      </c>
      <c r="AZ2246" s="361" t="e">
        <f>_xll.qlIndexFixing($Z$5,AW2246,,_xll.ohTrigger(Trigger,Quote!$AE$2))</f>
        <v>#NUM!</v>
      </c>
      <c r="BA2246" s="361">
        <f>_xll.qlIndexFixing($BB$1,AX2246,,_xll.ohTrigger(Trigger,Quote!$AE$2))</f>
        <v>1.3724448345621455E-2</v>
      </c>
    </row>
    <row r="2247" spans="48:53" ht="11.25" customHeight="1" x14ac:dyDescent="0.25">
      <c r="AV2247" s="189" t="s">
        <v>91</v>
      </c>
      <c r="AW2247" s="188">
        <f>_xll.qlInterestRateIndexFixingDate(Currency&amp;"ibor"&amp;$G$1,AX2247,Trigger)</f>
        <v>55047</v>
      </c>
      <c r="AX2247" s="188">
        <f>_xll.qlCalendarAdvance(Calendar,AX2246,AV2247,"f",,Trigger)</f>
        <v>55051</v>
      </c>
      <c r="AY2247" s="188">
        <f>_xll.qlInterestRateIndexMaturity(Currency&amp;"ibor"&amp;$G$1,AX2247,Trigger)</f>
        <v>55232</v>
      </c>
      <c r="AZ2247" s="361" t="e">
        <f>_xll.qlIndexFixing($Z$5,AW2247,,_xll.ohTrigger(Trigger,Quote!$AE$2))</f>
        <v>#NUM!</v>
      </c>
      <c r="BA2247" s="361">
        <f>_xll.qlIndexFixing($BB$1,AX2247,,_xll.ohTrigger(Trigger,Quote!$AE$2))</f>
        <v>1.372210326114391E-2</v>
      </c>
    </row>
    <row r="2248" spans="48:53" ht="11.25" customHeight="1" x14ac:dyDescent="0.25">
      <c r="AV2248" s="189" t="s">
        <v>91</v>
      </c>
      <c r="AW2248" s="188">
        <f>_xll.qlInterestRateIndexFixingDate(Currency&amp;"ibor"&amp;$G$1,AX2248,Trigger)</f>
        <v>55054</v>
      </c>
      <c r="AX2248" s="188">
        <f>_xll.qlCalendarAdvance(Calendar,AX2247,AV2248,"f",,Trigger)</f>
        <v>55058</v>
      </c>
      <c r="AY2248" s="188">
        <f>_xll.qlInterestRateIndexMaturity(Currency&amp;"ibor"&amp;$G$1,AX2248,Trigger)</f>
        <v>55239</v>
      </c>
      <c r="AZ2248" s="361" t="e">
        <f>_xll.qlIndexFixing($Z$5,AW2248,,_xll.ohTrigger(Trigger,Quote!$AE$2))</f>
        <v>#NUM!</v>
      </c>
      <c r="BA2248" s="361">
        <f>_xll.qlIndexFixing($BB$1,AX2248,,_xll.ohTrigger(Trigger,Quote!$AE$2))</f>
        <v>1.3719733939919833E-2</v>
      </c>
    </row>
    <row r="2249" spans="48:53" ht="11.25" customHeight="1" x14ac:dyDescent="0.25">
      <c r="AV2249" s="189" t="s">
        <v>91</v>
      </c>
      <c r="AW2249" s="188">
        <f>_xll.qlInterestRateIndexFixingDate(Currency&amp;"ibor"&amp;$G$1,AX2249,Trigger)</f>
        <v>55061</v>
      </c>
      <c r="AX2249" s="188">
        <f>_xll.qlCalendarAdvance(Calendar,AX2248,AV2249,"f",,Trigger)</f>
        <v>55065</v>
      </c>
      <c r="AY2249" s="188">
        <f>_xll.qlInterestRateIndexMaturity(Currency&amp;"ibor"&amp;$G$1,AX2249,Trigger)</f>
        <v>55247</v>
      </c>
      <c r="AZ2249" s="361" t="e">
        <f>_xll.qlIndexFixing($Z$5,AW2249,,_xll.ohTrigger(Trigger,Quote!$AE$2))</f>
        <v>#NUM!</v>
      </c>
      <c r="BA2249" s="361">
        <f>_xll.qlIndexFixing($BB$1,AX2249,,_xll.ohTrigger(Trigger,Quote!$AE$2))</f>
        <v>1.3717421665057988E-2</v>
      </c>
    </row>
    <row r="2250" spans="48:53" ht="11.25" customHeight="1" x14ac:dyDescent="0.25">
      <c r="AV2250" s="189" t="s">
        <v>91</v>
      </c>
      <c r="AW2250" s="188">
        <f>_xll.qlInterestRateIndexFixingDate(Currency&amp;"ibor"&amp;$G$1,AX2250,Trigger)</f>
        <v>55068</v>
      </c>
      <c r="AX2250" s="188">
        <f>_xll.qlCalendarAdvance(Calendar,AX2249,AV2250,"f",,Trigger)</f>
        <v>55072</v>
      </c>
      <c r="AY2250" s="188">
        <f>_xll.qlInterestRateIndexMaturity(Currency&amp;"ibor"&amp;$G$1,AX2250,Trigger)</f>
        <v>55254</v>
      </c>
      <c r="AZ2250" s="361" t="e">
        <f>_xll.qlIndexFixing($Z$5,AW2250,,_xll.ohTrigger(Trigger,Quote!$AE$2))</f>
        <v>#NUM!</v>
      </c>
      <c r="BA2250" s="361">
        <f>_xll.qlIndexFixing($BB$1,AX2250,,_xll.ohTrigger(Trigger,Quote!$AE$2))</f>
        <v>1.371500189488079E-2</v>
      </c>
    </row>
    <row r="2251" spans="48:53" ht="11.25" customHeight="1" x14ac:dyDescent="0.25">
      <c r="AV2251" s="189" t="s">
        <v>91</v>
      </c>
      <c r="AW2251" s="188">
        <f>_xll.qlInterestRateIndexFixingDate(Currency&amp;"ibor"&amp;$G$1,AX2251,Trigger)</f>
        <v>55075</v>
      </c>
      <c r="AX2251" s="188">
        <f>_xll.qlCalendarAdvance(Calendar,AX2250,AV2251,"f",,Trigger)</f>
        <v>55079</v>
      </c>
      <c r="AY2251" s="188">
        <f>_xll.qlInterestRateIndexMaturity(Currency&amp;"ibor"&amp;$G$1,AX2251,Trigger)</f>
        <v>55261</v>
      </c>
      <c r="AZ2251" s="361" t="e">
        <f>_xll.qlIndexFixing($Z$5,AW2251,,_xll.ohTrigger(Trigger,Quote!$AE$2))</f>
        <v>#NUM!</v>
      </c>
      <c r="BA2251" s="361">
        <f>_xll.qlIndexFixing($BB$1,AX2251,,_xll.ohTrigger(Trigger,Quote!$AE$2))</f>
        <v>1.371255775294755E-2</v>
      </c>
    </row>
    <row r="2252" spans="48:53" ht="11.25" customHeight="1" x14ac:dyDescent="0.25">
      <c r="AV2252" s="189" t="s">
        <v>91</v>
      </c>
      <c r="AW2252" s="188">
        <f>_xll.qlInterestRateIndexFixingDate(Currency&amp;"ibor"&amp;$G$1,AX2252,Trigger)</f>
        <v>55082</v>
      </c>
      <c r="AX2252" s="188">
        <f>_xll.qlCalendarAdvance(Calendar,AX2251,AV2252,"f",,Trigger)</f>
        <v>55086</v>
      </c>
      <c r="AY2252" s="188">
        <f>_xll.qlInterestRateIndexMaturity(Currency&amp;"ibor"&amp;$G$1,AX2252,Trigger)</f>
        <v>55268</v>
      </c>
      <c r="AZ2252" s="361" t="e">
        <f>_xll.qlIndexFixing($Z$5,AW2252,,_xll.ohTrigger(Trigger,Quote!$AE$2))</f>
        <v>#NUM!</v>
      </c>
      <c r="BA2252" s="361">
        <f>_xll.qlIndexFixing($BB$1,AX2252,,_xll.ohTrigger(Trigger,Quote!$AE$2))</f>
        <v>1.3710089195598248E-2</v>
      </c>
    </row>
    <row r="2253" spans="48:53" ht="11.25" customHeight="1" x14ac:dyDescent="0.25">
      <c r="AV2253" s="189" t="s">
        <v>91</v>
      </c>
      <c r="AW2253" s="188">
        <f>_xll.qlInterestRateIndexFixingDate(Currency&amp;"ibor"&amp;$G$1,AX2253,Trigger)</f>
        <v>55089</v>
      </c>
      <c r="AX2253" s="188">
        <f>_xll.qlCalendarAdvance(Calendar,AX2252,AV2253,"f",,Trigger)</f>
        <v>55093</v>
      </c>
      <c r="AY2253" s="188">
        <f>_xll.qlInterestRateIndexMaturity(Currency&amp;"ibor"&amp;$G$1,AX2253,Trigger)</f>
        <v>55275</v>
      </c>
      <c r="AZ2253" s="361" t="e">
        <f>_xll.qlIndexFixing($Z$5,AW2253,,_xll.ohTrigger(Trigger,Quote!$AE$2))</f>
        <v>#NUM!</v>
      </c>
      <c r="BA2253" s="361">
        <f>_xll.qlIndexFixing($BB$1,AX2253,,_xll.ohTrigger(Trigger,Quote!$AE$2))</f>
        <v>1.3707522254466049E-2</v>
      </c>
    </row>
    <row r="2254" spans="48:53" ht="11.25" customHeight="1" x14ac:dyDescent="0.25">
      <c r="AV2254" s="189" t="s">
        <v>91</v>
      </c>
      <c r="AW2254" s="188">
        <f>_xll.qlInterestRateIndexFixingDate(Currency&amp;"ibor"&amp;$G$1,AX2254,Trigger)</f>
        <v>55096</v>
      </c>
      <c r="AX2254" s="188">
        <f>_xll.qlCalendarAdvance(Calendar,AX2253,AV2254,"f",,Trigger)</f>
        <v>55100</v>
      </c>
      <c r="AY2254" s="188">
        <f>_xll.qlInterestRateIndexMaturity(Currency&amp;"ibor"&amp;$G$1,AX2254,Trigger)</f>
        <v>55281</v>
      </c>
      <c r="AZ2254" s="361" t="e">
        <f>_xll.qlIndexFixing($Z$5,AW2254,,_xll.ohTrigger(Trigger,Quote!$AE$2))</f>
        <v>#NUM!</v>
      </c>
      <c r="BA2254" s="361">
        <f>_xll.qlIndexFixing($BB$1,AX2254,,_xll.ohTrigger(Trigger,Quote!$AE$2))</f>
        <v>1.3705006595901051E-2</v>
      </c>
    </row>
    <row r="2255" spans="48:53" ht="11.25" customHeight="1" x14ac:dyDescent="0.25">
      <c r="AV2255" s="189" t="s">
        <v>91</v>
      </c>
      <c r="AW2255" s="188">
        <f>_xll.qlInterestRateIndexFixingDate(Currency&amp;"ibor"&amp;$G$1,AX2255,Trigger)</f>
        <v>55103</v>
      </c>
      <c r="AX2255" s="188">
        <f>_xll.qlCalendarAdvance(Calendar,AX2254,AV2255,"f",,Trigger)</f>
        <v>55107</v>
      </c>
      <c r="AY2255" s="188">
        <f>_xll.qlInterestRateIndexMaturity(Currency&amp;"ibor"&amp;$G$1,AX2255,Trigger)</f>
        <v>55288</v>
      </c>
      <c r="AZ2255" s="361" t="e">
        <f>_xll.qlIndexFixing($Z$5,AW2255,,_xll.ohTrigger(Trigger,Quote!$AE$2))</f>
        <v>#NUM!</v>
      </c>
      <c r="BA2255" s="361">
        <f>_xll.qlIndexFixing($BB$1,AX2255,,_xll.ohTrigger(Trigger,Quote!$AE$2))</f>
        <v>1.3702466394980283E-2</v>
      </c>
    </row>
    <row r="2256" spans="48:53" ht="11.25" customHeight="1" x14ac:dyDescent="0.25">
      <c r="AV2256" s="189" t="s">
        <v>91</v>
      </c>
      <c r="AW2256" s="188">
        <f>_xll.qlInterestRateIndexFixingDate(Currency&amp;"ibor"&amp;$G$1,AX2256,Trigger)</f>
        <v>55110</v>
      </c>
      <c r="AX2256" s="188">
        <f>_xll.qlCalendarAdvance(Calendar,AX2255,AV2256,"f",,Trigger)</f>
        <v>55114</v>
      </c>
      <c r="AY2256" s="188">
        <f>_xll.qlInterestRateIndexMaturity(Currency&amp;"ibor"&amp;$G$1,AX2256,Trigger)</f>
        <v>55295</v>
      </c>
      <c r="AZ2256" s="361" t="e">
        <f>_xll.qlIndexFixing($Z$5,AW2256,,_xll.ohTrigger(Trigger,Quote!$AE$2))</f>
        <v>#NUM!</v>
      </c>
      <c r="BA2256" s="361">
        <f>_xll.qlIndexFixing($BB$1,AX2256,,_xll.ohTrigger(Trigger,Quote!$AE$2))</f>
        <v>1.3699901608050706E-2</v>
      </c>
    </row>
    <row r="2257" spans="48:53" ht="11.25" customHeight="1" x14ac:dyDescent="0.25">
      <c r="AV2257" s="189" t="s">
        <v>91</v>
      </c>
      <c r="AW2257" s="188">
        <f>_xll.qlInterestRateIndexFixingDate(Currency&amp;"ibor"&amp;$G$1,AX2257,Trigger)</f>
        <v>55117</v>
      </c>
      <c r="AX2257" s="188">
        <f>_xll.qlCalendarAdvance(Calendar,AX2256,AV2257,"f",,Trigger)</f>
        <v>55121</v>
      </c>
      <c r="AY2257" s="188">
        <f>_xll.qlInterestRateIndexMaturity(Currency&amp;"ibor"&amp;$G$1,AX2257,Trigger)</f>
        <v>55302</v>
      </c>
      <c r="AZ2257" s="361" t="e">
        <f>_xll.qlIndexFixing($Z$5,AW2257,,_xll.ohTrigger(Trigger,Quote!$AE$2))</f>
        <v>#NUM!</v>
      </c>
      <c r="BA2257" s="361">
        <f>_xll.qlIndexFixing($BB$1,AX2257,,_xll.ohTrigger(Trigger,Quote!$AE$2))</f>
        <v>1.369737864961768E-2</v>
      </c>
    </row>
    <row r="2258" spans="48:53" ht="11.25" customHeight="1" x14ac:dyDescent="0.25">
      <c r="AV2258" s="189" t="s">
        <v>91</v>
      </c>
      <c r="AW2258" s="188">
        <f>_xll.qlInterestRateIndexFixingDate(Currency&amp;"ibor"&amp;$G$1,AX2258,Trigger)</f>
        <v>55124</v>
      </c>
      <c r="AX2258" s="188">
        <f>_xll.qlCalendarAdvance(Calendar,AX2257,AV2258,"f",,Trigger)</f>
        <v>55128</v>
      </c>
      <c r="AY2258" s="188">
        <f>_xll.qlInterestRateIndexMaturity(Currency&amp;"ibor"&amp;$G$1,AX2258,Trigger)</f>
        <v>55310</v>
      </c>
      <c r="AZ2258" s="361" t="e">
        <f>_xll.qlIndexFixing($Z$5,AW2258,,_xll.ohTrigger(Trigger,Quote!$AE$2))</f>
        <v>#NUM!</v>
      </c>
      <c r="BA2258" s="361">
        <f>_xll.qlIndexFixing($BB$1,AX2258,,_xll.ohTrigger(Trigger,Quote!$AE$2))</f>
        <v>1.3694762682989747E-2</v>
      </c>
    </row>
    <row r="2259" spans="48:53" ht="11.25" customHeight="1" x14ac:dyDescent="0.25">
      <c r="AV2259" s="189" t="s">
        <v>91</v>
      </c>
      <c r="AW2259" s="188">
        <f>_xll.qlInterestRateIndexFixingDate(Currency&amp;"ibor"&amp;$G$1,AX2259,Trigger)</f>
        <v>55131</v>
      </c>
      <c r="AX2259" s="188">
        <f>_xll.qlCalendarAdvance(Calendar,AX2258,AV2259,"f",,Trigger)</f>
        <v>55135</v>
      </c>
      <c r="AY2259" s="188">
        <f>_xll.qlInterestRateIndexMaturity(Currency&amp;"ibor"&amp;$G$1,AX2259,Trigger)</f>
        <v>55317</v>
      </c>
      <c r="AZ2259" s="361" t="e">
        <f>_xll.qlIndexFixing($Z$5,AW2259,,_xll.ohTrigger(Trigger,Quote!$AE$2))</f>
        <v>#NUM!</v>
      </c>
      <c r="BA2259" s="361">
        <f>_xll.qlIndexFixing($BB$1,AX2259,,_xll.ohTrigger(Trigger,Quote!$AE$2))</f>
        <v>1.3692121995362941E-2</v>
      </c>
    </row>
    <row r="2260" spans="48:53" ht="11.25" customHeight="1" x14ac:dyDescent="0.25">
      <c r="AV2260" s="189" t="s">
        <v>91</v>
      </c>
      <c r="AW2260" s="188">
        <f>_xll.qlInterestRateIndexFixingDate(Currency&amp;"ibor"&amp;$G$1,AX2260,Trigger)</f>
        <v>55138</v>
      </c>
      <c r="AX2260" s="188">
        <f>_xll.qlCalendarAdvance(Calendar,AX2259,AV2260,"f",,Trigger)</f>
        <v>55142</v>
      </c>
      <c r="AY2260" s="188">
        <f>_xll.qlInterestRateIndexMaturity(Currency&amp;"ibor"&amp;$G$1,AX2260,Trigger)</f>
        <v>55324</v>
      </c>
      <c r="AZ2260" s="361" t="e">
        <f>_xll.qlIndexFixing($Z$5,AW2260,,_xll.ohTrigger(Trigger,Quote!$AE$2))</f>
        <v>#NUM!</v>
      </c>
      <c r="BA2260" s="361">
        <f>_xll.qlIndexFixing($BB$1,AX2260,,_xll.ohTrigger(Trigger,Quote!$AE$2))</f>
        <v>1.3689456543085584E-2</v>
      </c>
    </row>
    <row r="2261" spans="48:53" ht="11.25" customHeight="1" x14ac:dyDescent="0.25">
      <c r="AV2261" s="189" t="s">
        <v>91</v>
      </c>
      <c r="AW2261" s="188">
        <f>_xll.qlInterestRateIndexFixingDate(Currency&amp;"ibor"&amp;$G$1,AX2261,Trigger)</f>
        <v>55144</v>
      </c>
      <c r="AX2261" s="188">
        <f>_xll.qlCalendarAdvance(Calendar,AX2260,AV2261,"f",,Trigger)</f>
        <v>55149</v>
      </c>
      <c r="AY2261" s="188">
        <f>_xll.qlInterestRateIndexMaturity(Currency&amp;"ibor"&amp;$G$1,AX2261,Trigger)</f>
        <v>55331</v>
      </c>
      <c r="AZ2261" s="361" t="e">
        <f>_xll.qlIndexFixing($Z$5,AW2261,,_xll.ohTrigger(Trigger,Quote!$AE$2))</f>
        <v>#NUM!</v>
      </c>
      <c r="BA2261" s="361">
        <f>_xll.qlIndexFixing($BB$1,AX2261,,_xll.ohTrigger(Trigger,Quote!$AE$2))</f>
        <v>1.3686766282509956E-2</v>
      </c>
    </row>
    <row r="2262" spans="48:53" ht="11.25" customHeight="1" x14ac:dyDescent="0.25">
      <c r="AV2262" s="189" t="s">
        <v>91</v>
      </c>
      <c r="AW2262" s="188">
        <f>_xll.qlInterestRateIndexFixingDate(Currency&amp;"ibor"&amp;$G$1,AX2262,Trigger)</f>
        <v>55152</v>
      </c>
      <c r="AX2262" s="188">
        <f>_xll.qlCalendarAdvance(Calendar,AX2261,AV2262,"f",,Trigger)</f>
        <v>55156</v>
      </c>
      <c r="AY2262" s="188">
        <f>_xll.qlInterestRateIndexMaturity(Currency&amp;"ibor"&amp;$G$1,AX2262,Trigger)</f>
        <v>55337</v>
      </c>
      <c r="AZ2262" s="361" t="e">
        <f>_xll.qlIndexFixing($Z$5,AW2262,,_xll.ohTrigger(Trigger,Quote!$AE$2))</f>
        <v>#NUM!</v>
      </c>
      <c r="BA2262" s="361">
        <f>_xll.qlIndexFixing($BB$1,AX2262,,_xll.ohTrigger(Trigger,Quote!$AE$2))</f>
        <v>1.3683994135806506E-2</v>
      </c>
    </row>
    <row r="2263" spans="48:53" ht="11.25" customHeight="1" x14ac:dyDescent="0.25">
      <c r="AV2263" s="189" t="s">
        <v>91</v>
      </c>
      <c r="AW2263" s="188">
        <f>_xll.qlInterestRateIndexFixingDate(Currency&amp;"ibor"&amp;$G$1,AX2263,Trigger)</f>
        <v>55159</v>
      </c>
      <c r="AX2263" s="188">
        <f>_xll.qlCalendarAdvance(Calendar,AX2262,AV2263,"f",,Trigger)</f>
        <v>55163</v>
      </c>
      <c r="AY2263" s="188">
        <f>_xll.qlInterestRateIndexMaturity(Currency&amp;"ibor"&amp;$G$1,AX2263,Trigger)</f>
        <v>55344</v>
      </c>
      <c r="AZ2263" s="361" t="e">
        <f>_xll.qlIndexFixing($Z$5,AW2263,,_xll.ohTrigger(Trigger,Quote!$AE$2))</f>
        <v>#NUM!</v>
      </c>
      <c r="BA2263" s="361">
        <f>_xll.qlIndexFixing($BB$1,AX2263,,_xll.ohTrigger(Trigger,Quote!$AE$2))</f>
        <v>1.3681256024600449E-2</v>
      </c>
    </row>
    <row r="2264" spans="48:53" ht="11.25" customHeight="1" x14ac:dyDescent="0.25">
      <c r="AV2264" s="189" t="s">
        <v>91</v>
      </c>
      <c r="AW2264" s="188">
        <f>_xll.qlInterestRateIndexFixingDate(Currency&amp;"ibor"&amp;$G$1,AX2264,Trigger)</f>
        <v>55166</v>
      </c>
      <c r="AX2264" s="188">
        <f>_xll.qlCalendarAdvance(Calendar,AX2263,AV2264,"f",,Trigger)</f>
        <v>55170</v>
      </c>
      <c r="AY2264" s="188">
        <f>_xll.qlInterestRateIndexMaturity(Currency&amp;"ibor"&amp;$G$1,AX2264,Trigger)</f>
        <v>55351</v>
      </c>
      <c r="AZ2264" s="361" t="e">
        <f>_xll.qlIndexFixing($Z$5,AW2264,,_xll.ohTrigger(Trigger,Quote!$AE$2))</f>
        <v>#NUM!</v>
      </c>
      <c r="BA2264" s="361">
        <f>_xll.qlIndexFixing($BB$1,AX2264,,_xll.ohTrigger(Trigger,Quote!$AE$2))</f>
        <v>1.3678492978195737E-2</v>
      </c>
    </row>
    <row r="2265" spans="48:53" ht="11.25" customHeight="1" x14ac:dyDescent="0.25">
      <c r="AV2265" s="189" t="s">
        <v>91</v>
      </c>
      <c r="AW2265" s="188">
        <f>_xll.qlInterestRateIndexFixingDate(Currency&amp;"ibor"&amp;$G$1,AX2265,Trigger)</f>
        <v>55173</v>
      </c>
      <c r="AX2265" s="188">
        <f>_xll.qlCalendarAdvance(Calendar,AX2264,AV2265,"f",,Trigger)</f>
        <v>55177</v>
      </c>
      <c r="AY2265" s="188">
        <f>_xll.qlInterestRateIndexMaturity(Currency&amp;"ibor"&amp;$G$1,AX2265,Trigger)</f>
        <v>55358</v>
      </c>
      <c r="AZ2265" s="361" t="e">
        <f>_xll.qlIndexFixing($Z$5,AW2265,,_xll.ohTrigger(Trigger,Quote!$AE$2))</f>
        <v>#NUM!</v>
      </c>
      <c r="BA2265" s="361">
        <f>_xll.qlIndexFixing($BB$1,AX2265,,_xll.ohTrigger(Trigger,Quote!$AE$2))</f>
        <v>1.3675704952948604E-2</v>
      </c>
    </row>
    <row r="2266" spans="48:53" ht="11.25" customHeight="1" x14ac:dyDescent="0.25">
      <c r="AV2266" s="189" t="s">
        <v>91</v>
      </c>
      <c r="AW2266" s="188">
        <f>_xll.qlInterestRateIndexFixingDate(Currency&amp;"ibor"&amp;$G$1,AX2266,Trigger)</f>
        <v>55180</v>
      </c>
      <c r="AX2266" s="188">
        <f>_xll.qlCalendarAdvance(Calendar,AX2265,AV2266,"f",,Trigger)</f>
        <v>55184</v>
      </c>
      <c r="AY2266" s="188">
        <f>_xll.qlInterestRateIndexMaturity(Currency&amp;"ibor"&amp;$G$1,AX2266,Trigger)</f>
        <v>55365</v>
      </c>
      <c r="AZ2266" s="361" t="e">
        <f>_xll.qlIndexFixing($Z$5,AW2266,,_xll.ohTrigger(Trigger,Quote!$AE$2))</f>
        <v>#NUM!</v>
      </c>
      <c r="BA2266" s="361">
        <f>_xll.qlIndexFixing($BB$1,AX2266,,_xll.ohTrigger(Trigger,Quote!$AE$2))</f>
        <v>1.3672891905216613E-2</v>
      </c>
    </row>
    <row r="2267" spans="48:53" ht="11.25" customHeight="1" x14ac:dyDescent="0.25">
      <c r="AV2267" s="189" t="s">
        <v>91</v>
      </c>
      <c r="AW2267" s="188">
        <f>_xll.qlInterestRateIndexFixingDate(Currency&amp;"ibor"&amp;$G$1,AX2267,Trigger)</f>
        <v>55187</v>
      </c>
      <c r="AX2267" s="188">
        <f>_xll.qlCalendarAdvance(Calendar,AX2266,AV2267,"f",,Trigger)</f>
        <v>55191</v>
      </c>
      <c r="AY2267" s="188">
        <f>_xll.qlInterestRateIndexMaturity(Currency&amp;"ibor"&amp;$G$1,AX2267,Trigger)</f>
        <v>55372</v>
      </c>
      <c r="AZ2267" s="361" t="e">
        <f>_xll.qlIndexFixing($Z$5,AW2267,,_xll.ohTrigger(Trigger,Quote!$AE$2))</f>
        <v>#NUM!</v>
      </c>
      <c r="BA2267" s="361">
        <f>_xll.qlIndexFixing($BB$1,AX2267,,_xll.ohTrigger(Trigger,Quote!$AE$2))</f>
        <v>1.3670053791360418E-2</v>
      </c>
    </row>
    <row r="2268" spans="48:53" ht="11.25" customHeight="1" x14ac:dyDescent="0.25">
      <c r="AV2268" s="189" t="s">
        <v>91</v>
      </c>
      <c r="AW2268" s="188">
        <f>_xll.qlInterestRateIndexFixingDate(Currency&amp;"ibor"&amp;$G$1,AX2268,Trigger)</f>
        <v>55194</v>
      </c>
      <c r="AX2268" s="188">
        <f>_xll.qlCalendarAdvance(Calendar,AX2267,AV2268,"f",,Trigger)</f>
        <v>55198</v>
      </c>
      <c r="AY2268" s="188">
        <f>_xll.qlInterestRateIndexMaturity(Currency&amp;"ibor"&amp;$G$1,AX2268,Trigger)</f>
        <v>55379</v>
      </c>
      <c r="AZ2268" s="361" t="e">
        <f>_xll.qlIndexFixing($Z$5,AW2268,,_xll.ohTrigger(Trigger,Quote!$AE$2))</f>
        <v>#NUM!</v>
      </c>
      <c r="BA2268" s="361">
        <f>_xll.qlIndexFixing($BB$1,AX2268,,_xll.ohTrigger(Trigger,Quote!$AE$2))</f>
        <v>1.3667190567737582E-2</v>
      </c>
    </row>
    <row r="2269" spans="48:53" ht="11.25" customHeight="1" x14ac:dyDescent="0.25">
      <c r="AV2269" s="189" t="s">
        <v>91</v>
      </c>
      <c r="AW2269" s="188">
        <f>_xll.qlInterestRateIndexFixingDate(Currency&amp;"ibor"&amp;$G$1,AX2269,Trigger)</f>
        <v>55201</v>
      </c>
      <c r="AX2269" s="188">
        <f>_xll.qlCalendarAdvance(Calendar,AX2268,AV2269,"f",,Trigger)</f>
        <v>55205</v>
      </c>
      <c r="AY2269" s="188">
        <f>_xll.qlInterestRateIndexMaturity(Currency&amp;"ibor"&amp;$G$1,AX2269,Trigger)</f>
        <v>55386</v>
      </c>
      <c r="AZ2269" s="361" t="e">
        <f>_xll.qlIndexFixing($Z$5,AW2269,,_xll.ohTrigger(Trigger,Quote!$AE$2))</f>
        <v>#NUM!</v>
      </c>
      <c r="BA2269" s="361">
        <f>_xll.qlIndexFixing($BB$1,AX2269,,_xll.ohTrigger(Trigger,Quote!$AE$2))</f>
        <v>1.3664302190710523E-2</v>
      </c>
    </row>
    <row r="2270" spans="48:53" ht="11.25" customHeight="1" x14ac:dyDescent="0.25">
      <c r="AV2270" s="189" t="s">
        <v>91</v>
      </c>
      <c r="AW2270" s="188">
        <f>_xll.qlInterestRateIndexFixingDate(Currency&amp;"ibor"&amp;$G$1,AX2270,Trigger)</f>
        <v>55208</v>
      </c>
      <c r="AX2270" s="188">
        <f>_xll.qlCalendarAdvance(Calendar,AX2269,AV2270,"f",,Trigger)</f>
        <v>55212</v>
      </c>
      <c r="AY2270" s="188">
        <f>_xll.qlInterestRateIndexMaturity(Currency&amp;"ibor"&amp;$G$1,AX2270,Trigger)</f>
        <v>55396</v>
      </c>
      <c r="AZ2270" s="361" t="e">
        <f>_xll.qlIndexFixing($Z$5,AW2270,,_xll.ohTrigger(Trigger,Quote!$AE$2))</f>
        <v>#NUM!</v>
      </c>
      <c r="BA2270" s="361">
        <f>_xll.qlIndexFixing($BB$1,AX2270,,_xll.ohTrigger(Trigger,Quote!$AE$2))</f>
        <v>1.3661595508967022E-2</v>
      </c>
    </row>
    <row r="2271" spans="48:53" ht="11.25" customHeight="1" x14ac:dyDescent="0.25">
      <c r="AV2271" s="189" t="s">
        <v>91</v>
      </c>
      <c r="AW2271" s="188">
        <f>_xll.qlInterestRateIndexFixingDate(Currency&amp;"ibor"&amp;$G$1,AX2271,Trigger)</f>
        <v>55215</v>
      </c>
      <c r="AX2271" s="188">
        <f>_xll.qlCalendarAdvance(Calendar,AX2270,AV2271,"f",,Trigger)</f>
        <v>55219</v>
      </c>
      <c r="AY2271" s="188">
        <f>_xll.qlInterestRateIndexMaturity(Currency&amp;"ibor"&amp;$G$1,AX2271,Trigger)</f>
        <v>55403</v>
      </c>
      <c r="AZ2271" s="361" t="e">
        <f>_xll.qlIndexFixing($Z$5,AW2271,,_xll.ohTrigger(Trigger,Quote!$AE$2))</f>
        <v>#NUM!</v>
      </c>
      <c r="BA2271" s="361">
        <f>_xll.qlIndexFixing($BB$1,AX2271,,_xll.ohTrigger(Trigger,Quote!$AE$2))</f>
        <v>1.3658647043537793E-2</v>
      </c>
    </row>
    <row r="2272" spans="48:53" ht="11.25" customHeight="1" x14ac:dyDescent="0.25">
      <c r="AV2272" s="189" t="s">
        <v>91</v>
      </c>
      <c r="AW2272" s="188">
        <f>_xll.qlInterestRateIndexFixingDate(Currency&amp;"ibor"&amp;$G$1,AX2272,Trigger)</f>
        <v>55222</v>
      </c>
      <c r="AX2272" s="188">
        <f>_xll.qlCalendarAdvance(Calendar,AX2271,AV2272,"f",,Trigger)</f>
        <v>55226</v>
      </c>
      <c r="AY2272" s="188">
        <f>_xll.qlInterestRateIndexMaturity(Currency&amp;"ibor"&amp;$G$1,AX2272,Trigger)</f>
        <v>55410</v>
      </c>
      <c r="AZ2272" s="361" t="e">
        <f>_xll.qlIndexFixing($Z$5,AW2272,,_xll.ohTrigger(Trigger,Quote!$AE$2))</f>
        <v>#NUM!</v>
      </c>
      <c r="BA2272" s="361">
        <f>_xll.qlIndexFixing($BB$1,AX2272,,_xll.ohTrigger(Trigger,Quote!$AE$2))</f>
        <v>1.3655673273550975E-2</v>
      </c>
    </row>
    <row r="2273" spans="48:53" ht="11.25" customHeight="1" x14ac:dyDescent="0.25">
      <c r="AV2273" s="189" t="s">
        <v>91</v>
      </c>
      <c r="AW2273" s="188">
        <f>_xll.qlInterestRateIndexFixingDate(Currency&amp;"ibor"&amp;$G$1,AX2273,Trigger)</f>
        <v>55229</v>
      </c>
      <c r="AX2273" s="188">
        <f>_xll.qlCalendarAdvance(Calendar,AX2272,AV2273,"f",,Trigger)</f>
        <v>55233</v>
      </c>
      <c r="AY2273" s="188">
        <f>_xll.qlInterestRateIndexMaturity(Currency&amp;"ibor"&amp;$G$1,AX2273,Trigger)</f>
        <v>55417</v>
      </c>
      <c r="AZ2273" s="361" t="e">
        <f>_xll.qlIndexFixing($Z$5,AW2273,,_xll.ohTrigger(Trigger,Quote!$AE$2))</f>
        <v>#NUM!</v>
      </c>
      <c r="BA2273" s="361">
        <f>_xll.qlIndexFixing($BB$1,AX2273,,_xll.ohTrigger(Trigger,Quote!$AE$2))</f>
        <v>1.3652674155366638E-2</v>
      </c>
    </row>
    <row r="2274" spans="48:53" ht="11.25" customHeight="1" x14ac:dyDescent="0.25">
      <c r="AV2274" s="189" t="s">
        <v>91</v>
      </c>
      <c r="AW2274" s="188">
        <f>_xll.qlInterestRateIndexFixingDate(Currency&amp;"ibor"&amp;$G$1,AX2274,Trigger)</f>
        <v>55236</v>
      </c>
      <c r="AX2274" s="188">
        <f>_xll.qlCalendarAdvance(Calendar,AX2273,AV2274,"f",,Trigger)</f>
        <v>55240</v>
      </c>
      <c r="AY2274" s="188">
        <f>_xll.qlInterestRateIndexMaturity(Currency&amp;"ibor"&amp;$G$1,AX2274,Trigger)</f>
        <v>55424</v>
      </c>
      <c r="AZ2274" s="361" t="e">
        <f>_xll.qlIndexFixing($Z$5,AW2274,,_xll.ohTrigger(Trigger,Quote!$AE$2))</f>
        <v>#NUM!</v>
      </c>
      <c r="BA2274" s="361">
        <f>_xll.qlIndexFixing($BB$1,AX2274,,_xll.ohTrigger(Trigger,Quote!$AE$2))</f>
        <v>1.3649549300595197E-2</v>
      </c>
    </row>
    <row r="2275" spans="48:53" ht="11.25" customHeight="1" x14ac:dyDescent="0.25">
      <c r="AV2275" s="189" t="s">
        <v>91</v>
      </c>
      <c r="AW2275" s="188">
        <f>_xll.qlInterestRateIndexFixingDate(Currency&amp;"ibor"&amp;$G$1,AX2275,Trigger)</f>
        <v>55241</v>
      </c>
      <c r="AX2275" s="188">
        <f>_xll.qlCalendarAdvance(Calendar,AX2274,AV2275,"f",,Trigger)</f>
        <v>55247</v>
      </c>
      <c r="AY2275" s="188">
        <f>_xll.qlInterestRateIndexMaturity(Currency&amp;"ibor"&amp;$G$1,AX2275,Trigger)</f>
        <v>55430</v>
      </c>
      <c r="AZ2275" s="361" t="e">
        <f>_xll.qlIndexFixing($Z$5,AW2275,,_xll.ohTrigger(Trigger,Quote!$AE$2))</f>
        <v>#NUM!</v>
      </c>
      <c r="BA2275" s="361">
        <f>_xll.qlIndexFixing($BB$1,AX2275,,_xll.ohTrigger(Trigger,Quote!$AE$2))</f>
        <v>1.364650519542835E-2</v>
      </c>
    </row>
    <row r="2276" spans="48:53" ht="11.25" customHeight="1" x14ac:dyDescent="0.25">
      <c r="AV2276" s="189" t="s">
        <v>91</v>
      </c>
      <c r="AW2276" s="188">
        <f>_xll.qlInterestRateIndexFixingDate(Currency&amp;"ibor"&amp;$G$1,AX2276,Trigger)</f>
        <v>55250</v>
      </c>
      <c r="AX2276" s="188">
        <f>_xll.qlCalendarAdvance(Calendar,AX2275,AV2276,"f",,Trigger)</f>
        <v>55254</v>
      </c>
      <c r="AY2276" s="188">
        <f>_xll.qlInterestRateIndexMaturity(Currency&amp;"ibor"&amp;$G$1,AX2276,Trigger)</f>
        <v>55437</v>
      </c>
      <c r="AZ2276" s="361" t="e">
        <f>_xll.qlIndexFixing($Z$5,AW2276,,_xll.ohTrigger(Trigger,Quote!$AE$2))</f>
        <v>#NUM!</v>
      </c>
      <c r="BA2276" s="361">
        <f>_xll.qlIndexFixing($BB$1,AX2276,,_xll.ohTrigger(Trigger,Quote!$AE$2))</f>
        <v>1.3643435623315358E-2</v>
      </c>
    </row>
    <row r="2277" spans="48:53" ht="11.25" customHeight="1" x14ac:dyDescent="0.25">
      <c r="AV2277" s="189" t="s">
        <v>91</v>
      </c>
      <c r="AW2277" s="188">
        <f>_xll.qlInterestRateIndexFixingDate(Currency&amp;"ibor"&amp;$G$1,AX2277,Trigger)</f>
        <v>55257</v>
      </c>
      <c r="AX2277" s="188">
        <f>_xll.qlCalendarAdvance(Calendar,AX2276,AV2277,"f",,Trigger)</f>
        <v>55261</v>
      </c>
      <c r="AY2277" s="188">
        <f>_xll.qlInterestRateIndexMaturity(Currency&amp;"ibor"&amp;$G$1,AX2277,Trigger)</f>
        <v>55444</v>
      </c>
      <c r="AZ2277" s="361" t="e">
        <f>_xll.qlIndexFixing($Z$5,AW2277,,_xll.ohTrigger(Trigger,Quote!$AE$2))</f>
        <v>#NUM!</v>
      </c>
      <c r="BA2277" s="361">
        <f>_xll.qlIndexFixing($BB$1,AX2277,,_xll.ohTrigger(Trigger,Quote!$AE$2))</f>
        <v>1.3640340540625108E-2</v>
      </c>
    </row>
    <row r="2278" spans="48:53" ht="11.25" customHeight="1" x14ac:dyDescent="0.25">
      <c r="AV2278" s="189" t="s">
        <v>91</v>
      </c>
      <c r="AW2278" s="188">
        <f>_xll.qlInterestRateIndexFixingDate(Currency&amp;"ibor"&amp;$G$1,AX2278,Trigger)</f>
        <v>55264</v>
      </c>
      <c r="AX2278" s="188">
        <f>_xll.qlCalendarAdvance(Calendar,AX2277,AV2278,"f",,Trigger)</f>
        <v>55268</v>
      </c>
      <c r="AY2278" s="188">
        <f>_xll.qlInterestRateIndexMaturity(Currency&amp;"ibor"&amp;$G$1,AX2278,Trigger)</f>
        <v>55451</v>
      </c>
      <c r="AZ2278" s="361" t="e">
        <f>_xll.qlIndexFixing($Z$5,AW2278,,_xll.ohTrigger(Trigger,Quote!$AE$2))</f>
        <v>#NUM!</v>
      </c>
      <c r="BA2278" s="361">
        <f>_xll.qlIndexFixing($BB$1,AX2278,,_xll.ohTrigger(Trigger,Quote!$AE$2))</f>
        <v>1.3637219903728674E-2</v>
      </c>
    </row>
    <row r="2279" spans="48:53" ht="11.25" customHeight="1" x14ac:dyDescent="0.25">
      <c r="AV2279" s="189" t="s">
        <v>91</v>
      </c>
      <c r="AW2279" s="188">
        <f>_xll.qlInterestRateIndexFixingDate(Currency&amp;"ibor"&amp;$G$1,AX2279,Trigger)</f>
        <v>55270</v>
      </c>
      <c r="AX2279" s="188">
        <f>_xll.qlCalendarAdvance(Calendar,AX2278,AV2279,"f",,Trigger)</f>
        <v>55275</v>
      </c>
      <c r="AY2279" s="188">
        <f>_xll.qlInterestRateIndexMaturity(Currency&amp;"ibor"&amp;$G$1,AX2279,Trigger)</f>
        <v>55459</v>
      </c>
      <c r="AZ2279" s="361" t="e">
        <f>_xll.qlIndexFixing($Z$5,AW2279,,_xll.ohTrigger(Trigger,Quote!$AE$2))</f>
        <v>#NUM!</v>
      </c>
      <c r="BA2279" s="361">
        <f>_xll.qlIndexFixing($BB$1,AX2279,,_xll.ohTrigger(Trigger,Quote!$AE$2))</f>
        <v>1.363414469052673E-2</v>
      </c>
    </row>
    <row r="2280" spans="48:53" ht="11.25" customHeight="1" x14ac:dyDescent="0.25">
      <c r="AV2280" s="189" t="s">
        <v>91</v>
      </c>
      <c r="AW2280" s="188">
        <f>_xll.qlInterestRateIndexFixingDate(Currency&amp;"ibor"&amp;$G$1,AX2280,Trigger)</f>
        <v>55278</v>
      </c>
      <c r="AX2280" s="188">
        <f>_xll.qlCalendarAdvance(Calendar,AX2279,AV2280,"f",,Trigger)</f>
        <v>55282</v>
      </c>
      <c r="AY2280" s="188">
        <f>_xll.qlInterestRateIndexMaturity(Currency&amp;"ibor"&amp;$G$1,AX2280,Trigger)</f>
        <v>55466</v>
      </c>
      <c r="AZ2280" s="361" t="e">
        <f>_xll.qlIndexFixing($Z$5,AW2280,,_xll.ohTrigger(Trigger,Quote!$AE$2))</f>
        <v>#NUM!</v>
      </c>
      <c r="BA2280" s="361">
        <f>_xll.qlIndexFixing($BB$1,AX2280,,_xll.ohTrigger(Trigger,Quote!$AE$2))</f>
        <v>1.3630966913189975E-2</v>
      </c>
    </row>
    <row r="2281" spans="48:53" ht="11.25" customHeight="1" x14ac:dyDescent="0.25">
      <c r="AV2281" s="189" t="s">
        <v>91</v>
      </c>
      <c r="AW2281" s="188">
        <f>_xll.qlInterestRateIndexFixingDate(Currency&amp;"ibor"&amp;$G$1,AX2281,Trigger)</f>
        <v>55285</v>
      </c>
      <c r="AX2281" s="188">
        <f>_xll.qlCalendarAdvance(Calendar,AX2280,AV2281,"f",,Trigger)</f>
        <v>55289</v>
      </c>
      <c r="AY2281" s="188">
        <f>_xll.qlInterestRateIndexMaturity(Currency&amp;"ibor"&amp;$G$1,AX2281,Trigger)</f>
        <v>55473</v>
      </c>
      <c r="AZ2281" s="361" t="e">
        <f>_xll.qlIndexFixing($Z$5,AW2281,,_xll.ohTrigger(Trigger,Quote!$AE$2))</f>
        <v>#NUM!</v>
      </c>
      <c r="BA2281" s="361">
        <f>_xll.qlIndexFixing($BB$1,AX2281,,_xll.ohTrigger(Trigger,Quote!$AE$2))</f>
        <v>1.3627763438594275E-2</v>
      </c>
    </row>
    <row r="2282" spans="48:53" ht="11.25" customHeight="1" x14ac:dyDescent="0.25">
      <c r="AV2282" s="189" t="s">
        <v>91</v>
      </c>
      <c r="AW2282" s="188">
        <f>_xll.qlInterestRateIndexFixingDate(Currency&amp;"ibor"&amp;$G$1,AX2282,Trigger)</f>
        <v>55292</v>
      </c>
      <c r="AX2282" s="188">
        <f>_xll.qlCalendarAdvance(Calendar,AX2281,AV2282,"f",,Trigger)</f>
        <v>55296</v>
      </c>
      <c r="AY2282" s="188">
        <f>_xll.qlInterestRateIndexMaturity(Currency&amp;"ibor"&amp;$G$1,AX2282,Trigger)</f>
        <v>55480</v>
      </c>
      <c r="AZ2282" s="361" t="e">
        <f>_xll.qlIndexFixing($Z$5,AW2282,,_xll.ohTrigger(Trigger,Quote!$AE$2))</f>
        <v>#NUM!</v>
      </c>
      <c r="BA2282" s="361">
        <f>_xll.qlIndexFixing($BB$1,AX2282,,_xll.ohTrigger(Trigger,Quote!$AE$2))</f>
        <v>1.3624534223111304E-2</v>
      </c>
    </row>
    <row r="2283" spans="48:53" ht="11.25" customHeight="1" x14ac:dyDescent="0.25">
      <c r="AV2283" s="189" t="s">
        <v>91</v>
      </c>
      <c r="AW2283" s="188">
        <f>_xll.qlInterestRateIndexFixingDate(Currency&amp;"ibor"&amp;$G$1,AX2283,Trigger)</f>
        <v>55299</v>
      </c>
      <c r="AX2283" s="188">
        <f>_xll.qlCalendarAdvance(Calendar,AX2282,AV2283,"f",,Trigger)</f>
        <v>55303</v>
      </c>
      <c r="AY2283" s="188">
        <f>_xll.qlInterestRateIndexMaturity(Currency&amp;"ibor"&amp;$G$1,AX2283,Trigger)</f>
        <v>55487</v>
      </c>
      <c r="AZ2283" s="361" t="e">
        <f>_xll.qlIndexFixing($Z$5,AW2283,,_xll.ohTrigger(Trigger,Quote!$AE$2))</f>
        <v>#NUM!</v>
      </c>
      <c r="BA2283" s="361">
        <f>_xll.qlIndexFixing($BB$1,AX2283,,_xll.ohTrigger(Trigger,Quote!$AE$2))</f>
        <v>1.3621231879199466E-2</v>
      </c>
    </row>
    <row r="2284" spans="48:53" ht="11.25" customHeight="1" x14ac:dyDescent="0.25">
      <c r="AV2284" s="189" t="s">
        <v>91</v>
      </c>
      <c r="AW2284" s="188">
        <f>_xll.qlInterestRateIndexFixingDate(Currency&amp;"ibor"&amp;$G$1,AX2284,Trigger)</f>
        <v>55306</v>
      </c>
      <c r="AX2284" s="188">
        <f>_xll.qlCalendarAdvance(Calendar,AX2283,AV2284,"f",,Trigger)</f>
        <v>55310</v>
      </c>
      <c r="AY2284" s="188">
        <f>_xll.qlInterestRateIndexMaturity(Currency&amp;"ibor"&amp;$G$1,AX2284,Trigger)</f>
        <v>55493</v>
      </c>
      <c r="AZ2284" s="361" t="e">
        <f>_xll.qlIndexFixing($Z$5,AW2284,,_xll.ohTrigger(Trigger,Quote!$AE$2))</f>
        <v>#NUM!</v>
      </c>
      <c r="BA2284" s="361">
        <f>_xll.qlIndexFixing($BB$1,AX2284,,_xll.ohTrigger(Trigger,Quote!$AE$2))</f>
        <v>1.3617957000913537E-2</v>
      </c>
    </row>
    <row r="2285" spans="48:53" ht="11.25" customHeight="1" x14ac:dyDescent="0.25">
      <c r="AV2285" s="189" t="s">
        <v>91</v>
      </c>
      <c r="AW2285" s="188">
        <f>_xll.qlInterestRateIndexFixingDate(Currency&amp;"ibor"&amp;$G$1,AX2285,Trigger)</f>
        <v>55313</v>
      </c>
      <c r="AX2285" s="188">
        <f>_xll.qlCalendarAdvance(Calendar,AX2284,AV2285,"f",,Trigger)</f>
        <v>55317</v>
      </c>
      <c r="AY2285" s="188">
        <f>_xll.qlInterestRateIndexMaturity(Currency&amp;"ibor"&amp;$G$1,AX2285,Trigger)</f>
        <v>55500</v>
      </c>
      <c r="AZ2285" s="361" t="e">
        <f>_xll.qlIndexFixing($Z$5,AW2285,,_xll.ohTrigger(Trigger,Quote!$AE$2))</f>
        <v>#NUM!</v>
      </c>
      <c r="BA2285" s="361">
        <f>_xll.qlIndexFixing($BB$1,AX2285,,_xll.ohTrigger(Trigger,Quote!$AE$2))</f>
        <v>1.361465626304996E-2</v>
      </c>
    </row>
    <row r="2286" spans="48:53" ht="11.25" customHeight="1" x14ac:dyDescent="0.25">
      <c r="AV2286" s="189" t="s">
        <v>91</v>
      </c>
      <c r="AW2286" s="188">
        <f>_xll.qlInterestRateIndexFixingDate(Currency&amp;"ibor"&amp;$G$1,AX2286,Trigger)</f>
        <v>55320</v>
      </c>
      <c r="AX2286" s="188">
        <f>_xll.qlCalendarAdvance(Calendar,AX2285,AV2286,"f",,Trigger)</f>
        <v>55324</v>
      </c>
      <c r="AY2286" s="188">
        <f>_xll.qlInterestRateIndexMaturity(Currency&amp;"ibor"&amp;$G$1,AX2286,Trigger)</f>
        <v>55507</v>
      </c>
      <c r="AZ2286" s="361" t="e">
        <f>_xll.qlIndexFixing($Z$5,AW2286,,_xll.ohTrigger(Trigger,Quote!$AE$2))</f>
        <v>#NUM!</v>
      </c>
      <c r="BA2286" s="361">
        <f>_xll.qlIndexFixing($BB$1,AX2286,,_xll.ohTrigger(Trigger,Quote!$AE$2))</f>
        <v>1.3611329621989417E-2</v>
      </c>
    </row>
    <row r="2287" spans="48:53" ht="11.25" customHeight="1" x14ac:dyDescent="0.25">
      <c r="AV2287" s="189" t="s">
        <v>91</v>
      </c>
      <c r="AW2287" s="188">
        <f>_xll.qlInterestRateIndexFixingDate(Currency&amp;"ibor"&amp;$G$1,AX2287,Trigger)</f>
        <v>55327</v>
      </c>
      <c r="AX2287" s="188">
        <f>_xll.qlCalendarAdvance(Calendar,AX2286,AV2287,"f",,Trigger)</f>
        <v>55331</v>
      </c>
      <c r="AY2287" s="188">
        <f>_xll.qlInterestRateIndexMaturity(Currency&amp;"ibor"&amp;$G$1,AX2287,Trigger)</f>
        <v>55514</v>
      </c>
      <c r="AZ2287" s="361" t="e">
        <f>_xll.qlIndexFixing($Z$5,AW2287,,_xll.ohTrigger(Trigger,Quote!$AE$2))</f>
        <v>#NUM!</v>
      </c>
      <c r="BA2287" s="361">
        <f>_xll.qlIndexFixing($BB$1,AX2287,,_xll.ohTrigger(Trigger,Quote!$AE$2))</f>
        <v>1.3607977034112593E-2</v>
      </c>
    </row>
    <row r="2288" spans="48:53" ht="11.25" customHeight="1" x14ac:dyDescent="0.25">
      <c r="AV2288" s="189" t="s">
        <v>91</v>
      </c>
      <c r="AW2288" s="188">
        <f>_xll.qlInterestRateIndexFixingDate(Currency&amp;"ibor"&amp;$G$1,AX2288,Trigger)</f>
        <v>55334</v>
      </c>
      <c r="AX2288" s="188">
        <f>_xll.qlCalendarAdvance(Calendar,AX2287,AV2288,"f",,Trigger)</f>
        <v>55338</v>
      </c>
      <c r="AY2288" s="188">
        <f>_xll.qlInterestRateIndexMaturity(Currency&amp;"ibor"&amp;$G$1,AX2288,Trigger)</f>
        <v>55522</v>
      </c>
      <c r="AZ2288" s="361" t="e">
        <f>_xll.qlIndexFixing($Z$5,AW2288,,_xll.ohTrigger(Trigger,Quote!$AE$2))</f>
        <v>#NUM!</v>
      </c>
      <c r="BA2288" s="361">
        <f>_xll.qlIndexFixing($BB$1,AX2288,,_xll.ohTrigger(Trigger,Quote!$AE$2))</f>
        <v>1.3604615928639022E-2</v>
      </c>
    </row>
    <row r="2289" spans="48:53" ht="11.25" customHeight="1" x14ac:dyDescent="0.25">
      <c r="AV2289" s="189" t="s">
        <v>91</v>
      </c>
      <c r="AW2289" s="188">
        <f>_xll.qlInterestRateIndexFixingDate(Currency&amp;"ibor"&amp;$G$1,AX2289,Trigger)</f>
        <v>55341</v>
      </c>
      <c r="AX2289" s="188">
        <f>_xll.qlCalendarAdvance(Calendar,AX2288,AV2289,"f",,Trigger)</f>
        <v>55345</v>
      </c>
      <c r="AY2289" s="188">
        <f>_xll.qlInterestRateIndexMaturity(Currency&amp;"ibor"&amp;$G$1,AX2289,Trigger)</f>
        <v>55529</v>
      </c>
      <c r="AZ2289" s="361" t="e">
        <f>_xll.qlIndexFixing($Z$5,AW2289,,_xll.ohTrigger(Trigger,Quote!$AE$2))</f>
        <v>#NUM!</v>
      </c>
      <c r="BA2289" s="361">
        <f>_xll.qlIndexFixing($BB$1,AX2289,,_xll.ohTrigger(Trigger,Quote!$AE$2))</f>
        <v>1.3601205305500273E-2</v>
      </c>
    </row>
    <row r="2290" spans="48:53" ht="11.25" customHeight="1" x14ac:dyDescent="0.25">
      <c r="AV2290" s="189" t="s">
        <v>91</v>
      </c>
      <c r="AW2290" s="188">
        <f>_xll.qlInterestRateIndexFixingDate(Currency&amp;"ibor"&amp;$G$1,AX2290,Trigger)</f>
        <v>55348</v>
      </c>
      <c r="AX2290" s="188">
        <f>_xll.qlCalendarAdvance(Calendar,AX2289,AV2290,"f",,Trigger)</f>
        <v>55352</v>
      </c>
      <c r="AY2290" s="188">
        <f>_xll.qlInterestRateIndexMaturity(Currency&amp;"ibor"&amp;$G$1,AX2290,Trigger)</f>
        <v>55536</v>
      </c>
      <c r="AZ2290" s="361" t="e">
        <f>_xll.qlIndexFixing($Z$5,AW2290,,_xll.ohTrigger(Trigger,Quote!$AE$2))</f>
        <v>#NUM!</v>
      </c>
      <c r="BA2290" s="361">
        <f>_xll.qlIndexFixing($BB$1,AX2290,,_xll.ohTrigger(Trigger,Quote!$AE$2))</f>
        <v>1.3597768592506086E-2</v>
      </c>
    </row>
    <row r="2291" spans="48:53" ht="11.25" customHeight="1" x14ac:dyDescent="0.25">
      <c r="AV2291" s="189" t="s">
        <v>91</v>
      </c>
      <c r="AW2291" s="188">
        <f>_xll.qlInterestRateIndexFixingDate(Currency&amp;"ibor"&amp;$G$1,AX2291,Trigger)</f>
        <v>55355</v>
      </c>
      <c r="AX2291" s="188">
        <f>_xll.qlCalendarAdvance(Calendar,AX2290,AV2291,"f",,Trigger)</f>
        <v>55359</v>
      </c>
      <c r="AY2291" s="188">
        <f>_xll.qlInterestRateIndexMaturity(Currency&amp;"ibor"&amp;$G$1,AX2291,Trigger)</f>
        <v>55543</v>
      </c>
      <c r="AZ2291" s="361" t="e">
        <f>_xll.qlIndexFixing($Z$5,AW2291,,_xll.ohTrigger(Trigger,Quote!$AE$2))</f>
        <v>#NUM!</v>
      </c>
      <c r="BA2291" s="361">
        <f>_xll.qlIndexFixing($BB$1,AX2291,,_xll.ohTrigger(Trigger,Quote!$AE$2))</f>
        <v>1.3594305746040597E-2</v>
      </c>
    </row>
    <row r="2292" spans="48:53" ht="11.25" customHeight="1" x14ac:dyDescent="0.25">
      <c r="AV2292" s="189" t="s">
        <v>91</v>
      </c>
      <c r="AW2292" s="188">
        <f>_xll.qlInterestRateIndexFixingDate(Currency&amp;"ibor"&amp;$G$1,AX2292,Trigger)</f>
        <v>55362</v>
      </c>
      <c r="AX2292" s="188">
        <f>_xll.qlCalendarAdvance(Calendar,AX2291,AV2292,"f",,Trigger)</f>
        <v>55366</v>
      </c>
      <c r="AY2292" s="188">
        <f>_xll.qlInterestRateIndexMaturity(Currency&amp;"ibor"&amp;$G$1,AX2292,Trigger)</f>
        <v>55550</v>
      </c>
      <c r="AZ2292" s="361" t="e">
        <f>_xll.qlIndexFixing($Z$5,AW2292,,_xll.ohTrigger(Trigger,Quote!$AE$2))</f>
        <v>#NUM!</v>
      </c>
      <c r="BA2292" s="361">
        <f>_xll.qlIndexFixing($BB$1,AX2292,,_xll.ohTrigger(Trigger,Quote!$AE$2))</f>
        <v>1.3590816722492242E-2</v>
      </c>
    </row>
    <row r="2293" spans="48:53" ht="11.25" customHeight="1" x14ac:dyDescent="0.25">
      <c r="AV2293" s="189" t="s">
        <v>91</v>
      </c>
      <c r="AW2293" s="188">
        <f>_xll.qlInterestRateIndexFixingDate(Currency&amp;"ibor"&amp;$G$1,AX2293,Trigger)</f>
        <v>55369</v>
      </c>
      <c r="AX2293" s="188">
        <f>_xll.qlCalendarAdvance(Calendar,AX2292,AV2293,"f",,Trigger)</f>
        <v>55373</v>
      </c>
      <c r="AY2293" s="188">
        <f>_xll.qlInterestRateIndexMaturity(Currency&amp;"ibor"&amp;$G$1,AX2293,Trigger)</f>
        <v>55557</v>
      </c>
      <c r="AZ2293" s="361" t="e">
        <f>_xll.qlIndexFixing($Z$5,AW2293,,_xll.ohTrigger(Trigger,Quote!$AE$2))</f>
        <v>#NUM!</v>
      </c>
      <c r="BA2293" s="361">
        <f>_xll.qlIndexFixing($BB$1,AX2293,,_xll.ohTrigger(Trigger,Quote!$AE$2))</f>
        <v>1.3587301478245157E-2</v>
      </c>
    </row>
    <row r="2294" spans="48:53" ht="11.25" customHeight="1" x14ac:dyDescent="0.25">
      <c r="AV2294" s="189" t="s">
        <v>91</v>
      </c>
      <c r="AW2294" s="188">
        <f>_xll.qlInterestRateIndexFixingDate(Currency&amp;"ibor"&amp;$G$1,AX2294,Trigger)</f>
        <v>55376</v>
      </c>
      <c r="AX2294" s="188">
        <f>_xll.qlCalendarAdvance(Calendar,AX2293,AV2294,"f",,Trigger)</f>
        <v>55380</v>
      </c>
      <c r="AY2294" s="188">
        <f>_xll.qlInterestRateIndexMaturity(Currency&amp;"ibor"&amp;$G$1,AX2294,Trigger)</f>
        <v>55564</v>
      </c>
      <c r="AZ2294" s="361" t="e">
        <f>_xll.qlIndexFixing($Z$5,AW2294,,_xll.ohTrigger(Trigger,Quote!$AE$2))</f>
        <v>#NUM!</v>
      </c>
      <c r="BA2294" s="361">
        <f>_xll.qlIndexFixing($BB$1,AX2294,,_xll.ohTrigger(Trigger,Quote!$AE$2))</f>
        <v>1.3583759969689923E-2</v>
      </c>
    </row>
    <row r="2295" spans="48:53" ht="11.25" customHeight="1" x14ac:dyDescent="0.25">
      <c r="AV2295" s="189" t="s">
        <v>91</v>
      </c>
      <c r="AW2295" s="188">
        <f>_xll.qlInterestRateIndexFixingDate(Currency&amp;"ibor"&amp;$G$1,AX2295,Trigger)</f>
        <v>55383</v>
      </c>
      <c r="AX2295" s="188">
        <f>_xll.qlCalendarAdvance(Calendar,AX2294,AV2295,"f",,Trigger)</f>
        <v>55387</v>
      </c>
      <c r="AY2295" s="188">
        <f>_xll.qlInterestRateIndexMaturity(Currency&amp;"ibor"&amp;$G$1,AX2295,Trigger)</f>
        <v>55571</v>
      </c>
      <c r="AZ2295" s="361" t="e">
        <f>_xll.qlIndexFixing($Z$5,AW2295,,_xll.ohTrigger(Trigger,Quote!$AE$2))</f>
        <v>#NUM!</v>
      </c>
      <c r="BA2295" s="361">
        <f>_xll.qlIndexFixing($BB$1,AX2295,,_xll.ohTrigger(Trigger,Quote!$AE$2))</f>
        <v>1.3580192153217985E-2</v>
      </c>
    </row>
    <row r="2296" spans="48:53" ht="11.25" customHeight="1" x14ac:dyDescent="0.25">
      <c r="AV2296" s="189" t="s">
        <v>91</v>
      </c>
      <c r="AW2296" s="188">
        <f>_xll.qlInterestRateIndexFixingDate(Currency&amp;"ibor"&amp;$G$1,AX2296,Trigger)</f>
        <v>55390</v>
      </c>
      <c r="AX2296" s="188">
        <f>_xll.qlCalendarAdvance(Calendar,AX2295,AV2296,"f",,Trigger)</f>
        <v>55394</v>
      </c>
      <c r="AY2296" s="188">
        <f>_xll.qlInterestRateIndexMaturity(Currency&amp;"ibor"&amp;$G$1,AX2296,Trigger)</f>
        <v>55578</v>
      </c>
      <c r="AZ2296" s="361" t="e">
        <f>_xll.qlIndexFixing($Z$5,AW2296,,_xll.ohTrigger(Trigger,Quote!$AE$2))</f>
        <v>#NUM!</v>
      </c>
      <c r="BA2296" s="361">
        <f>_xll.qlIndexFixing($BB$1,AX2296,,_xll.ohTrigger(Trigger,Quote!$AE$2))</f>
        <v>1.3576638868560963E-2</v>
      </c>
    </row>
    <row r="2297" spans="48:53" ht="11.25" customHeight="1" x14ac:dyDescent="0.25">
      <c r="AV2297" s="189" t="s">
        <v>91</v>
      </c>
      <c r="AW2297" s="188">
        <f>_xll.qlInterestRateIndexFixingDate(Currency&amp;"ibor"&amp;$G$1,AX2297,Trigger)</f>
        <v>55397</v>
      </c>
      <c r="AX2297" s="188">
        <f>_xll.qlCalendarAdvance(Calendar,AX2296,AV2297,"f",,Trigger)</f>
        <v>55401</v>
      </c>
      <c r="AY2297" s="188">
        <f>_xll.qlInterestRateIndexMaturity(Currency&amp;"ibor"&amp;$G$1,AX2297,Trigger)</f>
        <v>55583</v>
      </c>
      <c r="AZ2297" s="361" t="e">
        <f>_xll.qlIndexFixing($Z$5,AW2297,,_xll.ohTrigger(Trigger,Quote!$AE$2))</f>
        <v>#NUM!</v>
      </c>
      <c r="BA2297" s="361">
        <f>_xll.qlIndexFixing($BB$1,AX2297,,_xll.ohTrigger(Trigger,Quote!$AE$2))</f>
        <v>1.3573026449097622E-2</v>
      </c>
    </row>
    <row r="2298" spans="48:53" ht="11.25" customHeight="1" x14ac:dyDescent="0.25">
      <c r="AV2298" s="189" t="s">
        <v>91</v>
      </c>
      <c r="AW2298" s="188">
        <f>_xll.qlInterestRateIndexFixingDate(Currency&amp;"ibor"&amp;$G$1,AX2298,Trigger)</f>
        <v>55404</v>
      </c>
      <c r="AX2298" s="188">
        <f>_xll.qlCalendarAdvance(Calendar,AX2297,AV2298,"f",,Trigger)</f>
        <v>55408</v>
      </c>
      <c r="AY2298" s="188">
        <f>_xll.qlInterestRateIndexMaturity(Currency&amp;"ibor"&amp;$G$1,AX2298,Trigger)</f>
        <v>55590</v>
      </c>
      <c r="AZ2298" s="361" t="e">
        <f>_xll.qlIndexFixing($Z$5,AW2298,,_xll.ohTrigger(Trigger,Quote!$AE$2))</f>
        <v>#NUM!</v>
      </c>
      <c r="BA2298" s="361">
        <f>_xll.qlIndexFixing($BB$1,AX2298,,_xll.ohTrigger(Trigger,Quote!$AE$2))</f>
        <v>1.3569387607179286E-2</v>
      </c>
    </row>
    <row r="2299" spans="48:53" ht="11.25" customHeight="1" x14ac:dyDescent="0.25">
      <c r="AV2299" s="189" t="s">
        <v>91</v>
      </c>
      <c r="AW2299" s="188">
        <f>_xll.qlInterestRateIndexFixingDate(Currency&amp;"ibor"&amp;$G$1,AX2299,Trigger)</f>
        <v>55411</v>
      </c>
      <c r="AX2299" s="188">
        <f>_xll.qlCalendarAdvance(Calendar,AX2298,AV2299,"f",,Trigger)</f>
        <v>55415</v>
      </c>
      <c r="AY2299" s="188">
        <f>_xll.qlInterestRateIndexMaturity(Currency&amp;"ibor"&amp;$G$1,AX2299,Trigger)</f>
        <v>55597</v>
      </c>
      <c r="AZ2299" s="361" t="e">
        <f>_xll.qlIndexFixing($Z$5,AW2299,,_xll.ohTrigger(Trigger,Quote!$AE$2))</f>
        <v>#NUM!</v>
      </c>
      <c r="BA2299" s="361">
        <f>_xll.qlIndexFixing($BB$1,AX2299,,_xll.ohTrigger(Trigger,Quote!$AE$2))</f>
        <v>1.3565722299206549E-2</v>
      </c>
    </row>
    <row r="2300" spans="48:53" ht="11.25" customHeight="1" x14ac:dyDescent="0.25">
      <c r="AV2300" s="189" t="s">
        <v>91</v>
      </c>
      <c r="AW2300" s="188">
        <f>_xll.qlInterestRateIndexFixingDate(Currency&amp;"ibor"&amp;$G$1,AX2300,Trigger)</f>
        <v>55418</v>
      </c>
      <c r="AX2300" s="188">
        <f>_xll.qlCalendarAdvance(Calendar,AX2299,AV2300,"f",,Trigger)</f>
        <v>55422</v>
      </c>
      <c r="AY2300" s="188">
        <f>_xll.qlInterestRateIndexMaturity(Currency&amp;"ibor"&amp;$G$1,AX2300,Trigger)</f>
        <v>55604</v>
      </c>
      <c r="AZ2300" s="361" t="e">
        <f>_xll.qlIndexFixing($Z$5,AW2300,,_xll.ohTrigger(Trigger,Quote!$AE$2))</f>
        <v>#NUM!</v>
      </c>
      <c r="BA2300" s="361">
        <f>_xll.qlIndexFixing($BB$1,AX2300,,_xll.ohTrigger(Trigger,Quote!$AE$2))</f>
        <v>1.356203048157956E-2</v>
      </c>
    </row>
    <row r="2301" spans="48:53" ht="11.25" customHeight="1" x14ac:dyDescent="0.25">
      <c r="AV2301" s="189" t="s">
        <v>91</v>
      </c>
      <c r="AW2301" s="188">
        <f>_xll.qlInterestRateIndexFixingDate(Currency&amp;"ibor"&amp;$G$1,AX2301,Trigger)</f>
        <v>55425</v>
      </c>
      <c r="AX2301" s="188">
        <f>_xll.qlCalendarAdvance(Calendar,AX2300,AV2301,"f",,Trigger)</f>
        <v>55429</v>
      </c>
      <c r="AY2301" s="188">
        <f>_xll.qlInterestRateIndexMaturity(Currency&amp;"ibor"&amp;$G$1,AX2301,Trigger)</f>
        <v>55612</v>
      </c>
      <c r="AZ2301" s="361" t="e">
        <f>_xll.qlIndexFixing($Z$5,AW2301,,_xll.ohTrigger(Trigger,Quote!$AE$2))</f>
        <v>#NUM!</v>
      </c>
      <c r="BA2301" s="361">
        <f>_xll.qlIndexFixing($BB$1,AX2301,,_xll.ohTrigger(Trigger,Quote!$AE$2))</f>
        <v>1.3558291965381853E-2</v>
      </c>
    </row>
    <row r="2302" spans="48:53" ht="11.25" customHeight="1" x14ac:dyDescent="0.25">
      <c r="AV2302" s="189" t="s">
        <v>91</v>
      </c>
      <c r="AW2302" s="188">
        <f>_xll.qlInterestRateIndexFixingDate(Currency&amp;"ibor"&amp;$G$1,AX2302,Trigger)</f>
        <v>55432</v>
      </c>
      <c r="AX2302" s="188">
        <f>_xll.qlCalendarAdvance(Calendar,AX2301,AV2302,"f",,Trigger)</f>
        <v>55436</v>
      </c>
      <c r="AY2302" s="188">
        <f>_xll.qlInterestRateIndexMaturity(Currency&amp;"ibor"&amp;$G$1,AX2302,Trigger)</f>
        <v>55619</v>
      </c>
      <c r="AZ2302" s="361" t="e">
        <f>_xll.qlIndexFixing($Z$5,AW2302,,_xll.ohTrigger(Trigger,Quote!$AE$2))</f>
        <v>#NUM!</v>
      </c>
      <c r="BA2302" s="361">
        <f>_xll.qlIndexFixing($BB$1,AX2302,,_xll.ohTrigger(Trigger,Quote!$AE$2))</f>
        <v>1.3554544942033205E-2</v>
      </c>
    </row>
    <row r="2303" spans="48:53" ht="11.25" customHeight="1" x14ac:dyDescent="0.25">
      <c r="AV2303" s="189" t="s">
        <v>91</v>
      </c>
      <c r="AW2303" s="188">
        <f>_xll.qlInterestRateIndexFixingDate(Currency&amp;"ibor"&amp;$G$1,AX2303,Trigger)</f>
        <v>55439</v>
      </c>
      <c r="AX2303" s="188">
        <f>_xll.qlCalendarAdvance(Calendar,AX2302,AV2303,"f",,Trigger)</f>
        <v>55443</v>
      </c>
      <c r="AY2303" s="188">
        <f>_xll.qlInterestRateIndexMaturity(Currency&amp;"ibor"&amp;$G$1,AX2303,Trigger)</f>
        <v>55626</v>
      </c>
      <c r="AZ2303" s="361" t="e">
        <f>_xll.qlIndexFixing($Z$5,AW2303,,_xll.ohTrigger(Trigger,Quote!$AE$2))</f>
        <v>#NUM!</v>
      </c>
      <c r="BA2303" s="361">
        <f>_xll.qlIndexFixing($BB$1,AX2303,,_xll.ohTrigger(Trigger,Quote!$AE$2))</f>
        <v>1.3550672250540758E-2</v>
      </c>
    </row>
    <row r="2304" spans="48:53" ht="11.25" customHeight="1" x14ac:dyDescent="0.25">
      <c r="AV2304" s="189" t="s">
        <v>91</v>
      </c>
      <c r="AW2304" s="188">
        <f>_xll.qlInterestRateIndexFixingDate(Currency&amp;"ibor"&amp;$G$1,AX2304,Trigger)</f>
        <v>55446</v>
      </c>
      <c r="AX2304" s="188">
        <f>_xll.qlCalendarAdvance(Calendar,AX2303,AV2304,"f",,Trigger)</f>
        <v>55450</v>
      </c>
      <c r="AY2304" s="188">
        <f>_xll.qlInterestRateIndexMaturity(Currency&amp;"ibor"&amp;$G$1,AX2304,Trigger)</f>
        <v>55633</v>
      </c>
      <c r="AZ2304" s="361" t="e">
        <f>_xll.qlIndexFixing($Z$5,AW2304,,_xll.ohTrigger(Trigger,Quote!$AE$2))</f>
        <v>#NUM!</v>
      </c>
      <c r="BA2304" s="361">
        <f>_xll.qlIndexFixing($BB$1,AX2304,,_xll.ohTrigger(Trigger,Quote!$AE$2))</f>
        <v>1.3546970918182265E-2</v>
      </c>
    </row>
    <row r="2305" spans="48:53" ht="11.25" customHeight="1" x14ac:dyDescent="0.25">
      <c r="AV2305" s="189" t="s">
        <v>91</v>
      </c>
      <c r="AW2305" s="188">
        <f>_xll.qlInterestRateIndexFixingDate(Currency&amp;"ibor"&amp;$G$1,AX2305,Trigger)</f>
        <v>55453</v>
      </c>
      <c r="AX2305" s="188">
        <f>_xll.qlCalendarAdvance(Calendar,AX2304,AV2305,"f",,Trigger)</f>
        <v>55457</v>
      </c>
      <c r="AY2305" s="188">
        <f>_xll.qlInterestRateIndexMaturity(Currency&amp;"ibor"&amp;$G$1,AX2305,Trigger)</f>
        <v>55639</v>
      </c>
      <c r="AZ2305" s="361" t="e">
        <f>_xll.qlIndexFixing($Z$5,AW2305,,_xll.ohTrigger(Trigger,Quote!$AE$2))</f>
        <v>#NUM!</v>
      </c>
      <c r="BA2305" s="361">
        <f>_xll.qlIndexFixing($BB$1,AX2305,,_xll.ohTrigger(Trigger,Quote!$AE$2))</f>
        <v>1.3543172222734937E-2</v>
      </c>
    </row>
    <row r="2306" spans="48:53" ht="11.25" customHeight="1" x14ac:dyDescent="0.25">
      <c r="AV2306" s="189" t="s">
        <v>91</v>
      </c>
      <c r="AW2306" s="188">
        <f>_xll.qlInterestRateIndexFixingDate(Currency&amp;"ibor"&amp;$G$1,AX2306,Trigger)</f>
        <v>55460</v>
      </c>
      <c r="AX2306" s="188">
        <f>_xll.qlCalendarAdvance(Calendar,AX2305,AV2306,"f",,Trigger)</f>
        <v>55464</v>
      </c>
      <c r="AY2306" s="188">
        <f>_xll.qlInterestRateIndexMaturity(Currency&amp;"ibor"&amp;$G$1,AX2306,Trigger)</f>
        <v>55646</v>
      </c>
      <c r="AZ2306" s="361" t="e">
        <f>_xll.qlIndexFixing($Z$5,AW2306,,_xll.ohTrigger(Trigger,Quote!$AE$2))</f>
        <v>#NUM!</v>
      </c>
      <c r="BA2306" s="361">
        <f>_xll.qlIndexFixing($BB$1,AX2306,,_xll.ohTrigger(Trigger,Quote!$AE$2))</f>
        <v>1.3539320431665544E-2</v>
      </c>
    </row>
    <row r="2307" spans="48:53" ht="11.25" customHeight="1" x14ac:dyDescent="0.25">
      <c r="AV2307" s="189" t="s">
        <v>91</v>
      </c>
      <c r="AW2307" s="188">
        <f>_xll.qlInterestRateIndexFixingDate(Currency&amp;"ibor"&amp;$G$1,AX2307,Trigger)</f>
        <v>55467</v>
      </c>
      <c r="AX2307" s="188">
        <f>_xll.qlCalendarAdvance(Calendar,AX2306,AV2307,"f",,Trigger)</f>
        <v>55471</v>
      </c>
      <c r="AY2307" s="188">
        <f>_xll.qlInterestRateIndexMaturity(Currency&amp;"ibor"&amp;$G$1,AX2307,Trigger)</f>
        <v>55653</v>
      </c>
      <c r="AZ2307" s="361" t="e">
        <f>_xll.qlIndexFixing($Z$5,AW2307,,_xll.ohTrigger(Trigger,Quote!$AE$2))</f>
        <v>#NUM!</v>
      </c>
      <c r="BA2307" s="361">
        <f>_xll.qlIndexFixing($BB$1,AX2307,,_xll.ohTrigger(Trigger,Quote!$AE$2))</f>
        <v>1.3535441825782483E-2</v>
      </c>
    </row>
    <row r="2308" spans="48:53" ht="11.25" customHeight="1" x14ac:dyDescent="0.25">
      <c r="AV2308" s="189" t="s">
        <v>91</v>
      </c>
      <c r="AW2308" s="188">
        <f>_xll.qlInterestRateIndexFixingDate(Currency&amp;"ibor"&amp;$G$1,AX2308,Trigger)</f>
        <v>55474</v>
      </c>
      <c r="AX2308" s="188">
        <f>_xll.qlCalendarAdvance(Calendar,AX2307,AV2308,"f",,Trigger)</f>
        <v>55478</v>
      </c>
      <c r="AY2308" s="188">
        <f>_xll.qlInterestRateIndexMaturity(Currency&amp;"ibor"&amp;$G$1,AX2308,Trigger)</f>
        <v>55660</v>
      </c>
      <c r="AZ2308" s="361" t="e">
        <f>_xll.qlIndexFixing($Z$5,AW2308,,_xll.ohTrigger(Trigger,Quote!$AE$2))</f>
        <v>#NUM!</v>
      </c>
      <c r="BA2308" s="361">
        <f>_xll.qlIndexFixing($BB$1,AX2308,,_xll.ohTrigger(Trigger,Quote!$AE$2))</f>
        <v>1.3531536361498203E-2</v>
      </c>
    </row>
    <row r="2309" spans="48:53" ht="11.25" customHeight="1" x14ac:dyDescent="0.25">
      <c r="AV2309" s="189" t="s">
        <v>91</v>
      </c>
      <c r="AW2309" s="188">
        <f>_xll.qlInterestRateIndexFixingDate(Currency&amp;"ibor"&amp;$G$1,AX2309,Trigger)</f>
        <v>55481</v>
      </c>
      <c r="AX2309" s="188">
        <f>_xll.qlCalendarAdvance(Calendar,AX2308,AV2309,"f",,Trigger)</f>
        <v>55485</v>
      </c>
      <c r="AY2309" s="188">
        <f>_xll.qlInterestRateIndexMaturity(Currency&amp;"ibor"&amp;$G$1,AX2309,Trigger)</f>
        <v>55667</v>
      </c>
      <c r="AZ2309" s="361" t="e">
        <f>_xll.qlIndexFixing($Z$5,AW2309,,_xll.ohTrigger(Trigger,Quote!$AE$2))</f>
        <v>#NUM!</v>
      </c>
      <c r="BA2309" s="361">
        <f>_xll.qlIndexFixing($BB$1,AX2309,,_xll.ohTrigger(Trigger,Quote!$AE$2))</f>
        <v>1.3527567290829967E-2</v>
      </c>
    </row>
    <row r="2310" spans="48:53" ht="11.25" customHeight="1" x14ac:dyDescent="0.25">
      <c r="AV2310" s="189" t="s">
        <v>91</v>
      </c>
      <c r="AW2310" s="188">
        <f>_xll.qlInterestRateIndexFixingDate(Currency&amp;"ibor"&amp;$G$1,AX2310,Trigger)</f>
        <v>55488</v>
      </c>
      <c r="AX2310" s="188">
        <f>_xll.qlCalendarAdvance(Calendar,AX2309,AV2310,"f",,Trigger)</f>
        <v>55492</v>
      </c>
      <c r="AY2310" s="188">
        <f>_xll.qlInterestRateIndexMaturity(Currency&amp;"ibor"&amp;$G$1,AX2310,Trigger)</f>
        <v>55675</v>
      </c>
      <c r="AZ2310" s="361" t="e">
        <f>_xll.qlIndexFixing($Z$5,AW2310,,_xll.ohTrigger(Trigger,Quote!$AE$2))</f>
        <v>#NUM!</v>
      </c>
      <c r="BA2310" s="361">
        <f>_xll.qlIndexFixing($BB$1,AX2310,,_xll.ohTrigger(Trigger,Quote!$AE$2))</f>
        <v>1.352360589074725E-2</v>
      </c>
    </row>
    <row r="2311" spans="48:53" ht="11.25" customHeight="1" x14ac:dyDescent="0.25">
      <c r="AV2311" s="189" t="s">
        <v>91</v>
      </c>
      <c r="AW2311" s="188">
        <f>_xll.qlInterestRateIndexFixingDate(Currency&amp;"ibor"&amp;$G$1,AX2311,Trigger)</f>
        <v>55495</v>
      </c>
      <c r="AX2311" s="188">
        <f>_xll.qlCalendarAdvance(Calendar,AX2310,AV2311,"f",,Trigger)</f>
        <v>55499</v>
      </c>
      <c r="AY2311" s="188">
        <f>_xll.qlInterestRateIndexMaturity(Currency&amp;"ibor"&amp;$G$1,AX2311,Trigger)</f>
        <v>55682</v>
      </c>
      <c r="AZ2311" s="361" t="e">
        <f>_xll.qlIndexFixing($Z$5,AW2311,,_xll.ohTrigger(Trigger,Quote!$AE$2))</f>
        <v>#NUM!</v>
      </c>
      <c r="BA2311" s="361">
        <f>_xll.qlIndexFixing($BB$1,AX2311,,_xll.ohTrigger(Trigger,Quote!$AE$2))</f>
        <v>1.3519617497427597E-2</v>
      </c>
    </row>
    <row r="2312" spans="48:53" ht="11.25" customHeight="1" x14ac:dyDescent="0.25">
      <c r="AV2312" s="189" t="s">
        <v>91</v>
      </c>
      <c r="AW2312" s="188">
        <f>_xll.qlInterestRateIndexFixingDate(Currency&amp;"ibor"&amp;$G$1,AX2312,Trigger)</f>
        <v>55502</v>
      </c>
      <c r="AX2312" s="188">
        <f>_xll.qlCalendarAdvance(Calendar,AX2311,AV2312,"f",,Trigger)</f>
        <v>55506</v>
      </c>
      <c r="AY2312" s="188">
        <f>_xll.qlInterestRateIndexMaturity(Currency&amp;"ibor"&amp;$G$1,AX2312,Trigger)</f>
        <v>55689</v>
      </c>
      <c r="AZ2312" s="361" t="e">
        <f>_xll.qlIndexFixing($Z$5,AW2312,,_xll.ohTrigger(Trigger,Quote!$AE$2))</f>
        <v>#NUM!</v>
      </c>
      <c r="BA2312" s="361">
        <f>_xll.qlIndexFixing($BB$1,AX2312,,_xll.ohTrigger(Trigger,Quote!$AE$2))</f>
        <v>1.3515602067285326E-2</v>
      </c>
    </row>
    <row r="2313" spans="48:53" ht="11.25" customHeight="1" x14ac:dyDescent="0.25">
      <c r="AV2313" s="189" t="s">
        <v>91</v>
      </c>
      <c r="AW2313" s="188">
        <f>_xll.qlInterestRateIndexFixingDate(Currency&amp;"ibor"&amp;$G$1,AX2313,Trigger)</f>
        <v>55508</v>
      </c>
      <c r="AX2313" s="188">
        <f>_xll.qlCalendarAdvance(Calendar,AX2312,AV2313,"f",,Trigger)</f>
        <v>55514</v>
      </c>
      <c r="AY2313" s="188">
        <f>_xll.qlInterestRateIndexMaturity(Currency&amp;"ibor"&amp;$G$1,AX2313,Trigger)</f>
        <v>55697</v>
      </c>
      <c r="AZ2313" s="361" t="e">
        <f>_xll.qlIndexFixing($Z$5,AW2313,,_xll.ohTrigger(Trigger,Quote!$AE$2))</f>
        <v>#NUM!</v>
      </c>
      <c r="BA2313" s="361">
        <f>_xll.qlIndexFixing($BB$1,AX2313,,_xll.ohTrigger(Trigger,Quote!$AE$2))</f>
        <v>1.3511025224262502E-2</v>
      </c>
    </row>
    <row r="2314" spans="48:53" ht="11.25" customHeight="1" x14ac:dyDescent="0.25">
      <c r="AV2314" s="189" t="s">
        <v>91</v>
      </c>
      <c r="AW2314" s="188">
        <f>_xll.qlInterestRateIndexFixingDate(Currency&amp;"ibor"&amp;$G$1,AX2314,Trigger)</f>
        <v>55516</v>
      </c>
      <c r="AX2314" s="188">
        <f>_xll.qlCalendarAdvance(Calendar,AX2313,AV2314,"f",,Trigger)</f>
        <v>55521</v>
      </c>
      <c r="AY2314" s="188">
        <f>_xll.qlInterestRateIndexMaturity(Currency&amp;"ibor"&amp;$G$1,AX2314,Trigger)</f>
        <v>55703</v>
      </c>
      <c r="AZ2314" s="361" t="e">
        <f>_xll.qlIndexFixing($Z$5,AW2314,,_xll.ohTrigger(Trigger,Quote!$AE$2))</f>
        <v>#NUM!</v>
      </c>
      <c r="BA2314" s="361">
        <f>_xll.qlIndexFixing($BB$1,AX2314,,_xll.ohTrigger(Trigger,Quote!$AE$2))</f>
        <v>1.3506953816460835E-2</v>
      </c>
    </row>
    <row r="2315" spans="48:53" ht="11.25" customHeight="1" x14ac:dyDescent="0.25">
      <c r="AV2315" s="189" t="s">
        <v>91</v>
      </c>
      <c r="AW2315" s="188">
        <f>_xll.qlInterestRateIndexFixingDate(Currency&amp;"ibor"&amp;$G$1,AX2315,Trigger)</f>
        <v>55526</v>
      </c>
      <c r="AX2315" s="188">
        <f>_xll.qlCalendarAdvance(Calendar,AX2314,AV2315,"f",,Trigger)</f>
        <v>55528</v>
      </c>
      <c r="AY2315" s="188">
        <f>_xll.qlInterestRateIndexMaturity(Currency&amp;"ibor"&amp;$G$1,AX2315,Trigger)</f>
        <v>55710</v>
      </c>
      <c r="AZ2315" s="361" t="e">
        <f>_xll.qlIndexFixing($Z$5,AW2315,,_xll.ohTrigger(Trigger,Quote!$AE$2))</f>
        <v>#NUM!</v>
      </c>
      <c r="BA2315" s="361">
        <f>_xll.qlIndexFixing($BB$1,AX2315,,_xll.ohTrigger(Trigger,Quote!$AE$2))</f>
        <v>1.3502855238953124E-2</v>
      </c>
    </row>
    <row r="2316" spans="48:53" ht="11.25" customHeight="1" x14ac:dyDescent="0.25">
      <c r="AV2316" s="189" t="s">
        <v>91</v>
      </c>
      <c r="AW2316" s="188">
        <f>_xll.qlInterestRateIndexFixingDate(Currency&amp;"ibor"&amp;$G$1,AX2316,Trigger)</f>
        <v>55533</v>
      </c>
      <c r="AX2316" s="188">
        <f>_xll.qlCalendarAdvance(Calendar,AX2315,AV2316,"f",,Trigger)</f>
        <v>55535</v>
      </c>
      <c r="AY2316" s="188">
        <f>_xll.qlInterestRateIndexMaturity(Currency&amp;"ibor"&amp;$G$1,AX2316,Trigger)</f>
        <v>55717</v>
      </c>
      <c r="AZ2316" s="361" t="e">
        <f>_xll.qlIndexFixing($Z$5,AW2316,,_xll.ohTrigger(Trigger,Quote!$AE$2))</f>
        <v>#NUM!</v>
      </c>
      <c r="BA2316" s="361">
        <f>_xll.qlIndexFixing($BB$1,AX2316,,_xll.ohTrigger(Trigger,Quote!$AE$2))</f>
        <v>1.3498729448162794E-2</v>
      </c>
    </row>
    <row r="2317" spans="48:53" ht="11.25" customHeight="1" x14ac:dyDescent="0.25">
      <c r="AV2317" s="189" t="s">
        <v>91</v>
      </c>
      <c r="AW2317" s="188">
        <f>_xll.qlInterestRateIndexFixingDate(Currency&amp;"ibor"&amp;$G$1,AX2317,Trigger)</f>
        <v>55540</v>
      </c>
      <c r="AX2317" s="188">
        <f>_xll.qlCalendarAdvance(Calendar,AX2316,AV2317,"f",,Trigger)</f>
        <v>55542</v>
      </c>
      <c r="AY2317" s="188">
        <f>_xll.qlInterestRateIndexMaturity(Currency&amp;"ibor"&amp;$G$1,AX2317,Trigger)</f>
        <v>55724</v>
      </c>
      <c r="AZ2317" s="361" t="e">
        <f>_xll.qlIndexFixing($Z$5,AW2317,,_xll.ohTrigger(Trigger,Quote!$AE$2))</f>
        <v>#NUM!</v>
      </c>
      <c r="BA2317" s="361">
        <f>_xll.qlIndexFixing($BB$1,AX2317,,_xll.ohTrigger(Trigger,Quote!$AE$2))</f>
        <v>1.3494576400515474E-2</v>
      </c>
    </row>
    <row r="2318" spans="48:53" ht="11.25" customHeight="1" x14ac:dyDescent="0.25">
      <c r="AV2318" s="189" t="s">
        <v>91</v>
      </c>
      <c r="AW2318" s="188">
        <f>_xll.qlInterestRateIndexFixingDate(Currency&amp;"ibor"&amp;$G$1,AX2318,Trigger)</f>
        <v>55547</v>
      </c>
      <c r="AX2318" s="188">
        <f>_xll.qlCalendarAdvance(Calendar,AX2317,AV2318,"f",,Trigger)</f>
        <v>55549</v>
      </c>
      <c r="AY2318" s="188">
        <f>_xll.qlInterestRateIndexMaturity(Currency&amp;"ibor"&amp;$G$1,AX2318,Trigger)</f>
        <v>55731</v>
      </c>
      <c r="AZ2318" s="361" t="e">
        <f>_xll.qlIndexFixing($Z$5,AW2318,,_xll.ohTrigger(Trigger,Quote!$AE$2))</f>
        <v>#NUM!</v>
      </c>
      <c r="BA2318" s="361">
        <f>_xll.qlIndexFixing($BB$1,AX2318,,_xll.ohTrigger(Trigger,Quote!$AE$2))</f>
        <v>1.349039605243503E-2</v>
      </c>
    </row>
    <row r="2319" spans="48:53" ht="11.25" customHeight="1" x14ac:dyDescent="0.25">
      <c r="AV2319" s="189" t="s">
        <v>91</v>
      </c>
      <c r="AW2319" s="188">
        <f>_xll.qlInterestRateIndexFixingDate(Currency&amp;"ibor"&amp;$G$1,AX2319,Trigger)</f>
        <v>55554</v>
      </c>
      <c r="AX2319" s="188">
        <f>_xll.qlCalendarAdvance(Calendar,AX2318,AV2319,"f",,Trigger)</f>
        <v>55556</v>
      </c>
      <c r="AY2319" s="188">
        <f>_xll.qlInterestRateIndexMaturity(Currency&amp;"ibor"&amp;$G$1,AX2319,Trigger)</f>
        <v>55738</v>
      </c>
      <c r="AZ2319" s="361" t="e">
        <f>_xll.qlIndexFixing($Z$5,AW2319,,_xll.ohTrigger(Trigger,Quote!$AE$2))</f>
        <v>#NUM!</v>
      </c>
      <c r="BA2319" s="361">
        <f>_xll.qlIndexFixing($BB$1,AX2319,,_xll.ohTrigger(Trigger,Quote!$AE$2))</f>
        <v>1.3486188360351922E-2</v>
      </c>
    </row>
    <row r="2320" spans="48:53" ht="11.25" customHeight="1" x14ac:dyDescent="0.25">
      <c r="AV2320" s="189" t="s">
        <v>91</v>
      </c>
      <c r="AW2320" s="188">
        <f>_xll.qlInterestRateIndexFixingDate(Currency&amp;"ibor"&amp;$G$1,AX2320,Trigger)</f>
        <v>55561</v>
      </c>
      <c r="AX2320" s="188">
        <f>_xll.qlCalendarAdvance(Calendar,AX2319,AV2320,"f",,Trigger)</f>
        <v>55563</v>
      </c>
      <c r="AY2320" s="188">
        <f>_xll.qlInterestRateIndexMaturity(Currency&amp;"ibor"&amp;$G$1,AX2320,Trigger)</f>
        <v>55745</v>
      </c>
      <c r="AZ2320" s="361" t="e">
        <f>_xll.qlIndexFixing($Z$5,AW2320,,_xll.ohTrigger(Trigger,Quote!$AE$2))</f>
        <v>#NUM!</v>
      </c>
      <c r="BA2320" s="361">
        <f>_xll.qlIndexFixing($BB$1,AX2320,,_xll.ohTrigger(Trigger,Quote!$AE$2))</f>
        <v>1.3481953280693527E-2</v>
      </c>
    </row>
    <row r="2321" spans="48:53" ht="11.25" customHeight="1" x14ac:dyDescent="0.25">
      <c r="AV2321" s="189" t="s">
        <v>91</v>
      </c>
      <c r="AW2321" s="188">
        <f>_xll.qlInterestRateIndexFixingDate(Currency&amp;"ibor"&amp;$G$1,AX2321,Trigger)</f>
        <v>55568</v>
      </c>
      <c r="AX2321" s="188">
        <f>_xll.qlCalendarAdvance(Calendar,AX2320,AV2321,"f",,Trigger)</f>
        <v>55570</v>
      </c>
      <c r="AY2321" s="188">
        <f>_xll.qlInterestRateIndexMaturity(Currency&amp;"ibor"&amp;$G$1,AX2321,Trigger)</f>
        <v>55752</v>
      </c>
      <c r="AZ2321" s="361" t="e">
        <f>_xll.qlIndexFixing($Z$5,AW2321,,_xll.ohTrigger(Trigger,Quote!$AE$2))</f>
        <v>#NUM!</v>
      </c>
      <c r="BA2321" s="361">
        <f>_xll.qlIndexFixing($BB$1,AX2321,,_xll.ohTrigger(Trigger,Quote!$AE$2))</f>
        <v>1.3477690769891623E-2</v>
      </c>
    </row>
    <row r="2322" spans="48:53" ht="11.25" customHeight="1" x14ac:dyDescent="0.25">
      <c r="AV2322" s="189" t="s">
        <v>91</v>
      </c>
      <c r="AW2322" s="188">
        <f>_xll.qlInterestRateIndexFixingDate(Currency&amp;"ibor"&amp;$G$1,AX2322,Trigger)</f>
        <v>55575</v>
      </c>
      <c r="AX2322" s="188">
        <f>_xll.qlCalendarAdvance(Calendar,AX2321,AV2322,"f",,Trigger)</f>
        <v>55577</v>
      </c>
      <c r="AY2322" s="188">
        <f>_xll.qlInterestRateIndexMaturity(Currency&amp;"ibor"&amp;$G$1,AX2322,Trigger)</f>
        <v>55759</v>
      </c>
      <c r="AZ2322" s="361" t="e">
        <f>_xll.qlIndexFixing($Z$5,AW2322,,_xll.ohTrigger(Trigger,Quote!$AE$2))</f>
        <v>#NUM!</v>
      </c>
      <c r="BA2322" s="361">
        <f>_xll.qlIndexFixing($BB$1,AX2322,,_xll.ohTrigger(Trigger,Quote!$AE$2))</f>
        <v>1.3473206738299107E-2</v>
      </c>
    </row>
    <row r="2323" spans="48:53" ht="11.25" customHeight="1" x14ac:dyDescent="0.25">
      <c r="AV2323" s="189" t="s">
        <v>91</v>
      </c>
      <c r="AW2323" s="188">
        <f>_xll.qlInterestRateIndexFixingDate(Currency&amp;"ibor"&amp;$G$1,AX2323,Trigger)</f>
        <v>55582</v>
      </c>
      <c r="AX2323" s="188">
        <f>_xll.qlCalendarAdvance(Calendar,AX2322,AV2323,"f",,Trigger)</f>
        <v>55584</v>
      </c>
      <c r="AY2323" s="188">
        <f>_xll.qlInterestRateIndexMaturity(Currency&amp;"ibor"&amp;$G$1,AX2323,Trigger)</f>
        <v>55768</v>
      </c>
      <c r="AZ2323" s="361" t="e">
        <f>_xll.qlIndexFixing($Z$5,AW2323,,_xll.ohTrigger(Trigger,Quote!$AE$2))</f>
        <v>#NUM!</v>
      </c>
      <c r="BA2323" s="361">
        <f>_xll.qlIndexFixing($BB$1,AX2323,,_xll.ohTrigger(Trigger,Quote!$AE$2))</f>
        <v>1.3468882807468857E-2</v>
      </c>
    </row>
    <row r="2324" spans="48:53" ht="11.25" customHeight="1" x14ac:dyDescent="0.25">
      <c r="AV2324" s="189" t="s">
        <v>91</v>
      </c>
      <c r="AW2324" s="188">
        <f>_xll.qlInterestRateIndexFixingDate(Currency&amp;"ibor"&amp;$G$1,AX2324,Trigger)</f>
        <v>55589</v>
      </c>
      <c r="AX2324" s="188">
        <f>_xll.qlCalendarAdvance(Calendar,AX2323,AV2324,"f",,Trigger)</f>
        <v>55591</v>
      </c>
      <c r="AY2324" s="188">
        <f>_xll.qlInterestRateIndexMaturity(Currency&amp;"ibor"&amp;$G$1,AX2324,Trigger)</f>
        <v>55775</v>
      </c>
      <c r="AZ2324" s="361" t="e">
        <f>_xll.qlIndexFixing($Z$5,AW2324,,_xll.ohTrigger(Trigger,Quote!$AE$2))</f>
        <v>#NUM!</v>
      </c>
      <c r="BA2324" s="361">
        <f>_xll.qlIndexFixing($BB$1,AX2324,,_xll.ohTrigger(Trigger,Quote!$AE$2))</f>
        <v>1.3464531302533014E-2</v>
      </c>
    </row>
    <row r="2325" spans="48:53" ht="11.25" customHeight="1" x14ac:dyDescent="0.25">
      <c r="AV2325" s="189" t="s">
        <v>91</v>
      </c>
      <c r="AW2325" s="188">
        <f>_xll.qlInterestRateIndexFixingDate(Currency&amp;"ibor"&amp;$G$1,AX2325,Trigger)</f>
        <v>55596</v>
      </c>
      <c r="AX2325" s="188">
        <f>_xll.qlCalendarAdvance(Calendar,AX2324,AV2325,"f",,Trigger)</f>
        <v>55598</v>
      </c>
      <c r="AY2325" s="188">
        <f>_xll.qlInterestRateIndexMaturity(Currency&amp;"ibor"&amp;$G$1,AX2325,Trigger)</f>
        <v>55782</v>
      </c>
      <c r="AZ2325" s="361" t="e">
        <f>_xll.qlIndexFixing($Z$5,AW2325,,_xll.ohTrigger(Trigger,Quote!$AE$2))</f>
        <v>#NUM!</v>
      </c>
      <c r="BA2325" s="361">
        <f>_xll.qlIndexFixing($BB$1,AX2325,,_xll.ohTrigger(Trigger,Quote!$AE$2))</f>
        <v>1.346015217992729E-2</v>
      </c>
    </row>
    <row r="2326" spans="48:53" ht="11.25" customHeight="1" x14ac:dyDescent="0.25">
      <c r="AV2326" s="189" t="s">
        <v>91</v>
      </c>
      <c r="AW2326" s="188">
        <f>_xll.qlInterestRateIndexFixingDate(Currency&amp;"ibor"&amp;$G$1,AX2326,Trigger)</f>
        <v>55603</v>
      </c>
      <c r="AX2326" s="188">
        <f>_xll.qlCalendarAdvance(Calendar,AX2325,AV2326,"f",,Trigger)</f>
        <v>55605</v>
      </c>
      <c r="AY2326" s="188">
        <f>_xll.qlInterestRateIndexMaturity(Currency&amp;"ibor"&amp;$G$1,AX2326,Trigger)</f>
        <v>55789</v>
      </c>
      <c r="AZ2326" s="361" t="e">
        <f>_xll.qlIndexFixing($Z$5,AW2326,,_xll.ohTrigger(Trigger,Quote!$AE$2))</f>
        <v>#NUM!</v>
      </c>
      <c r="BA2326" s="361">
        <f>_xll.qlIndexFixing($BB$1,AX2326,,_xll.ohTrigger(Trigger,Quote!$AE$2))</f>
        <v>1.3455745396088693E-2</v>
      </c>
    </row>
    <row r="2327" spans="48:53" ht="11.25" customHeight="1" x14ac:dyDescent="0.25">
      <c r="AV2327" s="189" t="s">
        <v>91</v>
      </c>
      <c r="AW2327" s="188">
        <f>_xll.qlInterestRateIndexFixingDate(Currency&amp;"ibor"&amp;$G$1,AX2327,Trigger)</f>
        <v>55610</v>
      </c>
      <c r="AX2327" s="188">
        <f>_xll.qlCalendarAdvance(Calendar,AX2326,AV2327,"f",,Trigger)</f>
        <v>55612</v>
      </c>
      <c r="AY2327" s="188">
        <f>_xll.qlInterestRateIndexMaturity(Currency&amp;"ibor"&amp;$G$1,AX2327,Trigger)</f>
        <v>55795</v>
      </c>
      <c r="AZ2327" s="361" t="e">
        <f>_xll.qlIndexFixing($Z$5,AW2327,,_xll.ohTrigger(Trigger,Quote!$AE$2))</f>
        <v>#NUM!</v>
      </c>
      <c r="BA2327" s="361">
        <f>_xll.qlIndexFixing($BB$1,AX2327,,_xll.ohTrigger(Trigger,Quote!$AE$2))</f>
        <v>1.3451310907455098E-2</v>
      </c>
    </row>
    <row r="2328" spans="48:53" ht="11.25" customHeight="1" x14ac:dyDescent="0.25">
      <c r="AV2328" s="189" t="s">
        <v>91</v>
      </c>
      <c r="AW2328" s="188">
        <f>_xll.qlInterestRateIndexFixingDate(Currency&amp;"ibor"&amp;$G$1,AX2328,Trigger)</f>
        <v>55617</v>
      </c>
      <c r="AX2328" s="188">
        <f>_xll.qlCalendarAdvance(Calendar,AX2327,AV2328,"f",,Trigger)</f>
        <v>55619</v>
      </c>
      <c r="AY2328" s="188">
        <f>_xll.qlInterestRateIndexMaturity(Currency&amp;"ibor"&amp;$G$1,AX2328,Trigger)</f>
        <v>55802</v>
      </c>
      <c r="AZ2328" s="361" t="e">
        <f>_xll.qlIndexFixing($Z$5,AW2328,,_xll.ohTrigger(Trigger,Quote!$AE$2))</f>
        <v>#NUM!</v>
      </c>
      <c r="BA2328" s="361">
        <f>_xll.qlIndexFixing($BB$1,AX2328,,_xll.ohTrigger(Trigger,Quote!$AE$2))</f>
        <v>1.3446848670466537E-2</v>
      </c>
    </row>
    <row r="2329" spans="48:53" ht="11.25" customHeight="1" x14ac:dyDescent="0.25">
      <c r="AV2329" s="189" t="s">
        <v>91</v>
      </c>
      <c r="AW2329" s="188">
        <f>_xll.qlInterestRateIndexFixingDate(Currency&amp;"ibor"&amp;$G$1,AX2329,Trigger)</f>
        <v>55624</v>
      </c>
      <c r="AX2329" s="188">
        <f>_xll.qlCalendarAdvance(Calendar,AX2328,AV2329,"f",,Trigger)</f>
        <v>55626</v>
      </c>
      <c r="AY2329" s="188">
        <f>_xll.qlInterestRateIndexMaturity(Currency&amp;"ibor"&amp;$G$1,AX2329,Trigger)</f>
        <v>55809</v>
      </c>
      <c r="AZ2329" s="361" t="e">
        <f>_xll.qlIndexFixing($Z$5,AW2329,,_xll.ohTrigger(Trigger,Quote!$AE$2))</f>
        <v>#NUM!</v>
      </c>
      <c r="BA2329" s="361">
        <f>_xll.qlIndexFixing($BB$1,AX2329,,_xll.ohTrigger(Trigger,Quote!$AE$2))</f>
        <v>1.3439942634608338E-2</v>
      </c>
    </row>
    <row r="2330" spans="48:53" ht="11.25" customHeight="1" x14ac:dyDescent="0.25">
      <c r="AV2330" s="189" t="s">
        <v>91</v>
      </c>
      <c r="AW2330" s="188">
        <f>_xll.qlInterestRateIndexFixingDate(Currency&amp;"ibor"&amp;$G$1,AX2330,Trigger)</f>
        <v>55627</v>
      </c>
      <c r="AX2330" s="188">
        <f>_xll.qlCalendarAdvance(Calendar,AX2329,AV2330,"f",,Trigger)</f>
        <v>55633</v>
      </c>
      <c r="AY2330" s="188">
        <f>_xll.qlInterestRateIndexMaturity(Currency&amp;"ibor"&amp;$G$1,AX2330,Trigger)</f>
        <v>55816</v>
      </c>
      <c r="AZ2330" s="361" t="e">
        <f>_xll.qlIndexFixing($Z$5,AW2330,,_xll.ohTrigger(Trigger,Quote!$AE$2))</f>
        <v>#NUM!</v>
      </c>
      <c r="BA2330" s="361">
        <f>_xll.qlIndexFixing($BB$1,AX2330,,_xll.ohTrigger(Trigger,Quote!$AE$2))</f>
        <v>1.3437840777192865E-2</v>
      </c>
    </row>
    <row r="2331" spans="48:53" ht="11.25" customHeight="1" x14ac:dyDescent="0.25">
      <c r="AV2331" s="189" t="s">
        <v>91</v>
      </c>
      <c r="AW2331" s="188">
        <f>_xll.qlInterestRateIndexFixingDate(Currency&amp;"ibor"&amp;$G$1,AX2331,Trigger)</f>
        <v>55638</v>
      </c>
      <c r="AX2331" s="188">
        <f>_xll.qlCalendarAdvance(Calendar,AX2330,AV2331,"f",,Trigger)</f>
        <v>55641</v>
      </c>
      <c r="AY2331" s="188">
        <f>_xll.qlInterestRateIndexMaturity(Currency&amp;"ibor"&amp;$G$1,AX2331,Trigger)</f>
        <v>55827</v>
      </c>
      <c r="AZ2331" s="361" t="e">
        <f>_xll.qlIndexFixing($Z$5,AW2331,,_xll.ohTrigger(Trigger,Quote!$AE$2))</f>
        <v>#NUM!</v>
      </c>
      <c r="BA2331" s="361">
        <f>_xll.qlIndexFixing($BB$1,AX2331,,_xll.ohTrigger(Trigger,Quote!$AE$2))</f>
        <v>1.343142356735301E-2</v>
      </c>
    </row>
    <row r="2332" spans="48:53" ht="11.25" customHeight="1" x14ac:dyDescent="0.25">
      <c r="AV2332" s="189" t="s">
        <v>91</v>
      </c>
      <c r="AW2332" s="188">
        <f>_xll.qlInterestRateIndexFixingDate(Currency&amp;"ibor"&amp;$G$1,AX2332,Trigger)</f>
        <v>55646</v>
      </c>
      <c r="AX2332" s="188">
        <f>_xll.qlCalendarAdvance(Calendar,AX2331,AV2332,"f",,Trigger)</f>
        <v>55648</v>
      </c>
      <c r="AY2332" s="188">
        <f>_xll.qlInterestRateIndexMaturity(Currency&amp;"ibor"&amp;$G$1,AX2332,Trigger)</f>
        <v>55834</v>
      </c>
      <c r="AZ2332" s="361" t="e">
        <f>_xll.qlIndexFixing($Z$5,AW2332,,_xll.ohTrigger(Trigger,Quote!$AE$2))</f>
        <v>#NUM!</v>
      </c>
      <c r="BA2332" s="361">
        <f>_xll.qlIndexFixing($BB$1,AX2332,,_xll.ohTrigger(Trigger,Quote!$AE$2))</f>
        <v>1.3426840102574856E-2</v>
      </c>
    </row>
    <row r="2333" spans="48:53" ht="11.25" customHeight="1" x14ac:dyDescent="0.25">
      <c r="AV2333" s="189" t="s">
        <v>91</v>
      </c>
      <c r="AW2333" s="188">
        <f>_xll.qlInterestRateIndexFixingDate(Currency&amp;"ibor"&amp;$G$1,AX2333,Trigger)</f>
        <v>55653</v>
      </c>
      <c r="AX2333" s="188">
        <f>_xll.qlCalendarAdvance(Calendar,AX2332,AV2333,"f",,Trigger)</f>
        <v>55655</v>
      </c>
      <c r="AY2333" s="188">
        <f>_xll.qlInterestRateIndexMaturity(Currency&amp;"ibor"&amp;$G$1,AX2333,Trigger)</f>
        <v>55841</v>
      </c>
      <c r="AZ2333" s="361" t="e">
        <f>_xll.qlIndexFixing($Z$5,AW2333,,_xll.ohTrigger(Trigger,Quote!$AE$2))</f>
        <v>#NUM!</v>
      </c>
      <c r="BA2333" s="361">
        <f>_xll.qlIndexFixing($BB$1,AX2333,,_xll.ohTrigger(Trigger,Quote!$AE$2))</f>
        <v>1.342222865709373E-2</v>
      </c>
    </row>
    <row r="2334" spans="48:53" ht="11.25" customHeight="1" x14ac:dyDescent="0.25">
      <c r="AV2334" s="189" t="s">
        <v>91</v>
      </c>
      <c r="AW2334" s="188">
        <f>_xll.qlInterestRateIndexFixingDate(Currency&amp;"ibor"&amp;$G$1,AX2334,Trigger)</f>
        <v>55660</v>
      </c>
      <c r="AX2334" s="188">
        <f>_xll.qlCalendarAdvance(Calendar,AX2333,AV2334,"f",,Trigger)</f>
        <v>55662</v>
      </c>
      <c r="AY2334" s="188">
        <f>_xll.qlInterestRateIndexMaturity(Currency&amp;"ibor"&amp;$G$1,AX2334,Trigger)</f>
        <v>55848</v>
      </c>
      <c r="AZ2334" s="361" t="e">
        <f>_xll.qlIndexFixing($Z$5,AW2334,,_xll.ohTrigger(Trigger,Quote!$AE$2))</f>
        <v>#NUM!</v>
      </c>
      <c r="BA2334" s="361">
        <f>_xll.qlIndexFixing($BB$1,AX2334,,_xll.ohTrigger(Trigger,Quote!$AE$2))</f>
        <v>1.3417589187359252E-2</v>
      </c>
    </row>
    <row r="2335" spans="48:53" ht="11.25" customHeight="1" x14ac:dyDescent="0.25">
      <c r="AV2335" s="189" t="s">
        <v>91</v>
      </c>
      <c r="AW2335" s="188">
        <f>_xll.qlInterestRateIndexFixingDate(Currency&amp;"ibor"&amp;$G$1,AX2335,Trigger)</f>
        <v>55667</v>
      </c>
      <c r="AX2335" s="188">
        <f>_xll.qlCalendarAdvance(Calendar,AX2334,AV2335,"f",,Trigger)</f>
        <v>55669</v>
      </c>
      <c r="AY2335" s="188">
        <f>_xll.qlInterestRateIndexMaturity(Currency&amp;"ibor"&amp;$G$1,AX2335,Trigger)</f>
        <v>55852</v>
      </c>
      <c r="AZ2335" s="361" t="e">
        <f>_xll.qlIndexFixing($Z$5,AW2335,,_xll.ohTrigger(Trigger,Quote!$AE$2))</f>
        <v>#NUM!</v>
      </c>
      <c r="BA2335" s="361">
        <f>_xll.qlIndexFixing($BB$1,AX2335,,_xll.ohTrigger(Trigger,Quote!$AE$2))</f>
        <v>1.3413015441752984E-2</v>
      </c>
    </row>
    <row r="2336" spans="48:53" ht="11.25" customHeight="1" x14ac:dyDescent="0.25">
      <c r="AV2336" s="189" t="s">
        <v>91</v>
      </c>
      <c r="AW2336" s="188">
        <f>_xll.qlInterestRateIndexFixingDate(Currency&amp;"ibor"&amp;$G$1,AX2336,Trigger)</f>
        <v>55674</v>
      </c>
      <c r="AX2336" s="188">
        <f>_xll.qlCalendarAdvance(Calendar,AX2335,AV2336,"f",,Trigger)</f>
        <v>55676</v>
      </c>
      <c r="AY2336" s="188">
        <f>_xll.qlInterestRateIndexMaturity(Currency&amp;"ibor"&amp;$G$1,AX2336,Trigger)</f>
        <v>55859</v>
      </c>
      <c r="AZ2336" s="361" t="e">
        <f>_xll.qlIndexFixing($Z$5,AW2336,,_xll.ohTrigger(Trigger,Quote!$AE$2))</f>
        <v>#NUM!</v>
      </c>
      <c r="BA2336" s="361">
        <f>_xll.qlIndexFixing($BB$1,AX2336,,_xll.ohTrigger(Trigger,Quote!$AE$2))</f>
        <v>1.3408321990149224E-2</v>
      </c>
    </row>
    <row r="2337" spans="48:53" ht="11.25" customHeight="1" x14ac:dyDescent="0.25">
      <c r="AV2337" s="189" t="s">
        <v>91</v>
      </c>
      <c r="AW2337" s="188">
        <f>_xll.qlInterestRateIndexFixingDate(Currency&amp;"ibor"&amp;$G$1,AX2337,Trigger)</f>
        <v>55681</v>
      </c>
      <c r="AX2337" s="188">
        <f>_xll.qlCalendarAdvance(Calendar,AX2336,AV2337,"f",,Trigger)</f>
        <v>55683</v>
      </c>
      <c r="AY2337" s="188">
        <f>_xll.qlInterestRateIndexMaturity(Currency&amp;"ibor"&amp;$G$1,AX2337,Trigger)</f>
        <v>55866</v>
      </c>
      <c r="AZ2337" s="361" t="e">
        <f>_xll.qlIndexFixing($Z$5,AW2337,,_xll.ohTrigger(Trigger,Quote!$AE$2))</f>
        <v>#NUM!</v>
      </c>
      <c r="BA2337" s="361">
        <f>_xll.qlIndexFixing($BB$1,AX2337,,_xll.ohTrigger(Trigger,Quote!$AE$2))</f>
        <v>1.34036003877488E-2</v>
      </c>
    </row>
    <row r="2338" spans="48:53" ht="11.25" customHeight="1" x14ac:dyDescent="0.25">
      <c r="AV2338" s="189" t="s">
        <v>91</v>
      </c>
      <c r="AW2338" s="188">
        <f>_xll.qlInterestRateIndexFixingDate(Currency&amp;"ibor"&amp;$G$1,AX2338,Trigger)</f>
        <v>55688</v>
      </c>
      <c r="AX2338" s="188">
        <f>_xll.qlCalendarAdvance(Calendar,AX2337,AV2338,"f",,Trigger)</f>
        <v>55690</v>
      </c>
      <c r="AY2338" s="188">
        <f>_xll.qlInterestRateIndexMaturity(Currency&amp;"ibor"&amp;$G$1,AX2338,Trigger)</f>
        <v>55873</v>
      </c>
      <c r="AZ2338" s="361" t="e">
        <f>_xll.qlIndexFixing($Z$5,AW2338,,_xll.ohTrigger(Trigger,Quote!$AE$2))</f>
        <v>#NUM!</v>
      </c>
      <c r="BA2338" s="361">
        <f>_xll.qlIndexFixing($BB$1,AX2338,,_xll.ohTrigger(Trigger,Quote!$AE$2))</f>
        <v>1.3398850591007523E-2</v>
      </c>
    </row>
    <row r="2339" spans="48:53" ht="11.25" customHeight="1" x14ac:dyDescent="0.25">
      <c r="AV2339" s="189" t="s">
        <v>91</v>
      </c>
      <c r="AW2339" s="188">
        <f>_xll.qlInterestRateIndexFixingDate(Currency&amp;"ibor"&amp;$G$1,AX2339,Trigger)</f>
        <v>55695</v>
      </c>
      <c r="AX2339" s="188">
        <f>_xll.qlCalendarAdvance(Calendar,AX2338,AV2339,"f",,Trigger)</f>
        <v>55697</v>
      </c>
      <c r="AY2339" s="188">
        <f>_xll.qlInterestRateIndexMaturity(Currency&amp;"ibor"&amp;$G$1,AX2339,Trigger)</f>
        <v>55880</v>
      </c>
      <c r="AZ2339" s="361" t="e">
        <f>_xll.qlIndexFixing($Z$5,AW2339,,_xll.ohTrigger(Trigger,Quote!$AE$2))</f>
        <v>#NUM!</v>
      </c>
      <c r="BA2339" s="361">
        <f>_xll.qlIndexFixing($BB$1,AX2339,,_xll.ohTrigger(Trigger,Quote!$AE$2))</f>
        <v>1.339386713087942E-2</v>
      </c>
    </row>
    <row r="2340" spans="48:53" ht="11.25" customHeight="1" x14ac:dyDescent="0.25">
      <c r="AV2340" s="189" t="s">
        <v>91</v>
      </c>
      <c r="AW2340" s="188">
        <f>_xll.qlInterestRateIndexFixingDate(Currency&amp;"ibor"&amp;$G$1,AX2340,Trigger)</f>
        <v>55702</v>
      </c>
      <c r="AX2340" s="188">
        <f>_xll.qlCalendarAdvance(Calendar,AX2339,AV2340,"f",,Trigger)</f>
        <v>55704</v>
      </c>
      <c r="AY2340" s="188">
        <f>_xll.qlInterestRateIndexMaturity(Currency&amp;"ibor"&amp;$G$1,AX2340,Trigger)</f>
        <v>55890</v>
      </c>
      <c r="AZ2340" s="361" t="e">
        <f>_xll.qlIndexFixing($Z$5,AW2340,,_xll.ohTrigger(Trigger,Quote!$AE$2))</f>
        <v>#NUM!</v>
      </c>
      <c r="BA2340" s="361">
        <f>_xll.qlIndexFixing($BB$1,AX2340,,_xll.ohTrigger(Trigger,Quote!$AE$2))</f>
        <v>1.3389161421081748E-2</v>
      </c>
    </row>
    <row r="2341" spans="48:53" ht="11.25" customHeight="1" x14ac:dyDescent="0.25">
      <c r="AV2341" s="189" t="s">
        <v>91</v>
      </c>
      <c r="AW2341" s="188">
        <f>_xll.qlInterestRateIndexFixingDate(Currency&amp;"ibor"&amp;$G$1,AX2341,Trigger)</f>
        <v>55709</v>
      </c>
      <c r="AX2341" s="188">
        <f>_xll.qlCalendarAdvance(Calendar,AX2340,AV2341,"f",,Trigger)</f>
        <v>55711</v>
      </c>
      <c r="AY2341" s="188">
        <f>_xll.qlInterestRateIndexMaturity(Currency&amp;"ibor"&amp;$G$1,AX2341,Trigger)</f>
        <v>55897</v>
      </c>
      <c r="AZ2341" s="361" t="e">
        <f>_xll.qlIndexFixing($Z$5,AW2341,,_xll.ohTrigger(Trigger,Quote!$AE$2))</f>
        <v>#NUM!</v>
      </c>
      <c r="BA2341" s="361">
        <f>_xll.qlIndexFixing($BB$1,AX2341,,_xll.ohTrigger(Trigger,Quote!$AE$2))</f>
        <v>1.3384324562330832E-2</v>
      </c>
    </row>
    <row r="2342" spans="48:53" ht="11.25" customHeight="1" x14ac:dyDescent="0.25">
      <c r="AV2342" s="189" t="s">
        <v>91</v>
      </c>
      <c r="AW2342" s="188">
        <f>_xll.qlInterestRateIndexFixingDate(Currency&amp;"ibor"&amp;$G$1,AX2342,Trigger)</f>
        <v>55716</v>
      </c>
      <c r="AX2342" s="188">
        <f>_xll.qlCalendarAdvance(Calendar,AX2341,AV2342,"f",,Trigger)</f>
        <v>55718</v>
      </c>
      <c r="AY2342" s="188">
        <f>_xll.qlInterestRateIndexMaturity(Currency&amp;"ibor"&amp;$G$1,AX2342,Trigger)</f>
        <v>55904</v>
      </c>
      <c r="AZ2342" s="361" t="e">
        <f>_xll.qlIndexFixing($Z$5,AW2342,,_xll.ohTrigger(Trigger,Quote!$AE$2))</f>
        <v>#NUM!</v>
      </c>
      <c r="BA2342" s="361">
        <f>_xll.qlIndexFixing($BB$1,AX2342,,_xll.ohTrigger(Trigger,Quote!$AE$2))</f>
        <v>1.3379459330990424E-2</v>
      </c>
    </row>
    <row r="2343" spans="48:53" ht="11.25" customHeight="1" x14ac:dyDescent="0.25">
      <c r="AV2343" s="189" t="s">
        <v>91</v>
      </c>
      <c r="AW2343" s="188">
        <f>_xll.qlInterestRateIndexFixingDate(Currency&amp;"ibor"&amp;$G$1,AX2343,Trigger)</f>
        <v>55723</v>
      </c>
      <c r="AX2343" s="188">
        <f>_xll.qlCalendarAdvance(Calendar,AX2342,AV2343,"f",,Trigger)</f>
        <v>55725</v>
      </c>
      <c r="AY2343" s="188">
        <f>_xll.qlInterestRateIndexMaturity(Currency&amp;"ibor"&amp;$G$1,AX2343,Trigger)</f>
        <v>55911</v>
      </c>
      <c r="AZ2343" s="361" t="e">
        <f>_xll.qlIndexFixing($Z$5,AW2343,,_xll.ohTrigger(Trigger,Quote!$AE$2))</f>
        <v>#NUM!</v>
      </c>
      <c r="BA2343" s="361">
        <f>_xll.qlIndexFixing($BB$1,AX2343,,_xll.ohTrigger(Trigger,Quote!$AE$2))</f>
        <v>1.3374565683525777E-2</v>
      </c>
    </row>
    <row r="2344" spans="48:53" ht="11.25" customHeight="1" x14ac:dyDescent="0.25">
      <c r="AV2344" s="189" t="s">
        <v>91</v>
      </c>
      <c r="AW2344" s="188">
        <f>_xll.qlInterestRateIndexFixingDate(Currency&amp;"ibor"&amp;$G$1,AX2344,Trigger)</f>
        <v>55730</v>
      </c>
      <c r="AX2344" s="188">
        <f>_xll.qlCalendarAdvance(Calendar,AX2343,AV2344,"f",,Trigger)</f>
        <v>55732</v>
      </c>
      <c r="AY2344" s="188">
        <f>_xll.qlInterestRateIndexMaturity(Currency&amp;"ibor"&amp;$G$1,AX2344,Trigger)</f>
        <v>55918</v>
      </c>
      <c r="AZ2344" s="361" t="e">
        <f>_xll.qlIndexFixing($Z$5,AW2344,,_xll.ohTrigger(Trigger,Quote!$AE$2))</f>
        <v>#NUM!</v>
      </c>
      <c r="BA2344" s="361">
        <f>_xll.qlIndexFixing($BB$1,AX2344,,_xll.ohTrigger(Trigger,Quote!$AE$2))</f>
        <v>1.3369643576404328E-2</v>
      </c>
    </row>
    <row r="2345" spans="48:53" ht="11.25" customHeight="1" x14ac:dyDescent="0.25">
      <c r="AV2345" s="189" t="s">
        <v>91</v>
      </c>
      <c r="AW2345" s="188">
        <f>_xll.qlInterestRateIndexFixingDate(Currency&amp;"ibor"&amp;$G$1,AX2345,Trigger)</f>
        <v>55737</v>
      </c>
      <c r="AX2345" s="188">
        <f>_xll.qlCalendarAdvance(Calendar,AX2344,AV2345,"f",,Trigger)</f>
        <v>55739</v>
      </c>
      <c r="AY2345" s="188">
        <f>_xll.qlInterestRateIndexMaturity(Currency&amp;"ibor"&amp;$G$1,AX2345,Trigger)</f>
        <v>55925</v>
      </c>
      <c r="AZ2345" s="361" t="e">
        <f>_xll.qlIndexFixing($Z$5,AW2345,,_xll.ohTrigger(Trigger,Quote!$AE$2))</f>
        <v>#NUM!</v>
      </c>
      <c r="BA2345" s="361">
        <f>_xll.qlIndexFixing($BB$1,AX2345,,_xll.ohTrigger(Trigger,Quote!$AE$2))</f>
        <v>1.3364692966094806E-2</v>
      </c>
    </row>
    <row r="2346" spans="48:53" ht="11.25" customHeight="1" x14ac:dyDescent="0.25">
      <c r="AV2346" s="189" t="s">
        <v>91</v>
      </c>
      <c r="AW2346" s="188">
        <f>_xll.qlInterestRateIndexFixingDate(Currency&amp;"ibor"&amp;$G$1,AX2346,Trigger)</f>
        <v>55744</v>
      </c>
      <c r="AX2346" s="188">
        <f>_xll.qlCalendarAdvance(Calendar,AX2345,AV2346,"f",,Trigger)</f>
        <v>55746</v>
      </c>
      <c r="AY2346" s="188">
        <f>_xll.qlInterestRateIndexMaturity(Currency&amp;"ibor"&amp;$G$1,AX2346,Trigger)</f>
        <v>55932</v>
      </c>
      <c r="AZ2346" s="361" t="e">
        <f>_xll.qlIndexFixing($Z$5,AW2346,,_xll.ohTrigger(Trigger,Quote!$AE$2))</f>
        <v>#NUM!</v>
      </c>
      <c r="BA2346" s="361">
        <f>_xll.qlIndexFixing($BB$1,AX2346,,_xll.ohTrigger(Trigger,Quote!$AE$2))</f>
        <v>1.3359713809067251E-2</v>
      </c>
    </row>
    <row r="2347" spans="48:53" ht="11.25" customHeight="1" x14ac:dyDescent="0.25">
      <c r="AV2347" s="189" t="s">
        <v>91</v>
      </c>
      <c r="AW2347" s="188">
        <f>_xll.qlInterestRateIndexFixingDate(Currency&amp;"ibor"&amp;$G$1,AX2347,Trigger)</f>
        <v>55751</v>
      </c>
      <c r="AX2347" s="188">
        <f>_xll.qlCalendarAdvance(Calendar,AX2346,AV2347,"f",,Trigger)</f>
        <v>55753</v>
      </c>
      <c r="AY2347" s="188">
        <f>_xll.qlInterestRateIndexMaturity(Currency&amp;"ibor"&amp;$G$1,AX2347,Trigger)</f>
        <v>55939</v>
      </c>
      <c r="AZ2347" s="361" t="e">
        <f>_xll.qlIndexFixing($Z$5,AW2347,,_xll.ohTrigger(Trigger,Quote!$AE$2))</f>
        <v>#NUM!</v>
      </c>
      <c r="BA2347" s="361">
        <f>_xll.qlIndexFixing($BB$1,AX2347,,_xll.ohTrigger(Trigger,Quote!$AE$2))</f>
        <v>1.3354706061793439E-2</v>
      </c>
    </row>
    <row r="2348" spans="48:53" ht="11.25" customHeight="1" x14ac:dyDescent="0.25">
      <c r="AV2348" s="189" t="s">
        <v>91</v>
      </c>
      <c r="AW2348" s="188">
        <f>_xll.qlInterestRateIndexFixingDate(Currency&amp;"ibor"&amp;$G$1,AX2348,Trigger)</f>
        <v>55758</v>
      </c>
      <c r="AX2348" s="188">
        <f>_xll.qlCalendarAdvance(Calendar,AX2347,AV2348,"f",,Trigger)</f>
        <v>55760</v>
      </c>
      <c r="AY2348" s="188">
        <f>_xll.qlInterestRateIndexMaturity(Currency&amp;"ibor"&amp;$G$1,AX2348,Trigger)</f>
        <v>55943</v>
      </c>
      <c r="AZ2348" s="361" t="e">
        <f>_xll.qlIndexFixing($Z$5,AW2348,,_xll.ohTrigger(Trigger,Quote!$AE$2))</f>
        <v>#NUM!</v>
      </c>
      <c r="BA2348" s="361">
        <f>_xll.qlIndexFixing($BB$1,AX2348,,_xll.ohTrigger(Trigger,Quote!$AE$2))</f>
        <v>1.3349914814451991E-2</v>
      </c>
    </row>
    <row r="2349" spans="48:53" ht="11.25" customHeight="1" x14ac:dyDescent="0.25">
      <c r="AV2349" s="189" t="s">
        <v>91</v>
      </c>
      <c r="AW2349" s="188">
        <f>_xll.qlInterestRateIndexFixingDate(Currency&amp;"ibor"&amp;$G$1,AX2349,Trigger)</f>
        <v>55765</v>
      </c>
      <c r="AX2349" s="188">
        <f>_xll.qlCalendarAdvance(Calendar,AX2348,AV2349,"f",,Trigger)</f>
        <v>55767</v>
      </c>
      <c r="AY2349" s="188">
        <f>_xll.qlInterestRateIndexMaturity(Currency&amp;"ibor"&amp;$G$1,AX2349,Trigger)</f>
        <v>55948</v>
      </c>
      <c r="AZ2349" s="361" t="e">
        <f>_xll.qlIndexFixing($Z$5,AW2349,,_xll.ohTrigger(Trigger,Quote!$AE$2))</f>
        <v>#NUM!</v>
      </c>
      <c r="BA2349" s="361">
        <f>_xll.qlIndexFixing($BB$1,AX2349,,_xll.ohTrigger(Trigger,Quote!$AE$2))</f>
        <v>1.3344854256717373E-2</v>
      </c>
    </row>
    <row r="2350" spans="48:53" ht="11.25" customHeight="1" x14ac:dyDescent="0.25">
      <c r="AV2350" s="189" t="s">
        <v>91</v>
      </c>
      <c r="AW2350" s="188">
        <f>_xll.qlInterestRateIndexFixingDate(Currency&amp;"ibor"&amp;$G$1,AX2350,Trigger)</f>
        <v>55772</v>
      </c>
      <c r="AX2350" s="188">
        <f>_xll.qlCalendarAdvance(Calendar,AX2349,AV2350,"f",,Trigger)</f>
        <v>55774</v>
      </c>
      <c r="AY2350" s="188">
        <f>_xll.qlInterestRateIndexMaturity(Currency&amp;"ibor"&amp;$G$1,AX2350,Trigger)</f>
        <v>55955</v>
      </c>
      <c r="AZ2350" s="361" t="e">
        <f>_xll.qlIndexFixing($Z$5,AW2350,,_xll.ohTrigger(Trigger,Quote!$AE$2))</f>
        <v>#NUM!</v>
      </c>
      <c r="BA2350" s="361">
        <f>_xll.qlIndexFixing($BB$1,AX2350,,_xll.ohTrigger(Trigger,Quote!$AE$2))</f>
        <v>1.3339764986360145E-2</v>
      </c>
    </row>
    <row r="2351" spans="48:53" ht="11.25" customHeight="1" x14ac:dyDescent="0.25">
      <c r="AV2351" s="189" t="s">
        <v>91</v>
      </c>
      <c r="AW2351" s="188">
        <f>_xll.qlInterestRateIndexFixingDate(Currency&amp;"ibor"&amp;$G$1,AX2351,Trigger)</f>
        <v>55779</v>
      </c>
      <c r="AX2351" s="188">
        <f>_xll.qlCalendarAdvance(Calendar,AX2350,AV2351,"f",,Trigger)</f>
        <v>55781</v>
      </c>
      <c r="AY2351" s="188">
        <f>_xll.qlInterestRateIndexMaturity(Currency&amp;"ibor"&amp;$G$1,AX2351,Trigger)</f>
        <v>55962</v>
      </c>
      <c r="AZ2351" s="361" t="e">
        <f>_xll.qlIndexFixing($Z$5,AW2351,,_xll.ohTrigger(Trigger,Quote!$AE$2))</f>
        <v>#NUM!</v>
      </c>
      <c r="BA2351" s="361">
        <f>_xll.qlIndexFixing($BB$1,AX2351,,_xll.ohTrigger(Trigger,Quote!$AE$2))</f>
        <v>1.33346469598582E-2</v>
      </c>
    </row>
    <row r="2352" spans="48:53" ht="11.25" customHeight="1" x14ac:dyDescent="0.25">
      <c r="AV2352" s="189" t="s">
        <v>91</v>
      </c>
      <c r="AW2352" s="188">
        <f>_xll.qlInterestRateIndexFixingDate(Currency&amp;"ibor"&amp;$G$1,AX2352,Trigger)</f>
        <v>55786</v>
      </c>
      <c r="AX2352" s="188">
        <f>_xll.qlCalendarAdvance(Calendar,AX2351,AV2352,"f",,Trigger)</f>
        <v>55788</v>
      </c>
      <c r="AY2352" s="188">
        <f>_xll.qlInterestRateIndexMaturity(Currency&amp;"ibor"&amp;$G$1,AX2352,Trigger)</f>
        <v>55969</v>
      </c>
      <c r="AZ2352" s="361" t="e">
        <f>_xll.qlIndexFixing($Z$5,AW2352,,_xll.ohTrigger(Trigger,Quote!$AE$2))</f>
        <v>#NUM!</v>
      </c>
      <c r="BA2352" s="361">
        <f>_xll.qlIndexFixing($BB$1,AX2352,,_xll.ohTrigger(Trigger,Quote!$AE$2))</f>
        <v>1.332950013369426E-2</v>
      </c>
    </row>
    <row r="2353" spans="48:53" ht="11.25" customHeight="1" x14ac:dyDescent="0.25">
      <c r="AV2353" s="189" t="s">
        <v>91</v>
      </c>
      <c r="AW2353" s="188">
        <f>_xll.qlInterestRateIndexFixingDate(Currency&amp;"ibor"&amp;$G$1,AX2353,Trigger)</f>
        <v>55793</v>
      </c>
      <c r="AX2353" s="188">
        <f>_xll.qlCalendarAdvance(Calendar,AX2352,AV2353,"f",,Trigger)</f>
        <v>55795</v>
      </c>
      <c r="AY2353" s="188">
        <f>_xll.qlInterestRateIndexMaturity(Currency&amp;"ibor"&amp;$G$1,AX2353,Trigger)</f>
        <v>55977</v>
      </c>
      <c r="AZ2353" s="361" t="e">
        <f>_xll.qlIndexFixing($Z$5,AW2353,,_xll.ohTrigger(Trigger,Quote!$AE$2))</f>
        <v>#NUM!</v>
      </c>
      <c r="BA2353" s="361">
        <f>_xll.qlIndexFixing($BB$1,AX2353,,_xll.ohTrigger(Trigger,Quote!$AE$2))</f>
        <v>1.332419071522593E-2</v>
      </c>
    </row>
    <row r="2354" spans="48:53" ht="11.25" customHeight="1" x14ac:dyDescent="0.25">
      <c r="AV2354" s="189" t="s">
        <v>91</v>
      </c>
      <c r="AW2354" s="188">
        <f>_xll.qlInterestRateIndexFixingDate(Currency&amp;"ibor"&amp;$G$1,AX2354,Trigger)</f>
        <v>55800</v>
      </c>
      <c r="AX2354" s="188">
        <f>_xll.qlCalendarAdvance(Calendar,AX2353,AV2354,"f",,Trigger)</f>
        <v>55802</v>
      </c>
      <c r="AY2354" s="188">
        <f>_xll.qlInterestRateIndexMaturity(Currency&amp;"ibor"&amp;$G$1,AX2354,Trigger)</f>
        <v>55984</v>
      </c>
      <c r="AZ2354" s="361" t="e">
        <f>_xll.qlIndexFixing($Z$5,AW2354,,_xll.ohTrigger(Trigger,Quote!$AE$2))</f>
        <v>#NUM!</v>
      </c>
      <c r="BA2354" s="361">
        <f>_xll.qlIndexFixing($BB$1,AX2354,,_xll.ohTrigger(Trigger,Quote!$AE$2))</f>
        <v>1.3319119908309961E-2</v>
      </c>
    </row>
    <row r="2355" spans="48:53" ht="11.25" customHeight="1" x14ac:dyDescent="0.25">
      <c r="AV2355" s="189" t="s">
        <v>91</v>
      </c>
      <c r="AW2355" s="188">
        <f>_xll.qlInterestRateIndexFixingDate(Currency&amp;"ibor"&amp;$G$1,AX2355,Trigger)</f>
        <v>55807</v>
      </c>
      <c r="AX2355" s="188">
        <f>_xll.qlCalendarAdvance(Calendar,AX2354,AV2355,"f",,Trigger)</f>
        <v>55809</v>
      </c>
      <c r="AY2355" s="188">
        <f>_xll.qlInterestRateIndexMaturity(Currency&amp;"ibor"&amp;$G$1,AX2355,Trigger)</f>
        <v>55991</v>
      </c>
      <c r="AZ2355" s="361" t="e">
        <f>_xll.qlIndexFixing($Z$5,AW2355,,_xll.ohTrigger(Trigger,Quote!$AE$2))</f>
        <v>#NUM!</v>
      </c>
      <c r="BA2355" s="361">
        <f>_xll.qlIndexFixing($BB$1,AX2355,,_xll.ohTrigger(Trigger,Quote!$AE$2))</f>
        <v>1.3313886422060319E-2</v>
      </c>
    </row>
    <row r="2356" spans="48:53" ht="11.25" customHeight="1" x14ac:dyDescent="0.25">
      <c r="AV2356" s="189" t="s">
        <v>91</v>
      </c>
      <c r="AW2356" s="188">
        <f>_xll.qlInterestRateIndexFixingDate(Currency&amp;"ibor"&amp;$G$1,AX2356,Trigger)</f>
        <v>55814</v>
      </c>
      <c r="AX2356" s="188">
        <f>_xll.qlCalendarAdvance(Calendar,AX2355,AV2356,"f",,Trigger)</f>
        <v>55816</v>
      </c>
      <c r="AY2356" s="188">
        <f>_xll.qlInterestRateIndexMaturity(Currency&amp;"ibor"&amp;$G$1,AX2356,Trigger)</f>
        <v>55998</v>
      </c>
      <c r="AZ2356" s="361" t="e">
        <f>_xll.qlIndexFixing($Z$5,AW2356,,_xll.ohTrigger(Trigger,Quote!$AE$2))</f>
        <v>#NUM!</v>
      </c>
      <c r="BA2356" s="361">
        <f>_xll.qlIndexFixing($BB$1,AX2356,,_xll.ohTrigger(Trigger,Quote!$AE$2))</f>
        <v>1.3308623962088794E-2</v>
      </c>
    </row>
    <row r="2357" spans="48:53" ht="11.25" customHeight="1" x14ac:dyDescent="0.25">
      <c r="AV2357" s="189" t="s">
        <v>91</v>
      </c>
      <c r="AW2357" s="188">
        <f>_xll.qlInterestRateIndexFixingDate(Currency&amp;"ibor"&amp;$G$1,AX2357,Trigger)</f>
        <v>55821</v>
      </c>
      <c r="AX2357" s="188">
        <f>_xll.qlCalendarAdvance(Calendar,AX2356,AV2357,"f",,Trigger)</f>
        <v>55823</v>
      </c>
      <c r="AY2357" s="188">
        <f>_xll.qlInterestRateIndexMaturity(Currency&amp;"ibor"&amp;$G$1,AX2357,Trigger)</f>
        <v>56004</v>
      </c>
      <c r="AZ2357" s="361" t="e">
        <f>_xll.qlIndexFixing($Z$5,AW2357,,_xll.ohTrigger(Trigger,Quote!$AE$2))</f>
        <v>#NUM!</v>
      </c>
      <c r="BA2357" s="361">
        <f>_xll.qlIndexFixing($BB$1,AX2357,,_xll.ohTrigger(Trigger,Quote!$AE$2))</f>
        <v>1.3303332484886013E-2</v>
      </c>
    </row>
    <row r="2358" spans="48:53" ht="11.25" customHeight="1" x14ac:dyDescent="0.25">
      <c r="AV2358" s="189" t="s">
        <v>91</v>
      </c>
      <c r="AW2358" s="188">
        <f>_xll.qlInterestRateIndexFixingDate(Currency&amp;"ibor"&amp;$G$1,AX2358,Trigger)</f>
        <v>55828</v>
      </c>
      <c r="AX2358" s="188">
        <f>_xll.qlCalendarAdvance(Calendar,AX2357,AV2358,"f",,Trigger)</f>
        <v>55830</v>
      </c>
      <c r="AY2358" s="188">
        <f>_xll.qlInterestRateIndexMaturity(Currency&amp;"ibor"&amp;$G$1,AX2358,Trigger)</f>
        <v>56011</v>
      </c>
      <c r="AZ2358" s="361" t="e">
        <f>_xll.qlIndexFixing($Z$5,AW2358,,_xll.ohTrigger(Trigger,Quote!$AE$2))</f>
        <v>#NUM!</v>
      </c>
      <c r="BA2358" s="361">
        <f>_xll.qlIndexFixing($BB$1,AX2358,,_xll.ohTrigger(Trigger,Quote!$AE$2))</f>
        <v>1.3298011946942606E-2</v>
      </c>
    </row>
    <row r="2359" spans="48:53" ht="11.25" customHeight="1" x14ac:dyDescent="0.25">
      <c r="AV2359" s="189" t="s">
        <v>91</v>
      </c>
      <c r="AW2359" s="188">
        <f>_xll.qlInterestRateIndexFixingDate(Currency&amp;"ibor"&amp;$G$1,AX2359,Trigger)</f>
        <v>55835</v>
      </c>
      <c r="AX2359" s="188">
        <f>_xll.qlCalendarAdvance(Calendar,AX2358,AV2359,"f",,Trigger)</f>
        <v>55837</v>
      </c>
      <c r="AY2359" s="188">
        <f>_xll.qlInterestRateIndexMaturity(Currency&amp;"ibor"&amp;$G$1,AX2359,Trigger)</f>
        <v>56018</v>
      </c>
      <c r="AZ2359" s="361" t="e">
        <f>_xll.qlIndexFixing($Z$5,AW2359,,_xll.ohTrigger(Trigger,Quote!$AE$2))</f>
        <v>#NUM!</v>
      </c>
      <c r="BA2359" s="361">
        <f>_xll.qlIndexFixing($BB$1,AX2359,,_xll.ohTrigger(Trigger,Quote!$AE$2))</f>
        <v>1.3292662304751394E-2</v>
      </c>
    </row>
    <row r="2360" spans="48:53" ht="11.25" customHeight="1" x14ac:dyDescent="0.25">
      <c r="AV2360" s="189" t="s">
        <v>91</v>
      </c>
      <c r="AW2360" s="188">
        <f>_xll.qlInterestRateIndexFixingDate(Currency&amp;"ibor"&amp;$G$1,AX2360,Trigger)</f>
        <v>55842</v>
      </c>
      <c r="AX2360" s="188">
        <f>_xll.qlCalendarAdvance(Calendar,AX2359,AV2360,"f",,Trigger)</f>
        <v>55844</v>
      </c>
      <c r="AY2360" s="188">
        <f>_xll.qlInterestRateIndexMaturity(Currency&amp;"ibor"&amp;$G$1,AX2360,Trigger)</f>
        <v>56025</v>
      </c>
      <c r="AZ2360" s="361" t="e">
        <f>_xll.qlIndexFixing($Z$5,AW2360,,_xll.ohTrigger(Trigger,Quote!$AE$2))</f>
        <v>#NUM!</v>
      </c>
      <c r="BA2360" s="361">
        <f>_xll.qlIndexFixing($BB$1,AX2360,,_xll.ohTrigger(Trigger,Quote!$AE$2))</f>
        <v>1.3287283514807402E-2</v>
      </c>
    </row>
    <row r="2361" spans="48:53" ht="11.25" customHeight="1" x14ac:dyDescent="0.25">
      <c r="AV2361" s="189" t="s">
        <v>91</v>
      </c>
      <c r="AW2361" s="188">
        <f>_xll.qlInterestRateIndexFixingDate(Currency&amp;"ibor"&amp;$G$1,AX2361,Trigger)</f>
        <v>55849</v>
      </c>
      <c r="AX2361" s="188">
        <f>_xll.qlCalendarAdvance(Calendar,AX2360,AV2361,"f",,Trigger)</f>
        <v>55851</v>
      </c>
      <c r="AY2361" s="188">
        <f>_xll.qlInterestRateIndexMaturity(Currency&amp;"ibor"&amp;$G$1,AX2361,Trigger)</f>
        <v>56032</v>
      </c>
      <c r="AZ2361" s="361" t="e">
        <f>_xll.qlIndexFixing($Z$5,AW2361,,_xll.ohTrigger(Trigger,Quote!$AE$2))</f>
        <v>#NUM!</v>
      </c>
      <c r="BA2361" s="361">
        <f>_xll.qlIndexFixing($BB$1,AX2361,,_xll.ohTrigger(Trigger,Quote!$AE$2))</f>
        <v>1.3281875533608281E-2</v>
      </c>
    </row>
    <row r="2362" spans="48:53" ht="11.25" customHeight="1" x14ac:dyDescent="0.25">
      <c r="AV2362" s="189" t="s">
        <v>91</v>
      </c>
      <c r="AW2362" s="188">
        <f>_xll.qlInterestRateIndexFixingDate(Currency&amp;"ibor"&amp;$G$1,AX2362,Trigger)</f>
        <v>55856</v>
      </c>
      <c r="AX2362" s="188">
        <f>_xll.qlCalendarAdvance(Calendar,AX2361,AV2362,"f",,Trigger)</f>
        <v>55858</v>
      </c>
      <c r="AY2362" s="188">
        <f>_xll.qlInterestRateIndexMaturity(Currency&amp;"ibor"&amp;$G$1,AX2362,Trigger)</f>
        <v>56040</v>
      </c>
      <c r="AZ2362" s="361" t="e">
        <f>_xll.qlIndexFixing($Z$5,AW2362,,_xll.ohTrigger(Trigger,Quote!$AE$2))</f>
        <v>#NUM!</v>
      </c>
      <c r="BA2362" s="361">
        <f>_xll.qlIndexFixing($BB$1,AX2362,,_xll.ohTrigger(Trigger,Quote!$AE$2))</f>
        <v>1.3276438317650371E-2</v>
      </c>
    </row>
    <row r="2363" spans="48:53" ht="11.25" customHeight="1" x14ac:dyDescent="0.25">
      <c r="AV2363" s="189" t="s">
        <v>91</v>
      </c>
      <c r="AW2363" s="188">
        <f>_xll.qlInterestRateIndexFixingDate(Currency&amp;"ibor"&amp;$G$1,AX2363,Trigger)</f>
        <v>55863</v>
      </c>
      <c r="AX2363" s="188">
        <f>_xll.qlCalendarAdvance(Calendar,AX2362,AV2363,"f",,Trigger)</f>
        <v>55865</v>
      </c>
      <c r="AY2363" s="188">
        <f>_xll.qlInterestRateIndexMaturity(Currency&amp;"ibor"&amp;$G$1,AX2363,Trigger)</f>
        <v>56047</v>
      </c>
      <c r="AZ2363" s="361" t="e">
        <f>_xll.qlIndexFixing($Z$5,AW2363,,_xll.ohTrigger(Trigger,Quote!$AE$2))</f>
        <v>#NUM!</v>
      </c>
      <c r="BA2363" s="361">
        <f>_xll.qlIndexFixing($BB$1,AX2363,,_xll.ohTrigger(Trigger,Quote!$AE$2))</f>
        <v>1.3270971823435718E-2</v>
      </c>
    </row>
    <row r="2364" spans="48:53" ht="11.25" customHeight="1" x14ac:dyDescent="0.25">
      <c r="AV2364" s="189" t="s">
        <v>91</v>
      </c>
      <c r="AW2364" s="188">
        <f>_xll.qlInterestRateIndexFixingDate(Currency&amp;"ibor"&amp;$G$1,AX2364,Trigger)</f>
        <v>55870</v>
      </c>
      <c r="AX2364" s="188">
        <f>_xll.qlCalendarAdvance(Calendar,AX2363,AV2364,"f",,Trigger)</f>
        <v>55872</v>
      </c>
      <c r="AY2364" s="188">
        <f>_xll.qlInterestRateIndexMaturity(Currency&amp;"ibor"&amp;$G$1,AX2364,Trigger)</f>
        <v>56054</v>
      </c>
      <c r="AZ2364" s="361" t="e">
        <f>_xll.qlIndexFixing($Z$5,AW2364,,_xll.ohTrigger(Trigger,Quote!$AE$2))</f>
        <v>#NUM!</v>
      </c>
      <c r="BA2364" s="361">
        <f>_xll.qlIndexFixing($BB$1,AX2364,,_xll.ohTrigger(Trigger,Quote!$AE$2))</f>
        <v>1.3265476007465494E-2</v>
      </c>
    </row>
    <row r="2365" spans="48:53" ht="11.25" customHeight="1" x14ac:dyDescent="0.25">
      <c r="AV2365" s="189" t="s">
        <v>91</v>
      </c>
      <c r="AW2365" s="188">
        <f>_xll.qlInterestRateIndexFixingDate(Currency&amp;"ibor"&amp;$G$1,AX2365,Trigger)</f>
        <v>55876</v>
      </c>
      <c r="AX2365" s="188">
        <f>_xll.qlCalendarAdvance(Calendar,AX2364,AV2365,"f",,Trigger)</f>
        <v>55880</v>
      </c>
      <c r="AY2365" s="188">
        <f>_xll.qlInterestRateIndexMaturity(Currency&amp;"ibor"&amp;$G$1,AX2365,Trigger)</f>
        <v>56062</v>
      </c>
      <c r="AZ2365" s="361" t="e">
        <f>_xll.qlIndexFixing($Z$5,AW2365,,_xll.ohTrigger(Trigger,Quote!$AE$2))</f>
        <v>#NUM!</v>
      </c>
      <c r="BA2365" s="361">
        <f>_xll.qlIndexFixing($BB$1,AX2365,,_xll.ohTrigger(Trigger,Quote!$AE$2))</f>
        <v>1.3259320486892913E-2</v>
      </c>
    </row>
    <row r="2366" spans="48:53" ht="11.25" customHeight="1" x14ac:dyDescent="0.25">
      <c r="AV2366" s="190" t="s">
        <v>91</v>
      </c>
      <c r="AW2366" s="191">
        <f>_xll.qlInterestRateIndexFixingDate(Currency&amp;"ibor"&amp;$G$1,AX2366,Trigger)</f>
        <v>55884</v>
      </c>
      <c r="AX2366" s="191">
        <f>_xll.qlCalendarAdvance(Calendar,AX2365,AV2366,"f",,Trigger)</f>
        <v>55887</v>
      </c>
      <c r="AY2366" s="191">
        <f>_xll.qlInterestRateIndexMaturity(Currency&amp;"ibor"&amp;$G$1,AX2366,Trigger)</f>
        <v>56068</v>
      </c>
      <c r="AZ2366" s="364" t="e">
        <f>_xll.qlIndexFixing($Z$5,AW2366,,_xll.ohTrigger(Trigger,Quote!$AE$2))</f>
        <v>#NUM!</v>
      </c>
      <c r="BA2366" s="364">
        <f>_xll.qlIndexFixing($BB$1,AX2366,,_xll.ohTrigger(Trigger,Quote!$AE$2))</f>
        <v>1.3253764012044944E-2</v>
      </c>
    </row>
    <row r="2367" spans="48:53" ht="11.25" customHeight="1" x14ac:dyDescent="0.25"/>
    <row r="2368" spans="48:53" ht="11.25" customHeight="1" x14ac:dyDescent="0.25"/>
    <row r="2369" ht="11.25" customHeight="1" x14ac:dyDescent="0.25"/>
    <row r="2370" ht="11.25" customHeight="1" x14ac:dyDescent="0.25"/>
    <row r="2371" ht="11.25" customHeight="1" x14ac:dyDescent="0.25"/>
    <row r="2372" ht="11.25" customHeight="1" x14ac:dyDescent="0.25"/>
    <row r="2373" ht="11.25" customHeight="1" x14ac:dyDescent="0.25"/>
    <row r="2374" ht="11.25" customHeight="1" x14ac:dyDescent="0.25"/>
    <row r="2375" ht="11.25" customHeight="1" x14ac:dyDescent="0.25"/>
    <row r="2376" ht="11.25" customHeight="1" x14ac:dyDescent="0.25"/>
    <row r="2377" ht="11.25" customHeight="1" x14ac:dyDescent="0.25"/>
    <row r="2378" ht="11.25" customHeight="1" x14ac:dyDescent="0.25"/>
    <row r="2379" ht="11.25" customHeight="1" x14ac:dyDescent="0.25"/>
    <row r="2380" ht="11.25" customHeight="1" x14ac:dyDescent="0.25"/>
    <row r="2381" ht="11.25" customHeight="1" x14ac:dyDescent="0.25"/>
    <row r="2382" ht="11.25" customHeight="1" x14ac:dyDescent="0.25"/>
    <row r="2383" ht="11.25" customHeight="1" x14ac:dyDescent="0.25"/>
    <row r="2384" ht="11.25" customHeight="1" x14ac:dyDescent="0.25"/>
  </sheetData>
  <mergeCells count="1">
    <mergeCell ref="B22:C22"/>
  </mergeCells>
  <dataValidations count="6">
    <dataValidation type="list" allowBlank="1" showInputMessage="1" showErrorMessage="1" sqref="D50:D108">
      <formula1>"Following,Modified Following,Preceding,Modified Preceding,Month End Reference,Unadjusted Month End,Unadjusted"</formula1>
    </dataValidation>
    <dataValidation type="list" allowBlank="1" showInputMessage="1" showErrorMessage="1" sqref="E50:E108">
      <formula1>"Annual,Semiannual,EveryFourthMonth,Quarterly,Bimonthly,Monthly,Biweekly,Weekly,Daily,Once,NoFrequency"</formula1>
    </dataValidation>
    <dataValidation type="list" allowBlank="1" showInputMessage="1" showErrorMessage="1" sqref="F50:F108 F3:F20 F23:F4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23:D46">
      <formula1>"Following,Modified Following,Preceding,Modified Preceding,Unadjusted"</formula1>
    </dataValidation>
    <dataValidation type="list" allowBlank="1" showInputMessage="1" showErrorMessage="1" sqref="Z2">
      <formula1>"AllDepos,DeposBeforeFirstFuturesStartDate,DeposBeforeFirstFuturesStartDatePlusOne,DeposBeforeFirstFuturesExpiryDate"</formula1>
    </dataValidation>
    <dataValidation type="list" allowBlank="1" showInputMessage="1" showErrorMessage="1" sqref="D3:D20">
      <formula1>"Following,Modified Following,Preceding,Modified Preceding,Unadjusted,Half-Month Modified Following"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BE3535"/>
  <sheetViews>
    <sheetView topLeftCell="M1" workbookViewId="0">
      <selection activeCell="J4" sqref="J4:J16"/>
    </sheetView>
  </sheetViews>
  <sheetFormatPr defaultRowHeight="15" outlineLevelCol="1" x14ac:dyDescent="0.25"/>
  <cols>
    <col min="1" max="1" width="5" style="165" hidden="1" customWidth="1" outlineLevel="1"/>
    <col min="2" max="2" width="9.7109375" style="165" hidden="1" customWidth="1" outlineLevel="1"/>
    <col min="3" max="3" width="10.28515625" style="165" hidden="1" customWidth="1" outlineLevel="1"/>
    <col min="4" max="4" width="10" style="168" hidden="1" customWidth="1" outlineLevel="1"/>
    <col min="5" max="5" width="8.7109375" style="167" hidden="1" customWidth="1" outlineLevel="1"/>
    <col min="6" max="6" width="19" style="169" hidden="1" customWidth="1" outlineLevel="1"/>
    <col min="7" max="7" width="10" style="165" hidden="1" customWidth="1" outlineLevel="1"/>
    <col min="8" max="8" width="20.28515625" style="165" hidden="1" customWidth="1" outlineLevel="1"/>
    <col min="9" max="9" width="11.5703125" style="165" hidden="1" customWidth="1" outlineLevel="1"/>
    <col min="10" max="10" width="19.28515625" style="165" hidden="1" customWidth="1" outlineLevel="1"/>
    <col min="11" max="11" width="15.140625" style="165" hidden="1" customWidth="1" outlineLevel="1"/>
    <col min="12" max="12" width="9" style="167" hidden="1" customWidth="1" outlineLevel="1"/>
    <col min="13" max="13" width="2.7109375" style="165" customWidth="1" collapsed="1"/>
    <col min="14" max="15" width="5" style="165" hidden="1" customWidth="1" outlineLevel="1"/>
    <col min="16" max="16" width="15.140625" style="165" hidden="1" customWidth="1" outlineLevel="1"/>
    <col min="17" max="17" width="9.140625" style="165" hidden="1" customWidth="1" outlineLevel="1"/>
    <col min="18" max="18" width="8.85546875" style="165" hidden="1" customWidth="1" outlineLevel="1"/>
    <col min="19" max="19" width="5" style="165" hidden="1" customWidth="1" outlineLevel="1"/>
    <col min="20" max="20" width="15.140625" style="165" hidden="1" customWidth="1" outlineLevel="1"/>
    <col min="21" max="21" width="19.28515625" style="165" bestFit="1" customWidth="1" collapsed="1"/>
    <col min="22" max="22" width="16.140625" style="165" bestFit="1" customWidth="1"/>
    <col min="23" max="23" width="9" style="165" bestFit="1" customWidth="1"/>
    <col min="24" max="25" width="17.28515625" style="165" bestFit="1" customWidth="1"/>
    <col min="26" max="26" width="9" style="165" bestFit="1" customWidth="1"/>
    <col min="27" max="27" width="2.7109375" style="165" customWidth="1"/>
    <col min="28" max="28" width="15.140625" style="165" customWidth="1"/>
    <col min="29" max="29" width="14.85546875" style="165" customWidth="1"/>
    <col min="30" max="30" width="2.7109375" style="165" customWidth="1"/>
    <col min="31" max="31" width="3" style="379" bestFit="1" customWidth="1"/>
    <col min="32" max="32" width="5" style="379" bestFit="1" customWidth="1"/>
    <col min="33" max="33" width="15.140625" style="379" bestFit="1" customWidth="1"/>
    <col min="34" max="35" width="8" style="379" bestFit="1" customWidth="1"/>
    <col min="36" max="36" width="8" style="165" bestFit="1" customWidth="1"/>
    <col min="37" max="37" width="17.28515625" style="165" bestFit="1" customWidth="1"/>
    <col min="38" max="38" width="11.7109375" style="165" customWidth="1"/>
    <col min="39" max="39" width="2.7109375" style="165" customWidth="1"/>
    <col min="40" max="40" width="3" style="165" bestFit="1" customWidth="1"/>
    <col min="41" max="41" width="5" style="165" bestFit="1" customWidth="1"/>
    <col min="42" max="42" width="15.140625" style="165" bestFit="1" customWidth="1"/>
    <col min="43" max="43" width="9" style="165" bestFit="1" customWidth="1"/>
    <col min="44" max="44" width="8" style="165" bestFit="1" customWidth="1"/>
    <col min="45" max="45" width="9" style="165" bestFit="1" customWidth="1"/>
    <col min="46" max="46" width="17.28515625" style="165" hidden="1" customWidth="1" outlineLevel="1"/>
    <col min="47" max="47" width="17.28515625" style="165" customWidth="1" collapsed="1"/>
    <col min="48" max="49" width="9" style="165" bestFit="1" customWidth="1"/>
    <col min="50" max="50" width="2.7109375" style="165" customWidth="1"/>
    <col min="51" max="51" width="3" style="165" bestFit="1" customWidth="1"/>
    <col min="52" max="54" width="17.28515625" style="165" bestFit="1" customWidth="1"/>
    <col min="55" max="55" width="9" style="165" bestFit="1" customWidth="1"/>
    <col min="56" max="16384" width="9.140625" style="165"/>
  </cols>
  <sheetData>
    <row r="1" spans="1:57" s="156" customFormat="1" ht="21.75" customHeight="1" x14ac:dyDescent="0.2">
      <c r="B1" s="157"/>
      <c r="C1" s="157"/>
      <c r="D1" s="158"/>
      <c r="E1" s="159"/>
      <c r="F1" s="160"/>
      <c r="G1" s="161"/>
      <c r="H1" s="156" t="s">
        <v>1</v>
      </c>
      <c r="I1" s="156" t="s">
        <v>0</v>
      </c>
      <c r="L1" s="159"/>
      <c r="U1" s="332" t="s">
        <v>85</v>
      </c>
      <c r="V1" s="333"/>
      <c r="W1" s="333"/>
      <c r="X1" s="314"/>
      <c r="Y1" s="313"/>
      <c r="Z1" s="352" t="s">
        <v>240</v>
      </c>
      <c r="AB1" s="353" t="s">
        <v>228</v>
      </c>
      <c r="AC1" s="351">
        <v>6</v>
      </c>
      <c r="AN1" s="365"/>
      <c r="AO1" s="365"/>
      <c r="AP1" s="365" t="s">
        <v>81</v>
      </c>
      <c r="AQ1" s="365" t="s">
        <v>247</v>
      </c>
      <c r="AR1" s="365" t="s">
        <v>248</v>
      </c>
      <c r="AS1" s="365" t="s">
        <v>249</v>
      </c>
      <c r="AT1" s="365" t="s">
        <v>250</v>
      </c>
      <c r="AU1" s="365" t="s">
        <v>253</v>
      </c>
      <c r="AV1" s="365" t="s">
        <v>251</v>
      </c>
      <c r="AW1" s="365" t="s">
        <v>252</v>
      </c>
      <c r="AY1" s="193"/>
      <c r="AZ1" s="193" t="s">
        <v>214</v>
      </c>
      <c r="BA1" s="193" t="s">
        <v>254</v>
      </c>
      <c r="BB1" s="193" t="s">
        <v>215</v>
      </c>
      <c r="BC1" s="193" t="s">
        <v>246</v>
      </c>
      <c r="BD1" s="193" t="s">
        <v>259</v>
      </c>
      <c r="BE1" s="156" t="str">
        <f>_xll.qlEuribor(,"3M","EUR3M")</f>
        <v>obj_00acc#0012</v>
      </c>
    </row>
    <row r="2" spans="1:57" s="156" customFormat="1" ht="22.5" customHeight="1" x14ac:dyDescent="0.2">
      <c r="A2" s="120" t="s">
        <v>18</v>
      </c>
      <c r="B2" s="120" t="s">
        <v>224</v>
      </c>
      <c r="C2" s="120" t="s">
        <v>225</v>
      </c>
      <c r="D2" s="120" t="s">
        <v>1</v>
      </c>
      <c r="E2" s="120" t="s">
        <v>2</v>
      </c>
      <c r="F2" s="120" t="s">
        <v>13</v>
      </c>
      <c r="G2" s="120" t="s">
        <v>3</v>
      </c>
      <c r="H2" s="120" t="s">
        <v>4</v>
      </c>
      <c r="I2" s="120" t="s">
        <v>220</v>
      </c>
      <c r="J2" s="120" t="s">
        <v>221</v>
      </c>
      <c r="K2" s="120" t="s">
        <v>44</v>
      </c>
      <c r="L2" s="120" t="s">
        <v>48</v>
      </c>
      <c r="N2" s="257" t="s">
        <v>18</v>
      </c>
      <c r="O2" s="257"/>
      <c r="P2" s="257" t="s">
        <v>44</v>
      </c>
      <c r="Q2" s="257" t="s">
        <v>226</v>
      </c>
      <c r="R2" s="257" t="s">
        <v>239</v>
      </c>
      <c r="S2" s="257" t="s">
        <v>227</v>
      </c>
      <c r="T2" s="257" t="s">
        <v>44</v>
      </c>
      <c r="U2" s="257" t="s">
        <v>81</v>
      </c>
      <c r="V2" s="256" t="s">
        <v>40</v>
      </c>
      <c r="W2" s="256"/>
      <c r="X2" s="257" t="s">
        <v>38</v>
      </c>
      <c r="Y2" s="257" t="s">
        <v>39</v>
      </c>
      <c r="Z2" s="154" t="e">
        <f t="array" ref="Z2:Z71">_xll.qlPiecewiseYieldCurveData(GeneralSettings!$I$15,Trigger)</f>
        <v>#VALUE!</v>
      </c>
      <c r="AB2" s="353" t="s">
        <v>229</v>
      </c>
      <c r="AC2" s="350" t="s">
        <v>243</v>
      </c>
      <c r="AN2" s="367">
        <v>1</v>
      </c>
      <c r="AO2" s="367" t="str">
        <f>"X"&amp;AN2+3&amp;"F"</f>
        <v>X4F</v>
      </c>
      <c r="AP2" s="367" t="str">
        <f t="shared" ref="AP2:AP13" si="0">Currency&amp;AN2&amp;AO2&amp;"=ICAP"</f>
        <v>EUR1X4F=ICAP</v>
      </c>
      <c r="AQ2" s="368">
        <f>_xll.RtGet("IDN",AP2,$AQ$1)/100</f>
        <v>-3.6999999999999999E-4</v>
      </c>
      <c r="AR2" s="368">
        <f>_xll.RtGet("IDN",AP2,$AR$1)/100</f>
        <v>1.3000000000000002E-4</v>
      </c>
      <c r="AS2" s="368">
        <f>AVERAGE(AQ2:AR2)</f>
        <v>-1.1999999999999999E-4</v>
      </c>
      <c r="AT2" s="369" t="e">
        <f>_xll.qlInterestRateIndexFixingDate($AC$5,AU2)</f>
        <v>#VALUE!</v>
      </c>
      <c r="AU2" s="369">
        <f>_xll.qlCalendarAdvance(Calendar,Settlementdate,AN2&amp;"M","mf",TRUE,Trigger)</f>
        <v>42170</v>
      </c>
      <c r="AV2" s="368" t="e">
        <f>_xll.qlIndexFixing($AC$5,AT2,,_xll.ohTrigger(Trigger,Quote!$V$2))</f>
        <v>#VALUE!</v>
      </c>
      <c r="AW2" s="368" t="e">
        <f>AS2-AV2</f>
        <v>#VALUE!</v>
      </c>
      <c r="AY2" s="185" t="s">
        <v>217</v>
      </c>
      <c r="AZ2" s="186">
        <f>Evaluationdate</f>
        <v>42136</v>
      </c>
      <c r="BA2" s="186">
        <f>Settlementdate</f>
        <v>42138</v>
      </c>
      <c r="BB2" s="186">
        <f>_xll.qlInterestRateIndexMaturity(Currency&amp;"ibor"&amp;$I$1,BA2,Trigger)</f>
        <v>42230</v>
      </c>
      <c r="BC2" s="360" t="e">
        <f>_xll.qlIndexFixing($AC$5,AZ2,TRUE,_xll.ohTrigger(Trigger,Quote!$V$2))</f>
        <v>#VALUE!</v>
      </c>
      <c r="BD2" s="360" t="e">
        <f>_xll.qlIndexFixing($BE$1,AZ2,TRUE,_xll.ohTrigger(Trigger,Quote!$V$2))</f>
        <v>#NUM!</v>
      </c>
    </row>
    <row r="3" spans="1:57" s="156" customFormat="1" ht="11.25" customHeight="1" x14ac:dyDescent="0.2">
      <c r="A3" s="121" t="s">
        <v>47</v>
      </c>
      <c r="B3" s="121" t="str">
        <f t="array" ref="B3:B19">_xll.ohFilter(PastedValue!E2:E74,PastedValue!A2:A74="Dp")</f>
        <v>O/N</v>
      </c>
      <c r="C3" s="121">
        <f t="array" ref="C3:C19">_xll.ohFilter(Quote!Q4:Q102,Quote!P4:P102="Dp")</f>
        <v>0</v>
      </c>
      <c r="D3" s="199" t="s">
        <v>68</v>
      </c>
      <c r="E3" s="122">
        <f>IF(D3="ON",0,IF(D3="TN",1,2))</f>
        <v>0</v>
      </c>
      <c r="F3" s="123" t="str">
        <f>IF(OR(RIGHT(D3,1)="M",RIGHT(D3,1)="D"),"Modified Following","Following")</f>
        <v>Following</v>
      </c>
      <c r="G3" s="124" t="str">
        <f>IF(OR(RIGHT(D3,1)="M",RIGHT(D3,1)="D"),"TRUE","FALSE")</f>
        <v>FALSE</v>
      </c>
      <c r="H3" s="125" t="s">
        <v>51</v>
      </c>
      <c r="I3" s="126">
        <f t="array" ref="I3:I19">_xll.ohFilter(PastedValue!H2:H62,PastedValue!A2:A62="Dp")/100</f>
        <v>-9.9999900000000011E-4</v>
      </c>
      <c r="J3" s="126" t="str">
        <f>Currency&amp;"X"&amp;C3&amp;"D="&amp;$I$1</f>
        <v>EURX0D=3M</v>
      </c>
      <c r="K3" s="127" t="e">
        <f>_xll.qlDepositRateHelper2(,IF(DataSelect="Reference",I3,J3),IF(RIGHT(D3,1)="N","1D",D3),E3,Calendar,F3,G3,H3,,Trigger)</f>
        <v>#NUM!</v>
      </c>
      <c r="L3" s="122" t="b">
        <f>IF(ISERROR(K3),FALSE,TRUE)</f>
        <v>0</v>
      </c>
      <c r="M3" s="157"/>
      <c r="N3" s="64" t="str">
        <f t="shared" ref="N3:N19" si="1">A3</f>
        <v>Dp</v>
      </c>
      <c r="O3" s="64" t="str">
        <f>D3</f>
        <v>ON</v>
      </c>
      <c r="P3" s="34" t="e">
        <f>K3</f>
        <v>#NUM!</v>
      </c>
      <c r="Q3" s="34" t="b">
        <f>L3</f>
        <v>0</v>
      </c>
      <c r="R3" s="34">
        <v>1</v>
      </c>
      <c r="S3" s="34">
        <v>1</v>
      </c>
      <c r="T3" s="34" t="e">
        <f t="array" ref="T3:T71">_xll.qlRateHelperSelection(_xll.ohFilter(P3:P71,Q3:Q71),_xll.ohFilter(S3:S71,Q3:Q71),$AC$1,$AC$3,$AC$4,$AC$2,_xll.ohFilter(R3:R71,Q3:Q71),Trigger)</f>
        <v>#NUM!</v>
      </c>
      <c r="U3" s="34" t="e">
        <f>_xll.qlRateHelperQuoteName(T3)</f>
        <v>#VALUE!</v>
      </c>
      <c r="V3" s="388" t="e">
        <f>_xll.qlRateHelperQuoteValue(T3,_xll.ohTrigger(Trigger,Quote!$V$2))</f>
        <v>#VALUE!</v>
      </c>
      <c r="W3" s="354" t="str">
        <f>IFERROR(_xll.qlFuturesRateHelperConvexityAdjustment(T3,Trigger),"--")</f>
        <v>--</v>
      </c>
      <c r="X3" s="35" t="e">
        <f>_xll.qlRateHelperEarliestDate(T3,Trigger)</f>
        <v>#VALUE!</v>
      </c>
      <c r="Y3" s="35" t="e">
        <f>_xll.qlRateHelperLatestDate(T3,Trigger)</f>
        <v>#VALUE!</v>
      </c>
      <c r="Z3" s="155" t="e">
        <v>#VALUE!</v>
      </c>
      <c r="AB3" s="353" t="s">
        <v>241</v>
      </c>
      <c r="AC3" s="362">
        <v>0</v>
      </c>
      <c r="AD3" s="366"/>
      <c r="AN3" s="339">
        <v>2</v>
      </c>
      <c r="AO3" s="339" t="str">
        <f t="shared" ref="AO3:AO13" si="2">"X"&amp;AN3+3&amp;"F"</f>
        <v>X5F</v>
      </c>
      <c r="AP3" s="339" t="str">
        <f t="shared" si="0"/>
        <v>EUR2X5F=ICAP</v>
      </c>
      <c r="AQ3" s="370">
        <f>_xll.RtGet("IDN",AP3,$AQ$1)/100</f>
        <v>-3.4000000000000002E-4</v>
      </c>
      <c r="AR3" s="370">
        <f>_xll.RtGet("IDN",AP3,$AR$1)/100</f>
        <v>1.6000000000000001E-4</v>
      </c>
      <c r="AS3" s="370">
        <f t="shared" ref="AS3:AS13" si="3">AVERAGE(AQ3:AR3)</f>
        <v>-9.0000000000000006E-5</v>
      </c>
      <c r="AT3" s="371" t="e">
        <f>_xll.qlInterestRateIndexFixingDate($AC$5,AU3)</f>
        <v>#VALUE!</v>
      </c>
      <c r="AU3" s="371">
        <f>_xll.qlCalendarAdvance(Calendar,Settlementdate,AN3&amp;"M","mf",TRUE,Trigger)</f>
        <v>42199</v>
      </c>
      <c r="AV3" s="370" t="e">
        <f>_xll.qlIndexFixing($AC$5,AT3,,_xll.ohTrigger(Trigger,Quote!$V$2))</f>
        <v>#VALUE!</v>
      </c>
      <c r="AW3" s="370" t="e">
        <f t="shared" ref="AW3:AW13" si="4">AS3-AV3</f>
        <v>#VALUE!</v>
      </c>
      <c r="AY3" s="187" t="s">
        <v>217</v>
      </c>
      <c r="AZ3" s="188">
        <f>_xll.qlInterestRateIndexFixingDate(Currency&amp;"ibor"&amp;$I$1,BA3,Trigger)</f>
        <v>42137</v>
      </c>
      <c r="BA3" s="188">
        <f>_xll.qlCalendarAdvance(Calendar,BA2,AY3,"f",,Trigger)</f>
        <v>42139</v>
      </c>
      <c r="BB3" s="188">
        <f>_xll.qlInterestRateIndexMaturity(Currency&amp;"ibor"&amp;$I$1,BA3,Trigger)</f>
        <v>42233</v>
      </c>
      <c r="BC3" s="361" t="e">
        <f>_xll.qlIndexFixing($AC$5,AZ3,,_xll.ohTrigger(Trigger,Quote!$V$2))</f>
        <v>#VALUE!</v>
      </c>
      <c r="BD3" s="361" t="e">
        <f>_xll.qlIndexFixing($BE$1,AZ3,TRUE,_xll.ohTrigger(Trigger,Quote!$V$2))</f>
        <v>#NUM!</v>
      </c>
    </row>
    <row r="4" spans="1:57" s="156" customFormat="1" ht="11.25" customHeight="1" x14ac:dyDescent="0.2">
      <c r="A4" s="128" t="s">
        <v>47</v>
      </c>
      <c r="B4" s="128" t="str">
        <v>T/N</v>
      </c>
      <c r="C4" s="128">
        <v>0</v>
      </c>
      <c r="D4" s="200" t="s">
        <v>189</v>
      </c>
      <c r="E4" s="130">
        <f t="shared" ref="E4:E19" si="5">IF(D4="ON",0,IF(D4="TN",1,2))</f>
        <v>1</v>
      </c>
      <c r="F4" s="131" t="str">
        <f t="shared" ref="F4:F19" si="6">IF(OR(RIGHT(D4,1)="M",RIGHT(D4,1)="D"),"Modified Following","Following")</f>
        <v>Following</v>
      </c>
      <c r="G4" s="132" t="str">
        <f t="shared" ref="G4:G19" si="7">IF(OR(RIGHT(D4,1)="M",RIGHT(D4,1)="D"),"TRUE","FALSE")</f>
        <v>FALSE</v>
      </c>
      <c r="H4" s="133" t="s">
        <v>51</v>
      </c>
      <c r="I4" s="134">
        <v>-1E-3</v>
      </c>
      <c r="J4" s="134" t="str">
        <f>Currency&amp;"X"&amp;C4&amp;"D="&amp;$I$1</f>
        <v>EURX0D=3M</v>
      </c>
      <c r="K4" s="135" t="e">
        <f>_xll.qlDepositRateHelper2(,IF(DataSelect="Reference",I4,J4),IF(RIGHT(D4,1)="N","1D",D4),E4,Calendar,F4,G4,H4,,Trigger)</f>
        <v>#NUM!</v>
      </c>
      <c r="L4" s="130" t="b">
        <f t="shared" ref="L4:L19" si="8">IF(ISERROR(K4),FALSE,TRUE)</f>
        <v>0</v>
      </c>
      <c r="M4" s="164"/>
      <c r="N4" s="64" t="str">
        <f t="shared" si="1"/>
        <v>Dp</v>
      </c>
      <c r="O4" s="64" t="str">
        <f t="shared" ref="O4:O19" si="9">D4</f>
        <v>TN</v>
      </c>
      <c r="P4" s="34" t="e">
        <f t="shared" ref="P4:Q19" si="10">K4</f>
        <v>#NUM!</v>
      </c>
      <c r="Q4" s="34" t="b">
        <f t="shared" si="10"/>
        <v>0</v>
      </c>
      <c r="R4" s="34">
        <v>1</v>
      </c>
      <c r="S4" s="34">
        <v>1</v>
      </c>
      <c r="T4" s="34" t="e">
        <v>#NUM!</v>
      </c>
      <c r="U4" s="34" t="e">
        <f>_xll.qlRateHelperQuoteName(T4)</f>
        <v>#VALUE!</v>
      </c>
      <c r="V4" s="388" t="e">
        <f>_xll.qlRateHelperQuoteValue(T4,_xll.ohTrigger(Trigger,Quote!$V$2))</f>
        <v>#VALUE!</v>
      </c>
      <c r="W4" s="354" t="str">
        <f>IFERROR(_xll.qlFuturesRateHelperConvexityAdjustment(T4,Trigger),"--")</f>
        <v>--</v>
      </c>
      <c r="X4" s="35" t="e">
        <f>_xll.qlRateHelperEarliestDate(T4,Trigger)</f>
        <v>#VALUE!</v>
      </c>
      <c r="Y4" s="35" t="e">
        <f>_xll.qlRateHelperLatestDate(T4,Trigger)</f>
        <v>#VALUE!</v>
      </c>
      <c r="Z4" s="155" t="e">
        <v>#VALUE!</v>
      </c>
      <c r="AB4" s="353" t="s">
        <v>242</v>
      </c>
      <c r="AC4" s="362">
        <v>4</v>
      </c>
      <c r="AD4" s="366"/>
      <c r="AN4" s="339">
        <v>3</v>
      </c>
      <c r="AO4" s="339" t="str">
        <f t="shared" si="2"/>
        <v>X6F</v>
      </c>
      <c r="AP4" s="339" t="str">
        <f t="shared" si="0"/>
        <v>EUR3X6F=ICAP</v>
      </c>
      <c r="AQ4" s="370">
        <f>_xll.RtGet("IDN",AP4,$AQ$1)/100</f>
        <v>-3.2000000000000003E-4</v>
      </c>
      <c r="AR4" s="370">
        <f>_xll.RtGet("IDN",AP4,$AR$1)/100</f>
        <v>1.8000000000000001E-4</v>
      </c>
      <c r="AS4" s="370">
        <f t="shared" si="3"/>
        <v>-7.0000000000000007E-5</v>
      </c>
      <c r="AT4" s="371" t="e">
        <f>_xll.qlInterestRateIndexFixingDate($AC$5,AU4)</f>
        <v>#VALUE!</v>
      </c>
      <c r="AU4" s="371">
        <f>_xll.qlCalendarAdvance(Calendar,Settlementdate,AN4&amp;"M","mf",TRUE,Trigger)</f>
        <v>42230</v>
      </c>
      <c r="AV4" s="370" t="e">
        <f>_xll.qlIndexFixing($AC$5,AT4,,_xll.ohTrigger(Trigger,Quote!$V$2))</f>
        <v>#VALUE!</v>
      </c>
      <c r="AW4" s="370" t="e">
        <f t="shared" si="4"/>
        <v>#VALUE!</v>
      </c>
      <c r="AY4" s="187" t="s">
        <v>217</v>
      </c>
      <c r="AZ4" s="188">
        <f>_xll.qlInterestRateIndexFixingDate(Currency&amp;"ibor"&amp;$I$1,BA4,Trigger)</f>
        <v>42138</v>
      </c>
      <c r="BA4" s="188">
        <f>_xll.qlCalendarAdvance(Calendar,BA3,AY4,"f",,Trigger)</f>
        <v>42142</v>
      </c>
      <c r="BB4" s="188">
        <f>_xll.qlInterestRateIndexMaturity(Currency&amp;"ibor"&amp;$I$1,BA4,Trigger)</f>
        <v>42234</v>
      </c>
      <c r="BC4" s="361" t="e">
        <f>_xll.qlIndexFixing($AC$5,AZ4,,_xll.ohTrigger(Trigger,Quote!$V$2))</f>
        <v>#VALUE!</v>
      </c>
      <c r="BD4" s="361" t="e">
        <f>_xll.qlIndexFixing($BE$1,AZ4,TRUE,_xll.ohTrigger(Trigger,Quote!$V$2))</f>
        <v>#NUM!</v>
      </c>
    </row>
    <row r="5" spans="1:57" s="156" customFormat="1" ht="11.25" customHeight="1" x14ac:dyDescent="0.2">
      <c r="A5" s="201" t="s">
        <v>47</v>
      </c>
      <c r="B5" s="201" t="str">
        <v>S/N</v>
      </c>
      <c r="C5" s="201">
        <v>0</v>
      </c>
      <c r="D5" s="202" t="s">
        <v>190</v>
      </c>
      <c r="E5" s="203">
        <f t="shared" si="5"/>
        <v>2</v>
      </c>
      <c r="F5" s="204" t="str">
        <f t="shared" si="6"/>
        <v>Following</v>
      </c>
      <c r="G5" s="205" t="str">
        <f t="shared" si="7"/>
        <v>FALSE</v>
      </c>
      <c r="H5" s="206" t="s">
        <v>51</v>
      </c>
      <c r="I5" s="207">
        <v>8.2000000000000001E-5</v>
      </c>
      <c r="J5" s="207" t="str">
        <f>Currency&amp;"_CURVE_DEP"&amp;$I$1&amp;"_"&amp;C5</f>
        <v>EUR_CURVE_DEP3M_0</v>
      </c>
      <c r="K5" s="208" t="e">
        <f>_xll.qlDepositRateHelper2(,IF(DataSelect="Reference",I5,J5),IF(RIGHT(D5,1)="N","1D",D5),E5,Calendar,F5,G5,H5,,Trigger)</f>
        <v>#NUM!</v>
      </c>
      <c r="L5" s="203" t="b">
        <f t="shared" si="8"/>
        <v>0</v>
      </c>
      <c r="M5" s="164"/>
      <c r="N5" s="64" t="str">
        <f t="shared" si="1"/>
        <v>Dp</v>
      </c>
      <c r="O5" s="64" t="str">
        <f t="shared" si="9"/>
        <v>SN</v>
      </c>
      <c r="P5" s="34" t="e">
        <f t="shared" si="10"/>
        <v>#NUM!</v>
      </c>
      <c r="Q5" s="34" t="b">
        <f t="shared" si="10"/>
        <v>0</v>
      </c>
      <c r="R5" s="34">
        <v>1</v>
      </c>
      <c r="S5" s="34">
        <v>1</v>
      </c>
      <c r="T5" s="34" t="e">
        <v>#NUM!</v>
      </c>
      <c r="U5" s="34" t="e">
        <f>_xll.qlRateHelperQuoteName(T5)</f>
        <v>#VALUE!</v>
      </c>
      <c r="V5" s="388" t="e">
        <f>_xll.qlRateHelperQuoteValue(T5,_xll.ohTrigger(Trigger,Quote!$V$2))</f>
        <v>#VALUE!</v>
      </c>
      <c r="W5" s="354" t="str">
        <f>IFERROR(_xll.qlFuturesRateHelperConvexityAdjustment(T5,Trigger),"--")</f>
        <v>--</v>
      </c>
      <c r="X5" s="35" t="e">
        <f>_xll.qlRateHelperEarliestDate(T5,Trigger)</f>
        <v>#VALUE!</v>
      </c>
      <c r="Y5" s="35" t="e">
        <f>_xll.qlRateHelperLatestDate(T5,Trigger)</f>
        <v>#VALUE!</v>
      </c>
      <c r="Z5" s="155" t="e">
        <v>#VALUE!</v>
      </c>
      <c r="AB5" s="353" t="s">
        <v>9</v>
      </c>
      <c r="AC5" s="362" t="e">
        <f>_xll.qlEuribor(,$I$1,YieldCurve_3M,,GeneralSettings!$I$15)</f>
        <v>#NUM!</v>
      </c>
      <c r="AD5" s="366"/>
      <c r="AN5" s="339">
        <v>4</v>
      </c>
      <c r="AO5" s="339" t="str">
        <f t="shared" si="2"/>
        <v>X7F</v>
      </c>
      <c r="AP5" s="339" t="str">
        <f t="shared" si="0"/>
        <v>EUR4X7F=ICAP</v>
      </c>
      <c r="AQ5" s="370">
        <f>_xll.RtGet("IDN",AP5,$AQ$1)/100</f>
        <v>-2.9999999999999997E-4</v>
      </c>
      <c r="AR5" s="370">
        <f>_xll.RtGet("IDN",AP5,$AR$1)/100</f>
        <v>2.0000000000000001E-4</v>
      </c>
      <c r="AS5" s="370">
        <f t="shared" si="3"/>
        <v>-4.9999999999999982E-5</v>
      </c>
      <c r="AT5" s="371" t="e">
        <f>_xll.qlInterestRateIndexFixingDate($AC$5,AU5)</f>
        <v>#VALUE!</v>
      </c>
      <c r="AU5" s="371">
        <f>_xll.qlCalendarAdvance(Calendar,Settlementdate,AN5&amp;"M","mf",TRUE,Trigger)</f>
        <v>42261</v>
      </c>
      <c r="AV5" s="370" t="e">
        <f>_xll.qlIndexFixing($AC$5,AT5,,_xll.ohTrigger(Trigger,Quote!$V$2))</f>
        <v>#VALUE!</v>
      </c>
      <c r="AW5" s="370" t="e">
        <f t="shared" si="4"/>
        <v>#VALUE!</v>
      </c>
      <c r="AY5" s="187" t="s">
        <v>217</v>
      </c>
      <c r="AZ5" s="188">
        <f>_xll.qlInterestRateIndexFixingDate(Currency&amp;"ibor"&amp;$I$1,BA5,Trigger)</f>
        <v>42139</v>
      </c>
      <c r="BA5" s="188">
        <f>_xll.qlCalendarAdvance(Calendar,BA4,AY5,"f",,Trigger)</f>
        <v>42143</v>
      </c>
      <c r="BB5" s="188">
        <f>_xll.qlInterestRateIndexMaturity(Currency&amp;"ibor"&amp;$I$1,BA5,Trigger)</f>
        <v>42235</v>
      </c>
      <c r="BC5" s="361" t="e">
        <f>_xll.qlIndexFixing($AC$5,AZ5,,_xll.ohTrigger(Trigger,Quote!$V$2))</f>
        <v>#VALUE!</v>
      </c>
      <c r="BD5" s="361" t="e">
        <f>_xll.qlIndexFixing($BE$1,AZ5,TRUE,_xll.ohTrigger(Trigger,Quote!$V$2))</f>
        <v>#NUM!</v>
      </c>
    </row>
    <row r="6" spans="1:57" s="156" customFormat="1" ht="11.25" customHeight="1" x14ac:dyDescent="0.2">
      <c r="A6" s="128" t="s">
        <v>47</v>
      </c>
      <c r="B6" s="128" t="str">
        <v>1W</v>
      </c>
      <c r="C6" s="128">
        <v>0</v>
      </c>
      <c r="D6" s="129">
        <f>IF(DataSelect="Mx_Live",IF(LEFT(C6,1)="#",(_xll.qlCalendarBusinessDaysBetween(Calendar,Settlementdate,DATE(RIGHT(LEFT(C6,5),4),LEFT(RIGHT(C6,4),2),RIGHT(C6,2)),,TRUE,Trigger)-1)&amp;"D",C6),IF(LEFT(B6,1)="#",(_xll.qlCalendarBusinessDaysBetween(Calendar,Settlementdate,DATE(RIGHT(LEFT(B6,5),4),LEFT(RIGHT(B6,4),2),RIGHT(B6,2)),,TRUE,Trigger)-1)&amp;"D",B6))</f>
        <v>0</v>
      </c>
      <c r="E6" s="130">
        <f t="shared" si="5"/>
        <v>2</v>
      </c>
      <c r="F6" s="131" t="str">
        <f t="shared" si="6"/>
        <v>Following</v>
      </c>
      <c r="G6" s="132" t="str">
        <f t="shared" si="7"/>
        <v>FALSE</v>
      </c>
      <c r="H6" s="133" t="s">
        <v>51</v>
      </c>
      <c r="I6" s="134">
        <v>1.0200000000000001E-4</v>
      </c>
      <c r="J6" s="134" t="str">
        <f t="shared" ref="J6:J19" si="11">IF(LEFT(C6,1)="#","STUB"&amp;$I$1,Currency&amp;"_CURVE_DEP"&amp;$I$1&amp;"_"&amp;C6)</f>
        <v>EUR_CURVE_DEP3M_0</v>
      </c>
      <c r="K6" s="135" t="e">
        <f>_xll.qlDepositRateHelper2(,IF(DataSelect="Reference",I6,J6),IF(RIGHT(D6,1)="N","1D",D6),E6,Calendar,F6,G6,H6,,Trigger)</f>
        <v>#NUM!</v>
      </c>
      <c r="L6" s="130" t="b">
        <f t="shared" si="8"/>
        <v>0</v>
      </c>
      <c r="M6" s="164"/>
      <c r="N6" s="64" t="str">
        <f t="shared" si="1"/>
        <v>Dp</v>
      </c>
      <c r="O6" s="64">
        <f t="shared" si="9"/>
        <v>0</v>
      </c>
      <c r="P6" s="34" t="e">
        <f t="shared" si="10"/>
        <v>#NUM!</v>
      </c>
      <c r="Q6" s="34" t="b">
        <f t="shared" si="10"/>
        <v>0</v>
      </c>
      <c r="R6" s="34">
        <v>1</v>
      </c>
      <c r="S6" s="34">
        <v>1</v>
      </c>
      <c r="T6" s="34" t="e">
        <v>#NUM!</v>
      </c>
      <c r="U6" s="34" t="e">
        <f>_xll.qlRateHelperQuoteName(T6)</f>
        <v>#VALUE!</v>
      </c>
      <c r="V6" s="388" t="e">
        <f>_xll.qlRateHelperQuoteValue(T6,_xll.ohTrigger(Trigger,Quote!$V$2))</f>
        <v>#VALUE!</v>
      </c>
      <c r="W6" s="354" t="str">
        <f>IFERROR(_xll.qlFuturesRateHelperConvexityAdjustment(T6,Trigger),"--")</f>
        <v>--</v>
      </c>
      <c r="X6" s="35" t="e">
        <f>_xll.qlRateHelperEarliestDate(T6,Trigger)</f>
        <v>#VALUE!</v>
      </c>
      <c r="Y6" s="35" t="e">
        <f>_xll.qlRateHelperLatestDate(T6,Trigger)</f>
        <v>#VALUE!</v>
      </c>
      <c r="Z6" s="155" t="e">
        <v>#VALUE!</v>
      </c>
      <c r="AD6" s="366"/>
      <c r="AN6" s="339">
        <v>5</v>
      </c>
      <c r="AO6" s="339" t="str">
        <f t="shared" si="2"/>
        <v>X8F</v>
      </c>
      <c r="AP6" s="339" t="str">
        <f t="shared" si="0"/>
        <v>EUR5X8F=ICAP</v>
      </c>
      <c r="AQ6" s="370">
        <f>_xll.RtGet("IDN",AP6,$AQ$1)/100</f>
        <v>-2.8000000000000003E-4</v>
      </c>
      <c r="AR6" s="370">
        <f>_xll.RtGet("IDN",AP6,$AR$1)/100</f>
        <v>2.1999999999999998E-4</v>
      </c>
      <c r="AS6" s="370">
        <f t="shared" si="3"/>
        <v>-3.0000000000000024E-5</v>
      </c>
      <c r="AT6" s="371" t="e">
        <f>_xll.qlInterestRateIndexFixingDate($AC$5,AU6)</f>
        <v>#VALUE!</v>
      </c>
      <c r="AU6" s="371">
        <f>_xll.qlCalendarAdvance(Calendar,Settlementdate,AN6&amp;"M","mf",TRUE,Trigger)</f>
        <v>42291</v>
      </c>
      <c r="AV6" s="370" t="e">
        <f>_xll.qlIndexFixing($AC$5,AT6,,_xll.ohTrigger(Trigger,Quote!$V$2))</f>
        <v>#VALUE!</v>
      </c>
      <c r="AW6" s="370" t="e">
        <f t="shared" si="4"/>
        <v>#VALUE!</v>
      </c>
      <c r="AY6" s="187" t="s">
        <v>217</v>
      </c>
      <c r="AZ6" s="188">
        <f>_xll.qlInterestRateIndexFixingDate(Currency&amp;"ibor"&amp;$I$1,BA6,Trigger)</f>
        <v>42142</v>
      </c>
      <c r="BA6" s="188">
        <f>_xll.qlCalendarAdvance(Calendar,BA5,AY6,"f",,Trigger)</f>
        <v>42144</v>
      </c>
      <c r="BB6" s="188">
        <f>_xll.qlInterestRateIndexMaturity(Currency&amp;"ibor"&amp;$I$1,BA6,Trigger)</f>
        <v>42236</v>
      </c>
      <c r="BC6" s="361" t="e">
        <f>_xll.qlIndexFixing($AC$5,AZ6,,_xll.ohTrigger(Trigger,Quote!$V$2))</f>
        <v>#VALUE!</v>
      </c>
      <c r="BD6" s="361" t="e">
        <f>_xll.qlIndexFixing($BE$1,AZ6,TRUE,_xll.ohTrigger(Trigger,Quote!$V$2))</f>
        <v>#NUM!</v>
      </c>
    </row>
    <row r="7" spans="1:57" s="156" customFormat="1" ht="11.25" customHeight="1" x14ac:dyDescent="0.2">
      <c r="A7" s="128" t="s">
        <v>47</v>
      </c>
      <c r="B7" s="128" t="str">
        <v>2W</v>
      </c>
      <c r="C7" s="128">
        <v>0</v>
      </c>
      <c r="D7" s="129">
        <f>IF(DataSelect="Mx_Live",IF(LEFT(C7,1)="#",(_xll.qlCalendarBusinessDaysBetween(Calendar,Settlementdate,DATE(RIGHT(LEFT(C7,5),4),LEFT(RIGHT(C7,4),2),RIGHT(C7,2)),,TRUE,Trigger)-1)&amp;"D",C7),IF(LEFT(B7,1)="#",(_xll.qlCalendarBusinessDaysBetween(Calendar,Settlementdate,DATE(RIGHT(LEFT(B7,5),4),LEFT(RIGHT(B7,4),2),RIGHT(B7,2)),,TRUE,Trigger)-1)&amp;"D",B7))</f>
        <v>0</v>
      </c>
      <c r="E7" s="130">
        <f t="shared" si="5"/>
        <v>2</v>
      </c>
      <c r="F7" s="131" t="str">
        <f t="shared" si="6"/>
        <v>Following</v>
      </c>
      <c r="G7" s="132" t="str">
        <f t="shared" si="7"/>
        <v>FALSE</v>
      </c>
      <c r="H7" s="133" t="s">
        <v>51</v>
      </c>
      <c r="I7" s="134">
        <v>-9.1000000000000003E-5</v>
      </c>
      <c r="J7" s="134" t="str">
        <f t="shared" si="11"/>
        <v>EUR_CURVE_DEP3M_0</v>
      </c>
      <c r="K7" s="135" t="e">
        <f>_xll.qlDepositRateHelper2(,IF(DataSelect="Reference",I7,J7),IF(RIGHT(D7,1)="N","1D",D7),E7,Calendar,F7,G7,H7,,Trigger)</f>
        <v>#NUM!</v>
      </c>
      <c r="L7" s="130" t="b">
        <f t="shared" si="8"/>
        <v>0</v>
      </c>
      <c r="M7" s="164"/>
      <c r="N7" s="64" t="str">
        <f t="shared" si="1"/>
        <v>Dp</v>
      </c>
      <c r="O7" s="64">
        <f t="shared" si="9"/>
        <v>0</v>
      </c>
      <c r="P7" s="34" t="e">
        <f t="shared" si="10"/>
        <v>#NUM!</v>
      </c>
      <c r="Q7" s="34" t="b">
        <f t="shared" si="10"/>
        <v>0</v>
      </c>
      <c r="R7" s="34">
        <v>1</v>
      </c>
      <c r="S7" s="34">
        <v>1</v>
      </c>
      <c r="T7" s="34" t="e">
        <v>#NUM!</v>
      </c>
      <c r="U7" s="34" t="e">
        <f>_xll.qlRateHelperQuoteName(T7)</f>
        <v>#VALUE!</v>
      </c>
      <c r="V7" s="388" t="e">
        <f>_xll.qlRateHelperQuoteValue(T7,_xll.ohTrigger(Trigger,Quote!$V$2))</f>
        <v>#VALUE!</v>
      </c>
      <c r="W7" s="354" t="str">
        <f>IFERROR(_xll.qlFuturesRateHelperConvexityAdjustment(T7,Trigger),"--")</f>
        <v>--</v>
      </c>
      <c r="X7" s="35" t="e">
        <f>_xll.qlRateHelperEarliestDate(T7,Trigger)</f>
        <v>#VALUE!</v>
      </c>
      <c r="Y7" s="35" t="e">
        <f>_xll.qlRateHelperLatestDate(T7,Trigger)</f>
        <v>#VALUE!</v>
      </c>
      <c r="Z7" s="155" t="e">
        <v>#VALUE!</v>
      </c>
      <c r="AD7" s="366"/>
      <c r="AN7" s="339">
        <v>6</v>
      </c>
      <c r="AO7" s="339" t="str">
        <f t="shared" si="2"/>
        <v>X9F</v>
      </c>
      <c r="AP7" s="339" t="str">
        <f t="shared" si="0"/>
        <v>EUR6X9F=ICAP</v>
      </c>
      <c r="AQ7" s="370">
        <f>_xll.RtGet("IDN",AP7,$AQ$1)/100</f>
        <v>-2.7E-4</v>
      </c>
      <c r="AR7" s="370">
        <f>_xll.RtGet("IDN",AP7,$AR$1)/100</f>
        <v>2.3000000000000001E-4</v>
      </c>
      <c r="AS7" s="370">
        <f t="shared" si="3"/>
        <v>-1.9999999999999998E-5</v>
      </c>
      <c r="AT7" s="371" t="e">
        <f>_xll.qlInterestRateIndexFixingDate($AC$5,AU7)</f>
        <v>#VALUE!</v>
      </c>
      <c r="AU7" s="371">
        <f>_xll.qlCalendarAdvance(Calendar,Settlementdate,AN7&amp;"M","mf",TRUE,Trigger)</f>
        <v>42324</v>
      </c>
      <c r="AV7" s="370" t="e">
        <f>_xll.qlIndexFixing($AC$5,AT7,,_xll.ohTrigger(Trigger,Quote!$V$2))</f>
        <v>#VALUE!</v>
      </c>
      <c r="AW7" s="370" t="e">
        <f t="shared" si="4"/>
        <v>#VALUE!</v>
      </c>
      <c r="AY7" s="187" t="s">
        <v>217</v>
      </c>
      <c r="AZ7" s="188">
        <f>_xll.qlInterestRateIndexFixingDate(Currency&amp;"ibor"&amp;$I$1,BA7,Trigger)</f>
        <v>42143</v>
      </c>
      <c r="BA7" s="188">
        <f>_xll.qlCalendarAdvance(Calendar,BA6,AY7,"f",,Trigger)</f>
        <v>42145</v>
      </c>
      <c r="BB7" s="188">
        <f>_xll.qlInterestRateIndexMaturity(Currency&amp;"ibor"&amp;$I$1,BA7,Trigger)</f>
        <v>42237</v>
      </c>
      <c r="BC7" s="361" t="e">
        <f>_xll.qlIndexFixing($AC$5,AZ7,,_xll.ohTrigger(Trigger,Quote!$V$2))</f>
        <v>#VALUE!</v>
      </c>
      <c r="BD7" s="361" t="e">
        <f>_xll.qlIndexFixing($BE$1,AZ7,TRUE,_xll.ohTrigger(Trigger,Quote!$V$2))</f>
        <v>#NUM!</v>
      </c>
    </row>
    <row r="8" spans="1:57" s="156" customFormat="1" ht="11.25" customHeight="1" x14ac:dyDescent="0.2">
      <c r="A8" s="128" t="s">
        <v>47</v>
      </c>
      <c r="B8" s="128" t="str">
        <v>3W</v>
      </c>
      <c r="C8" s="128">
        <v>0</v>
      </c>
      <c r="D8" s="129">
        <f>IF(DataSelect="Mx_Live",IF(LEFT(C8,1)="#",(_xll.qlCalendarBusinessDaysBetween(Calendar,Settlementdate,DATE(RIGHT(LEFT(C8,5),4),LEFT(RIGHT(C8,4),2),RIGHT(C8,2)),,TRUE,Trigger)-1)&amp;"D",C8),IF(LEFT(B8,1)="#",(_xll.qlCalendarBusinessDaysBetween(Calendar,Settlementdate,DATE(RIGHT(LEFT(B8,5),4),LEFT(RIGHT(B8,4),2),RIGHT(B8,2)),,TRUE,Trigger)-1)&amp;"D",B8))</f>
        <v>0</v>
      </c>
      <c r="E8" s="130">
        <f t="shared" si="5"/>
        <v>2</v>
      </c>
      <c r="F8" s="131" t="str">
        <f t="shared" si="6"/>
        <v>Following</v>
      </c>
      <c r="G8" s="132" t="str">
        <f t="shared" si="7"/>
        <v>FALSE</v>
      </c>
      <c r="H8" s="133" t="s">
        <v>51</v>
      </c>
      <c r="I8" s="134">
        <v>-1.95E-4</v>
      </c>
      <c r="J8" s="134" t="str">
        <f t="shared" si="11"/>
        <v>EUR_CURVE_DEP3M_0</v>
      </c>
      <c r="K8" s="135" t="e">
        <f>_xll.qlDepositRateHelper2(,IF(DataSelect="Reference",I8,J8),IF(RIGHT(D8,1)="N","1D",D8),E8,Calendar,F8,G8,H8,,Trigger)</f>
        <v>#NUM!</v>
      </c>
      <c r="L8" s="130" t="b">
        <f t="shared" si="8"/>
        <v>0</v>
      </c>
      <c r="M8" s="164"/>
      <c r="N8" s="64" t="str">
        <f t="shared" si="1"/>
        <v>Dp</v>
      </c>
      <c r="O8" s="64">
        <f t="shared" si="9"/>
        <v>0</v>
      </c>
      <c r="P8" s="34" t="e">
        <f t="shared" si="10"/>
        <v>#NUM!</v>
      </c>
      <c r="Q8" s="34" t="b">
        <f t="shared" si="10"/>
        <v>0</v>
      </c>
      <c r="R8" s="34">
        <v>1</v>
      </c>
      <c r="S8" s="34">
        <v>1</v>
      </c>
      <c r="T8" s="34" t="e">
        <v>#NUM!</v>
      </c>
      <c r="U8" s="34" t="e">
        <f>_xll.qlRateHelperQuoteName(T8)</f>
        <v>#VALUE!</v>
      </c>
      <c r="V8" s="388" t="e">
        <f>_xll.qlRateHelperQuoteValue(T8,_xll.ohTrigger(Trigger,Quote!$V$2))</f>
        <v>#VALUE!</v>
      </c>
      <c r="W8" s="354" t="str">
        <f>IFERROR(_xll.qlFuturesRateHelperConvexityAdjustment(T8,Trigger),"--")</f>
        <v>--</v>
      </c>
      <c r="X8" s="35" t="e">
        <f>_xll.qlRateHelperEarliestDate(T8,Trigger)</f>
        <v>#VALUE!</v>
      </c>
      <c r="Y8" s="35" t="e">
        <f>_xll.qlRateHelperLatestDate(T8,Trigger)</f>
        <v>#VALUE!</v>
      </c>
      <c r="Z8" s="155" t="e">
        <v>#VALUE!</v>
      </c>
      <c r="AD8" s="366"/>
      <c r="AN8" s="339">
        <v>7</v>
      </c>
      <c r="AO8" s="339" t="str">
        <f t="shared" si="2"/>
        <v>X10F</v>
      </c>
      <c r="AP8" s="339" t="str">
        <f t="shared" si="0"/>
        <v>EUR7X10F=ICAP</v>
      </c>
      <c r="AQ8" s="370">
        <f>_xll.RtGet("IDN",AP8,$AQ$1)/100</f>
        <v>-2.5000000000000001E-4</v>
      </c>
      <c r="AR8" s="370">
        <f>_xll.RtGet("IDN",AP8,$AR$1)/100</f>
        <v>2.5000000000000001E-4</v>
      </c>
      <c r="AS8" s="370">
        <f t="shared" si="3"/>
        <v>0</v>
      </c>
      <c r="AT8" s="371" t="e">
        <f>_xll.qlInterestRateIndexFixingDate($AC$5,AU8)</f>
        <v>#VALUE!</v>
      </c>
      <c r="AU8" s="371">
        <f>_xll.qlCalendarAdvance(Calendar,Settlementdate,AN8&amp;"M","mf",TRUE,Trigger)</f>
        <v>42352</v>
      </c>
      <c r="AV8" s="370" t="e">
        <f>_xll.qlIndexFixing($AC$5,AT8,,_xll.ohTrigger(Trigger,Quote!$V$2))</f>
        <v>#VALUE!</v>
      </c>
      <c r="AW8" s="370" t="e">
        <f t="shared" si="4"/>
        <v>#VALUE!</v>
      </c>
      <c r="AY8" s="187" t="s">
        <v>217</v>
      </c>
      <c r="AZ8" s="188">
        <f>_xll.qlInterestRateIndexFixingDate(Currency&amp;"ibor"&amp;$I$1,BA8,Trigger)</f>
        <v>42144</v>
      </c>
      <c r="BA8" s="188">
        <f>_xll.qlCalendarAdvance(Calendar,BA7,AY8,"f",,Trigger)</f>
        <v>42146</v>
      </c>
      <c r="BB8" s="188">
        <f>_xll.qlInterestRateIndexMaturity(Currency&amp;"ibor"&amp;$I$1,BA8,Trigger)</f>
        <v>42240</v>
      </c>
      <c r="BC8" s="361" t="e">
        <f>_xll.qlIndexFixing($AC$5,AZ8,,_xll.ohTrigger(Trigger,Quote!$V$2))</f>
        <v>#VALUE!</v>
      </c>
      <c r="BD8" s="361" t="e">
        <f>_xll.qlIndexFixing($BE$1,AZ8,TRUE,_xll.ohTrigger(Trigger,Quote!$V$2))</f>
        <v>#NUM!</v>
      </c>
    </row>
    <row r="9" spans="1:57" s="156" customFormat="1" ht="11.25" customHeight="1" x14ac:dyDescent="0.2">
      <c r="A9" s="128" t="s">
        <v>47</v>
      </c>
      <c r="B9" s="128" t="str">
        <v>1M</v>
      </c>
      <c r="C9" s="128">
        <v>0</v>
      </c>
      <c r="D9" s="129">
        <f>IF(DataSelect="Mx_Live",IF(LEFT(C9,1)="#",(_xll.qlCalendarBusinessDaysBetween(Calendar,Settlementdate,DATE(RIGHT(LEFT(C9,5),4),LEFT(RIGHT(C9,4),2),RIGHT(C9,2)),,TRUE,Trigger)-1)&amp;"D",C9),IF(LEFT(B9,1)="#",(_xll.qlCalendarBusinessDaysBetween(Calendar,Settlementdate,DATE(RIGHT(LEFT(B9,5),4),LEFT(RIGHT(B9,4),2),RIGHT(B9,2)),,TRUE,Trigger)-1)&amp;"D",B9))</f>
        <v>0</v>
      </c>
      <c r="E9" s="130">
        <f t="shared" si="5"/>
        <v>2</v>
      </c>
      <c r="F9" s="131" t="str">
        <f t="shared" si="6"/>
        <v>Following</v>
      </c>
      <c r="G9" s="132" t="str">
        <f t="shared" si="7"/>
        <v>FALSE</v>
      </c>
      <c r="H9" s="133" t="s">
        <v>51</v>
      </c>
      <c r="I9" s="134">
        <v>-3.4099999999999999E-4</v>
      </c>
      <c r="J9" s="134" t="str">
        <f t="shared" si="11"/>
        <v>EUR_CURVE_DEP3M_0</v>
      </c>
      <c r="K9" s="135" t="e">
        <f>_xll.qlDepositRateHelper2(,IF(DataSelect="Reference",I9,J9),IF(RIGHT(D9,1)="N","1D",D9),E9,Calendar,F9,G9,H9,,Trigger)</f>
        <v>#NUM!</v>
      </c>
      <c r="L9" s="130" t="b">
        <f t="shared" si="8"/>
        <v>0</v>
      </c>
      <c r="M9" s="164"/>
      <c r="N9" s="64" t="str">
        <f t="shared" si="1"/>
        <v>Dp</v>
      </c>
      <c r="O9" s="64">
        <f t="shared" si="9"/>
        <v>0</v>
      </c>
      <c r="P9" s="34" t="e">
        <f t="shared" si="10"/>
        <v>#NUM!</v>
      </c>
      <c r="Q9" s="34" t="b">
        <f t="shared" si="10"/>
        <v>0</v>
      </c>
      <c r="R9" s="34">
        <v>1</v>
      </c>
      <c r="S9" s="34">
        <v>1</v>
      </c>
      <c r="T9" s="34" t="e">
        <v>#NUM!</v>
      </c>
      <c r="U9" s="34" t="e">
        <f>_xll.qlRateHelperQuoteName(T9)</f>
        <v>#VALUE!</v>
      </c>
      <c r="V9" s="388" t="e">
        <f>_xll.qlRateHelperQuoteValue(T9,_xll.ohTrigger(Trigger,Quote!$V$2))</f>
        <v>#VALUE!</v>
      </c>
      <c r="W9" s="354" t="str">
        <f>IFERROR(_xll.qlFuturesRateHelperConvexityAdjustment(T9,Trigger),"--")</f>
        <v>--</v>
      </c>
      <c r="X9" s="35" t="e">
        <f>_xll.qlRateHelperEarliestDate(T9,Trigger)</f>
        <v>#VALUE!</v>
      </c>
      <c r="Y9" s="35" t="e">
        <f>_xll.qlRateHelperLatestDate(T9,Trigger)</f>
        <v>#VALUE!</v>
      </c>
      <c r="Z9" s="155" t="e">
        <v>#VALUE!</v>
      </c>
      <c r="AD9" s="366"/>
      <c r="AN9" s="339">
        <v>8</v>
      </c>
      <c r="AO9" s="339" t="str">
        <f t="shared" si="2"/>
        <v>X11F</v>
      </c>
      <c r="AP9" s="339" t="str">
        <f t="shared" si="0"/>
        <v>EUR8X11F=ICAP</v>
      </c>
      <c r="AQ9" s="370">
        <f>_xll.RtGet("IDN",AP9,$AQ$1)/100</f>
        <v>-2.1999999999999998E-4</v>
      </c>
      <c r="AR9" s="370">
        <f>_xll.RtGet("IDN",AP9,$AR$1)/100</f>
        <v>2.8000000000000003E-4</v>
      </c>
      <c r="AS9" s="370">
        <f t="shared" si="3"/>
        <v>3.0000000000000024E-5</v>
      </c>
      <c r="AT9" s="371" t="e">
        <f>_xll.qlInterestRateIndexFixingDate($AC$5,AU9)</f>
        <v>#VALUE!</v>
      </c>
      <c r="AU9" s="371">
        <f>_xll.qlCalendarAdvance(Calendar,Settlementdate,AN9&amp;"M","mf",TRUE,Trigger)</f>
        <v>42383</v>
      </c>
      <c r="AV9" s="370" t="e">
        <f>_xll.qlIndexFixing($AC$5,AT9,,_xll.ohTrigger(Trigger,Quote!$V$2))</f>
        <v>#VALUE!</v>
      </c>
      <c r="AW9" s="370" t="e">
        <f t="shared" si="4"/>
        <v>#VALUE!</v>
      </c>
      <c r="AY9" s="187" t="s">
        <v>217</v>
      </c>
      <c r="AZ9" s="188">
        <f>_xll.qlInterestRateIndexFixingDate(Currency&amp;"ibor"&amp;$I$1,BA9,Trigger)</f>
        <v>42145</v>
      </c>
      <c r="BA9" s="188">
        <f>_xll.qlCalendarAdvance(Calendar,BA8,AY9,"f",,Trigger)</f>
        <v>42149</v>
      </c>
      <c r="BB9" s="188">
        <f>_xll.qlInterestRateIndexMaturity(Currency&amp;"ibor"&amp;$I$1,BA9,Trigger)</f>
        <v>42241</v>
      </c>
      <c r="BC9" s="361" t="e">
        <f>_xll.qlIndexFixing($AC$5,AZ9,,_xll.ohTrigger(Trigger,Quote!$V$2))</f>
        <v>#VALUE!</v>
      </c>
      <c r="BD9" s="361" t="e">
        <f>_xll.qlIndexFixing($BE$1,AZ9,TRUE,_xll.ohTrigger(Trigger,Quote!$V$2))</f>
        <v>#NUM!</v>
      </c>
    </row>
    <row r="10" spans="1:57" s="156" customFormat="1" ht="11.25" customHeight="1" x14ac:dyDescent="0.2">
      <c r="A10" s="128" t="s">
        <v>47</v>
      </c>
      <c r="B10" s="128" t="str">
        <v>2M</v>
      </c>
      <c r="C10" s="128">
        <v>0</v>
      </c>
      <c r="D10" s="129">
        <f>IF(DataSelect="Mx_Live",IF(LEFT(C10,1)="#",(_xll.qlCalendarBusinessDaysBetween(Calendar,Settlementdate,DATE(RIGHT(LEFT(C10,5),4),LEFT(RIGHT(C10,4),2),RIGHT(C10,2)),,TRUE,Trigger)-1)&amp;"D",C10),IF(LEFT(B10,1)="#",(_xll.qlCalendarBusinessDaysBetween(Calendar,Settlementdate,DATE(RIGHT(LEFT(B10,5),4),LEFT(RIGHT(B10,4),2),RIGHT(B10,2)),,TRUE,Trigger)-1)&amp;"D",B10))</f>
        <v>0</v>
      </c>
      <c r="E10" s="130">
        <f t="shared" si="5"/>
        <v>2</v>
      </c>
      <c r="F10" s="131" t="str">
        <f t="shared" si="6"/>
        <v>Following</v>
      </c>
      <c r="G10" s="132" t="str">
        <f t="shared" si="7"/>
        <v>FALSE</v>
      </c>
      <c r="H10" s="133" t="s">
        <v>51</v>
      </c>
      <c r="I10" s="134">
        <v>-2.2100000000000001E-4</v>
      </c>
      <c r="J10" s="134" t="str">
        <f t="shared" si="11"/>
        <v>EUR_CURVE_DEP3M_0</v>
      </c>
      <c r="K10" s="135" t="e">
        <f>_xll.qlDepositRateHelper2(,IF(DataSelect="Reference",I10,J10),IF(RIGHT(D10,1)="N","1D",D10),E10,Calendar,F10,G10,H10,,Trigger)</f>
        <v>#NUM!</v>
      </c>
      <c r="L10" s="130" t="b">
        <f t="shared" si="8"/>
        <v>0</v>
      </c>
      <c r="M10" s="164"/>
      <c r="N10" s="64" t="str">
        <f t="shared" si="1"/>
        <v>Dp</v>
      </c>
      <c r="O10" s="64">
        <f t="shared" si="9"/>
        <v>0</v>
      </c>
      <c r="P10" s="34" t="e">
        <f t="shared" si="10"/>
        <v>#NUM!</v>
      </c>
      <c r="Q10" s="34" t="b">
        <f t="shared" si="10"/>
        <v>0</v>
      </c>
      <c r="R10" s="34">
        <v>1</v>
      </c>
      <c r="S10" s="34">
        <v>1</v>
      </c>
      <c r="T10" s="34" t="e">
        <v>#NUM!</v>
      </c>
      <c r="U10" s="34" t="e">
        <f>_xll.qlRateHelperQuoteName(T10)</f>
        <v>#VALUE!</v>
      </c>
      <c r="V10" s="388" t="e">
        <f>_xll.qlRateHelperQuoteValue(T10,_xll.ohTrigger(Trigger,Quote!$V$2))</f>
        <v>#VALUE!</v>
      </c>
      <c r="W10" s="354" t="str">
        <f>IFERROR(_xll.qlFuturesRateHelperConvexityAdjustment(T10,Trigger),"--")</f>
        <v>--</v>
      </c>
      <c r="X10" s="35" t="e">
        <f>_xll.qlRateHelperEarliestDate(T10,Trigger)</f>
        <v>#VALUE!</v>
      </c>
      <c r="Y10" s="35" t="e">
        <f>_xll.qlRateHelperLatestDate(T10,Trigger)</f>
        <v>#VALUE!</v>
      </c>
      <c r="Z10" s="155" t="e">
        <v>#VALUE!</v>
      </c>
      <c r="AD10" s="366"/>
      <c r="AN10" s="339">
        <v>9</v>
      </c>
      <c r="AO10" s="339" t="str">
        <f t="shared" si="2"/>
        <v>X12F</v>
      </c>
      <c r="AP10" s="339" t="str">
        <f t="shared" si="0"/>
        <v>EUR9X12F=ICAP</v>
      </c>
      <c r="AQ10" s="370">
        <f>_xll.RtGet("IDN",AP10,$AQ$1)/100</f>
        <v>-1.8000000000000001E-4</v>
      </c>
      <c r="AR10" s="370">
        <f>_xll.RtGet("IDN",AP10,$AR$1)/100</f>
        <v>3.2000000000000003E-4</v>
      </c>
      <c r="AS10" s="370">
        <f t="shared" si="3"/>
        <v>7.0000000000000007E-5</v>
      </c>
      <c r="AT10" s="371" t="e">
        <f>_xll.qlInterestRateIndexFixingDate($AC$5,AU10)</f>
        <v>#VALUE!</v>
      </c>
      <c r="AU10" s="371">
        <f>_xll.qlCalendarAdvance(Calendar,Settlementdate,AN10&amp;"M","mf",TRUE,Trigger)</f>
        <v>42415</v>
      </c>
      <c r="AV10" s="370" t="e">
        <f>_xll.qlIndexFixing($AC$5,AT10,,_xll.ohTrigger(Trigger,Quote!$V$2))</f>
        <v>#VALUE!</v>
      </c>
      <c r="AW10" s="370" t="e">
        <f t="shared" si="4"/>
        <v>#VALUE!</v>
      </c>
      <c r="AY10" s="187" t="s">
        <v>217</v>
      </c>
      <c r="AZ10" s="188">
        <f>_xll.qlInterestRateIndexFixingDate(Currency&amp;"ibor"&amp;$I$1,BA10,Trigger)</f>
        <v>42146</v>
      </c>
      <c r="BA10" s="188">
        <f>_xll.qlCalendarAdvance(Calendar,BA9,AY10,"f",,Trigger)</f>
        <v>42150</v>
      </c>
      <c r="BB10" s="188">
        <f>_xll.qlInterestRateIndexMaturity(Currency&amp;"ibor"&amp;$I$1,BA10,Trigger)</f>
        <v>42242</v>
      </c>
      <c r="BC10" s="361" t="e">
        <f>_xll.qlIndexFixing($AC$5,AZ10,,_xll.ohTrigger(Trigger,Quote!$V$2))</f>
        <v>#VALUE!</v>
      </c>
      <c r="BD10" s="361" t="e">
        <f>_xll.qlIndexFixing($BE$1,AZ10,TRUE,_xll.ohTrigger(Trigger,Quote!$V$2))</f>
        <v>#NUM!</v>
      </c>
    </row>
    <row r="11" spans="1:57" s="156" customFormat="1" ht="11.25" customHeight="1" x14ac:dyDescent="0.2">
      <c r="A11" s="128" t="s">
        <v>47</v>
      </c>
      <c r="B11" s="128" t="str">
        <v>3M</v>
      </c>
      <c r="C11" s="128">
        <v>0</v>
      </c>
      <c r="D11" s="129">
        <f>IF(DataSelect="Mx_Live",IF(LEFT(C11,1)="#",(_xll.qlCalendarBusinessDaysBetween(Calendar,Settlementdate,DATE(RIGHT(LEFT(C11,5),4),LEFT(RIGHT(C11,4),2),RIGHT(C11,2)),,TRUE,Trigger)-1)&amp;"D",C11),IF(LEFT(B11,1)="#",(_xll.qlCalendarBusinessDaysBetween(Calendar,Settlementdate,DATE(RIGHT(LEFT(B11,5),4),LEFT(RIGHT(B11,4),2),RIGHT(B11,2)),,TRUE,Trigger)-1)&amp;"D",B11))</f>
        <v>0</v>
      </c>
      <c r="E11" s="130">
        <f t="shared" si="5"/>
        <v>2</v>
      </c>
      <c r="F11" s="131" t="str">
        <f t="shared" si="6"/>
        <v>Following</v>
      </c>
      <c r="G11" s="132" t="str">
        <f t="shared" si="7"/>
        <v>FALSE</v>
      </c>
      <c r="H11" s="133" t="s">
        <v>51</v>
      </c>
      <c r="I11" s="134">
        <v>-1.7699999999999999E-4</v>
      </c>
      <c r="J11" s="134" t="str">
        <f t="shared" si="11"/>
        <v>EUR_CURVE_DEP3M_0</v>
      </c>
      <c r="K11" s="135" t="e">
        <f>_xll.qlDepositRateHelper2(,IF(DataSelect="Reference",I11,J11),IF(RIGHT(D11,1)="N","1D",D11),E11,Calendar,F11,G11,H11,,Trigger)</f>
        <v>#NUM!</v>
      </c>
      <c r="L11" s="130" t="b">
        <f t="shared" si="8"/>
        <v>0</v>
      </c>
      <c r="M11" s="164"/>
      <c r="N11" s="64" t="str">
        <f t="shared" si="1"/>
        <v>Dp</v>
      </c>
      <c r="O11" s="64">
        <f t="shared" si="9"/>
        <v>0</v>
      </c>
      <c r="P11" s="34" t="e">
        <f t="shared" si="10"/>
        <v>#NUM!</v>
      </c>
      <c r="Q11" s="34" t="b">
        <f t="shared" si="10"/>
        <v>0</v>
      </c>
      <c r="R11" s="34">
        <v>1</v>
      </c>
      <c r="S11" s="34">
        <v>1</v>
      </c>
      <c r="T11" s="34" t="e">
        <v>#NUM!</v>
      </c>
      <c r="U11" s="34" t="e">
        <f>_xll.qlRateHelperQuoteName(T11)</f>
        <v>#VALUE!</v>
      </c>
      <c r="V11" s="388" t="e">
        <f>_xll.qlRateHelperQuoteValue(T11,_xll.ohTrigger(Trigger,Quote!$V$2))</f>
        <v>#VALUE!</v>
      </c>
      <c r="W11" s="354" t="str">
        <f>IFERROR(_xll.qlFuturesRateHelperConvexityAdjustment(T11,Trigger),"--")</f>
        <v>--</v>
      </c>
      <c r="X11" s="35" t="e">
        <f>_xll.qlRateHelperEarliestDate(T11,Trigger)</f>
        <v>#VALUE!</v>
      </c>
      <c r="Y11" s="35" t="e">
        <f>_xll.qlRateHelperLatestDate(T11,Trigger)</f>
        <v>#VALUE!</v>
      </c>
      <c r="Z11" s="155" t="e">
        <v>#VALUE!</v>
      </c>
      <c r="AD11" s="366"/>
      <c r="AN11" s="339">
        <v>10</v>
      </c>
      <c r="AO11" s="339" t="str">
        <f t="shared" si="2"/>
        <v>X13F</v>
      </c>
      <c r="AP11" s="339" t="str">
        <f t="shared" si="0"/>
        <v>EUR10X13F=ICAP</v>
      </c>
      <c r="AQ11" s="370">
        <f>_xll.RtGet("IDN",AP11,$AQ$1)/100</f>
        <v>-1.4999999999999999E-4</v>
      </c>
      <c r="AR11" s="370">
        <f>_xll.RtGet("IDN",AP11,$AR$1)/100</f>
        <v>3.5000000000000005E-4</v>
      </c>
      <c r="AS11" s="370">
        <f t="shared" si="3"/>
        <v>1.0000000000000003E-4</v>
      </c>
      <c r="AT11" s="371" t="e">
        <f>_xll.qlInterestRateIndexFixingDate($AC$5,AU11)</f>
        <v>#VALUE!</v>
      </c>
      <c r="AU11" s="371">
        <f>_xll.qlCalendarAdvance(Calendar,Settlementdate,AN11&amp;"M","mf",TRUE,Trigger)</f>
        <v>42443</v>
      </c>
      <c r="AV11" s="370" t="e">
        <f>_xll.qlIndexFixing($AC$5,AT11,,_xll.ohTrigger(Trigger,Quote!$V$2))</f>
        <v>#VALUE!</v>
      </c>
      <c r="AW11" s="370" t="e">
        <f t="shared" si="4"/>
        <v>#VALUE!</v>
      </c>
      <c r="AY11" s="187" t="s">
        <v>217</v>
      </c>
      <c r="AZ11" s="188">
        <f>_xll.qlInterestRateIndexFixingDate(Currency&amp;"ibor"&amp;$I$1,BA11,Trigger)</f>
        <v>42149</v>
      </c>
      <c r="BA11" s="188">
        <f>_xll.qlCalendarAdvance(Calendar,BA10,AY11,"f",,Trigger)</f>
        <v>42151</v>
      </c>
      <c r="BB11" s="188">
        <f>_xll.qlInterestRateIndexMaturity(Currency&amp;"ibor"&amp;$I$1,BA11,Trigger)</f>
        <v>42243</v>
      </c>
      <c r="BC11" s="361" t="e">
        <f>_xll.qlIndexFixing($AC$5,AZ11,,_xll.ohTrigger(Trigger,Quote!$V$2))</f>
        <v>#VALUE!</v>
      </c>
      <c r="BD11" s="361" t="e">
        <f>_xll.qlIndexFixing($BE$1,AZ11,TRUE,_xll.ohTrigger(Trigger,Quote!$V$2))</f>
        <v>#NUM!</v>
      </c>
    </row>
    <row r="12" spans="1:57" s="156" customFormat="1" ht="11.25" customHeight="1" x14ac:dyDescent="0.2">
      <c r="A12" s="128" t="s">
        <v>47</v>
      </c>
      <c r="B12" s="128" t="str">
        <v>4M</v>
      </c>
      <c r="C12" s="128">
        <v>0</v>
      </c>
      <c r="D12" s="129">
        <f>IF(DataSelect="Mx_Live",IF(LEFT(C12,1)="#",(_xll.qlCalendarBusinessDaysBetween(Calendar,Settlementdate,DATE(RIGHT(LEFT(C12,5),4),LEFT(RIGHT(C12,4),2),RIGHT(C12,2)),,TRUE,Trigger)-1)&amp;"D",C12),IF(LEFT(B12,1)="#",(_xll.qlCalendarBusinessDaysBetween(Calendar,Settlementdate,DATE(RIGHT(LEFT(B12,5),4),LEFT(RIGHT(B12,4),2),RIGHT(B12,2)),,TRUE,Trigger)-1)&amp;"D",B12))</f>
        <v>0</v>
      </c>
      <c r="E12" s="130">
        <f t="shared" si="5"/>
        <v>2</v>
      </c>
      <c r="F12" s="131" t="str">
        <f t="shared" si="6"/>
        <v>Following</v>
      </c>
      <c r="G12" s="132" t="str">
        <f t="shared" si="7"/>
        <v>FALSE</v>
      </c>
      <c r="H12" s="133" t="s">
        <v>51</v>
      </c>
      <c r="I12" s="134">
        <v>-1.56E-4</v>
      </c>
      <c r="J12" s="134" t="str">
        <f t="shared" si="11"/>
        <v>EUR_CURVE_DEP3M_0</v>
      </c>
      <c r="K12" s="135" t="e">
        <f>_xll.qlDepositRateHelper2(,IF(DataSelect="Reference",I12,J12),IF(RIGHT(D12,1)="N","1D",D12),E12,Calendar,F12,G12,H12,,Trigger)</f>
        <v>#NUM!</v>
      </c>
      <c r="L12" s="130" t="b">
        <f t="shared" si="8"/>
        <v>0</v>
      </c>
      <c r="M12" s="164"/>
      <c r="N12" s="64" t="str">
        <f t="shared" si="1"/>
        <v>Dp</v>
      </c>
      <c r="O12" s="64">
        <f t="shared" si="9"/>
        <v>0</v>
      </c>
      <c r="P12" s="34" t="e">
        <f t="shared" si="10"/>
        <v>#NUM!</v>
      </c>
      <c r="Q12" s="34" t="b">
        <f t="shared" si="10"/>
        <v>0</v>
      </c>
      <c r="R12" s="34">
        <v>1</v>
      </c>
      <c r="S12" s="34">
        <v>1</v>
      </c>
      <c r="T12" s="34" t="e">
        <v>#NUM!</v>
      </c>
      <c r="U12" s="34" t="e">
        <f>_xll.qlRateHelperQuoteName(T12)</f>
        <v>#VALUE!</v>
      </c>
      <c r="V12" s="388" t="e">
        <f>_xll.qlRateHelperQuoteValue(T12,_xll.ohTrigger(Trigger,Quote!$V$2))</f>
        <v>#VALUE!</v>
      </c>
      <c r="W12" s="354" t="str">
        <f>IFERROR(_xll.qlFuturesRateHelperConvexityAdjustment(T12,Trigger),"--")</f>
        <v>--</v>
      </c>
      <c r="X12" s="35" t="e">
        <f>_xll.qlRateHelperEarliestDate(T12,Trigger)</f>
        <v>#VALUE!</v>
      </c>
      <c r="Y12" s="35" t="e">
        <f>_xll.qlRateHelperLatestDate(T12,Trigger)</f>
        <v>#VALUE!</v>
      </c>
      <c r="Z12" s="155" t="e">
        <v>#VALUE!</v>
      </c>
      <c r="AD12" s="366"/>
      <c r="AN12" s="339">
        <v>11</v>
      </c>
      <c r="AO12" s="339" t="str">
        <f t="shared" si="2"/>
        <v>X14F</v>
      </c>
      <c r="AP12" s="339" t="str">
        <f t="shared" si="0"/>
        <v>EUR11X14F=ICAP</v>
      </c>
      <c r="AQ12" s="370">
        <f>_xll.RtGet("IDN",AP12,$AQ$1)/100</f>
        <v>-1E-4</v>
      </c>
      <c r="AR12" s="370">
        <f>_xll.RtGet("IDN",AP12,$AR$1)/100</f>
        <v>4.0000000000000002E-4</v>
      </c>
      <c r="AS12" s="370">
        <f t="shared" si="3"/>
        <v>1.5000000000000001E-4</v>
      </c>
      <c r="AT12" s="371" t="e">
        <f>_xll.qlInterestRateIndexFixingDate($AC$5,AU12)</f>
        <v>#VALUE!</v>
      </c>
      <c r="AU12" s="371">
        <f>_xll.qlCalendarAdvance(Calendar,Settlementdate,AN12&amp;"M","mf",TRUE,Trigger)</f>
        <v>42474</v>
      </c>
      <c r="AV12" s="370" t="e">
        <f>_xll.qlIndexFixing($AC$5,AT12,,_xll.ohTrigger(Trigger,Quote!$V$2))</f>
        <v>#VALUE!</v>
      </c>
      <c r="AW12" s="370" t="e">
        <f t="shared" si="4"/>
        <v>#VALUE!</v>
      </c>
      <c r="AY12" s="187" t="s">
        <v>217</v>
      </c>
      <c r="AZ12" s="188">
        <f>_xll.qlInterestRateIndexFixingDate(Currency&amp;"ibor"&amp;$I$1,BA12,Trigger)</f>
        <v>42150</v>
      </c>
      <c r="BA12" s="188">
        <f>_xll.qlCalendarAdvance(Calendar,BA11,AY12,"f",,Trigger)</f>
        <v>42152</v>
      </c>
      <c r="BB12" s="188">
        <f>_xll.qlInterestRateIndexMaturity(Currency&amp;"ibor"&amp;$I$1,BA12,Trigger)</f>
        <v>42244</v>
      </c>
      <c r="BC12" s="361" t="e">
        <f>_xll.qlIndexFixing($AC$5,AZ12,,_xll.ohTrigger(Trigger,Quote!$V$2))</f>
        <v>#VALUE!</v>
      </c>
      <c r="BD12" s="361" t="e">
        <f>_xll.qlIndexFixing($BE$1,AZ12,TRUE,_xll.ohTrigger(Trigger,Quote!$V$2))</f>
        <v>#NUM!</v>
      </c>
    </row>
    <row r="13" spans="1:57" s="156" customFormat="1" ht="11.25" customHeight="1" x14ac:dyDescent="0.2">
      <c r="A13" s="128" t="s">
        <v>47</v>
      </c>
      <c r="B13" s="128" t="str">
        <v>5M</v>
      </c>
      <c r="C13" s="128">
        <v>0</v>
      </c>
      <c r="D13" s="129">
        <f>IF(DataSelect="Mx_Live",IF(LEFT(C13,1)="#",(_xll.qlCalendarBusinessDaysBetween(Calendar,Settlementdate,DATE(RIGHT(LEFT(C13,5),4),LEFT(RIGHT(C13,4),2),RIGHT(C13,2)),,TRUE,Trigger)-1)&amp;"D",C13),IF(LEFT(B13,1)="#",(_xll.qlCalendarBusinessDaysBetween(Calendar,Settlementdate,DATE(RIGHT(LEFT(B13,5),4),LEFT(RIGHT(B13,4),2),RIGHT(B13,2)),,TRUE,Trigger)-1)&amp;"D",B13))</f>
        <v>0</v>
      </c>
      <c r="E13" s="130">
        <f t="shared" si="5"/>
        <v>2</v>
      </c>
      <c r="F13" s="131" t="str">
        <f t="shared" si="6"/>
        <v>Following</v>
      </c>
      <c r="G13" s="132" t="str">
        <f t="shared" si="7"/>
        <v>FALSE</v>
      </c>
      <c r="H13" s="133" t="s">
        <v>51</v>
      </c>
      <c r="I13" s="134">
        <v>-1.35E-4</v>
      </c>
      <c r="J13" s="134" t="str">
        <f t="shared" si="11"/>
        <v>EUR_CURVE_DEP3M_0</v>
      </c>
      <c r="K13" s="135" t="e">
        <f>_xll.qlDepositRateHelper2(,IF(DataSelect="Reference",I13,J13),IF(RIGHT(D13,1)="N","1D",D13),E13,Calendar,F13,G13,H13,,Trigger)</f>
        <v>#NUM!</v>
      </c>
      <c r="L13" s="130" t="b">
        <f t="shared" si="8"/>
        <v>0</v>
      </c>
      <c r="M13" s="164"/>
      <c r="N13" s="64" t="str">
        <f t="shared" si="1"/>
        <v>Dp</v>
      </c>
      <c r="O13" s="64">
        <f t="shared" si="9"/>
        <v>0</v>
      </c>
      <c r="P13" s="34" t="e">
        <f t="shared" si="10"/>
        <v>#NUM!</v>
      </c>
      <c r="Q13" s="34" t="b">
        <f t="shared" si="10"/>
        <v>0</v>
      </c>
      <c r="R13" s="34">
        <v>1</v>
      </c>
      <c r="S13" s="34">
        <v>1</v>
      </c>
      <c r="T13" s="34" t="e">
        <v>#NUM!</v>
      </c>
      <c r="U13" s="34" t="e">
        <f>_xll.qlRateHelperQuoteName(T13)</f>
        <v>#VALUE!</v>
      </c>
      <c r="V13" s="388" t="e">
        <f>_xll.qlRateHelperQuoteValue(T13,_xll.ohTrigger(Trigger,Quote!$V$2))</f>
        <v>#VALUE!</v>
      </c>
      <c r="W13" s="354" t="str">
        <f>IFERROR(_xll.qlFuturesRateHelperConvexityAdjustment(T13,Trigger),"--")</f>
        <v>--</v>
      </c>
      <c r="X13" s="35" t="e">
        <f>_xll.qlRateHelperEarliestDate(T13,Trigger)</f>
        <v>#VALUE!</v>
      </c>
      <c r="Y13" s="35" t="e">
        <f>_xll.qlRateHelperLatestDate(T13,Trigger)</f>
        <v>#VALUE!</v>
      </c>
      <c r="Z13" s="155" t="e">
        <v>#VALUE!</v>
      </c>
      <c r="AD13" s="366"/>
      <c r="AN13" s="372">
        <v>12</v>
      </c>
      <c r="AO13" s="372" t="str">
        <f t="shared" si="2"/>
        <v>X15F</v>
      </c>
      <c r="AP13" s="372" t="str">
        <f t="shared" si="0"/>
        <v>EUR12X15F=ICAP</v>
      </c>
      <c r="AQ13" s="373">
        <f>_xll.RtGet("IDN",AP13,$AQ$1)/100</f>
        <v>-4.0000000000000003E-5</v>
      </c>
      <c r="AR13" s="373">
        <f>_xll.RtGet("IDN",AP13,$AR$1)/100</f>
        <v>4.6000000000000001E-4</v>
      </c>
      <c r="AS13" s="373">
        <f t="shared" si="3"/>
        <v>2.1000000000000001E-4</v>
      </c>
      <c r="AT13" s="374" t="e">
        <f>_xll.qlInterestRateIndexFixingDate($AC$5,AU13)</f>
        <v>#VALUE!</v>
      </c>
      <c r="AU13" s="374">
        <f>_xll.qlCalendarAdvance(Calendar,Settlementdate,AN13&amp;"M","mf",TRUE,Trigger)</f>
        <v>42506</v>
      </c>
      <c r="AV13" s="373" t="e">
        <f>_xll.qlIndexFixing($AC$5,AT13,,_xll.ohTrigger(Trigger,Quote!$V$2))</f>
        <v>#VALUE!</v>
      </c>
      <c r="AW13" s="373" t="e">
        <f t="shared" si="4"/>
        <v>#VALUE!</v>
      </c>
      <c r="AY13" s="187" t="s">
        <v>217</v>
      </c>
      <c r="AZ13" s="188">
        <f>_xll.qlInterestRateIndexFixingDate(Currency&amp;"ibor"&amp;$I$1,BA13,Trigger)</f>
        <v>42151</v>
      </c>
      <c r="BA13" s="188">
        <f>_xll.qlCalendarAdvance(Calendar,BA12,AY13,"f",,Trigger)</f>
        <v>42153</v>
      </c>
      <c r="BB13" s="188">
        <f>_xll.qlInterestRateIndexMaturity(Currency&amp;"ibor"&amp;$I$1,BA13,Trigger)</f>
        <v>42247</v>
      </c>
      <c r="BC13" s="361" t="e">
        <f>_xll.qlIndexFixing($AC$5,AZ13,,_xll.ohTrigger(Trigger,Quote!$V$2))</f>
        <v>#VALUE!</v>
      </c>
      <c r="BD13" s="361" t="e">
        <f>_xll.qlIndexFixing($BE$1,AZ13,TRUE,_xll.ohTrigger(Trigger,Quote!$V$2))</f>
        <v>#NUM!</v>
      </c>
    </row>
    <row r="14" spans="1:57" s="156" customFormat="1" ht="11.25" customHeight="1" x14ac:dyDescent="0.2">
      <c r="A14" s="128" t="s">
        <v>47</v>
      </c>
      <c r="B14" s="128" t="str">
        <v>6M</v>
      </c>
      <c r="C14" s="128">
        <v>0</v>
      </c>
      <c r="D14" s="129">
        <f>IF(DataSelect="Mx_Live",IF(LEFT(C14,1)="#",(_xll.qlCalendarBusinessDaysBetween(Calendar,Settlementdate,DATE(RIGHT(LEFT(C14,5),4),LEFT(RIGHT(C14,4),2),RIGHT(C14,2)),,TRUE,Trigger)-1)&amp;"D",C14),IF(LEFT(B14,1)="#",(_xll.qlCalendarBusinessDaysBetween(Calendar,Settlementdate,DATE(RIGHT(LEFT(B14,5),4),LEFT(RIGHT(B14,4),2),RIGHT(B14,2)),,TRUE,Trigger)-1)&amp;"D",B14))</f>
        <v>0</v>
      </c>
      <c r="E14" s="130">
        <f t="shared" si="5"/>
        <v>2</v>
      </c>
      <c r="F14" s="131" t="str">
        <f t="shared" si="6"/>
        <v>Following</v>
      </c>
      <c r="G14" s="132" t="str">
        <f t="shared" si="7"/>
        <v>FALSE</v>
      </c>
      <c r="H14" s="133" t="s">
        <v>51</v>
      </c>
      <c r="I14" s="134">
        <v>-1.3100000000000001E-4</v>
      </c>
      <c r="J14" s="134" t="str">
        <f t="shared" si="11"/>
        <v>EUR_CURVE_DEP3M_0</v>
      </c>
      <c r="K14" s="135" t="e">
        <f>_xll.qlDepositRateHelper2(,IF(DataSelect="Reference",I14,J14),IF(RIGHT(D14,1)="N","1D",D14),E14,Calendar,F14,G14,H14,,Trigger)</f>
        <v>#NUM!</v>
      </c>
      <c r="L14" s="130" t="b">
        <f t="shared" si="8"/>
        <v>0</v>
      </c>
      <c r="M14" s="164"/>
      <c r="N14" s="64" t="str">
        <f t="shared" si="1"/>
        <v>Dp</v>
      </c>
      <c r="O14" s="64">
        <f t="shared" si="9"/>
        <v>0</v>
      </c>
      <c r="P14" s="34" t="e">
        <f t="shared" si="10"/>
        <v>#NUM!</v>
      </c>
      <c r="Q14" s="34" t="b">
        <f t="shared" si="10"/>
        <v>0</v>
      </c>
      <c r="R14" s="34">
        <v>1</v>
      </c>
      <c r="S14" s="34">
        <v>1</v>
      </c>
      <c r="T14" s="34" t="e">
        <v>#NUM!</v>
      </c>
      <c r="U14" s="34" t="e">
        <f>_xll.qlRateHelperQuoteName(T14)</f>
        <v>#VALUE!</v>
      </c>
      <c r="V14" s="388" t="e">
        <f>_xll.qlRateHelperQuoteValue(T14,_xll.ohTrigger(Trigger,Quote!$V$2))</f>
        <v>#VALUE!</v>
      </c>
      <c r="W14" s="354" t="str">
        <f>IFERROR(_xll.qlFuturesRateHelperConvexityAdjustment(T14,Trigger),"--")</f>
        <v>--</v>
      </c>
      <c r="X14" s="35" t="e">
        <f>_xll.qlRateHelperEarliestDate(T14,Trigger)</f>
        <v>#VALUE!</v>
      </c>
      <c r="Y14" s="35" t="e">
        <f>_xll.qlRateHelperLatestDate(T14,Trigger)</f>
        <v>#VALUE!</v>
      </c>
      <c r="Z14" s="155" t="e">
        <v>#VALUE!</v>
      </c>
      <c r="AD14" s="366"/>
      <c r="AY14" s="187" t="s">
        <v>217</v>
      </c>
      <c r="AZ14" s="188">
        <f>_xll.qlInterestRateIndexFixingDate(Currency&amp;"ibor"&amp;$I$1,BA14,Trigger)</f>
        <v>42152</v>
      </c>
      <c r="BA14" s="188">
        <f>_xll.qlCalendarAdvance(Calendar,BA13,AY14,"f",,Trigger)</f>
        <v>42156</v>
      </c>
      <c r="BB14" s="188">
        <f>_xll.qlInterestRateIndexMaturity(Currency&amp;"ibor"&amp;$I$1,BA14,Trigger)</f>
        <v>42248</v>
      </c>
      <c r="BC14" s="361" t="e">
        <f>_xll.qlIndexFixing($AC$5,AZ14,,_xll.ohTrigger(Trigger,Quote!$V$2))</f>
        <v>#VALUE!</v>
      </c>
      <c r="BD14" s="361" t="e">
        <f>_xll.qlIndexFixing($BE$1,AZ14,TRUE,_xll.ohTrigger(Trigger,Quote!$V$2))</f>
        <v>#NUM!</v>
      </c>
    </row>
    <row r="15" spans="1:57" s="156" customFormat="1" ht="11.25" customHeight="1" x14ac:dyDescent="0.2">
      <c r="A15" s="128" t="s">
        <v>47</v>
      </c>
      <c r="B15" s="128" t="str">
        <v>#20151216</v>
      </c>
      <c r="C15" s="128">
        <v>0</v>
      </c>
      <c r="D15" s="129">
        <f>IF(DataSelect="Mx_Live",IF(LEFT(C15,1)="#",(_xll.qlCalendarBusinessDaysBetween(Calendar,Settlementdate,DATE(RIGHT(LEFT(C15,5),4),LEFT(RIGHT(C15,4),2),RIGHT(C15,2)),,TRUE,Trigger)-1)&amp;"D",C15),IF(LEFT(B15,1)="#",(_xll.qlCalendarBusinessDaysBetween(Calendar,Settlementdate,DATE(RIGHT(LEFT(B15,5),4),LEFT(RIGHT(B15,4),2),RIGHT(B15,2)),,TRUE,Trigger)-1)&amp;"D",B15))</f>
        <v>0</v>
      </c>
      <c r="E15" s="130">
        <f t="shared" si="5"/>
        <v>2</v>
      </c>
      <c r="F15" s="131" t="str">
        <f t="shared" si="6"/>
        <v>Following</v>
      </c>
      <c r="G15" s="132" t="str">
        <f t="shared" si="7"/>
        <v>FALSE</v>
      </c>
      <c r="H15" s="133" t="s">
        <v>51</v>
      </c>
      <c r="I15" s="134">
        <v>-1.3142900000000002E-4</v>
      </c>
      <c r="J15" s="134" t="str">
        <f t="shared" si="11"/>
        <v>EUR_CURVE_DEP3M_0</v>
      </c>
      <c r="K15" s="135" t="e">
        <f>_xll.qlDepositRateHelper2(,IF(DataSelect="Reference",I15,J15),IF(RIGHT(D15,1)="N","1D",D15),E15,Calendar,F15,G15,H15,,Trigger)</f>
        <v>#NUM!</v>
      </c>
      <c r="L15" s="130" t="b">
        <f t="shared" si="8"/>
        <v>0</v>
      </c>
      <c r="M15" s="164"/>
      <c r="N15" s="64" t="str">
        <f t="shared" si="1"/>
        <v>Dp</v>
      </c>
      <c r="O15" s="64">
        <f t="shared" si="9"/>
        <v>0</v>
      </c>
      <c r="P15" s="34" t="e">
        <f t="shared" si="10"/>
        <v>#NUM!</v>
      </c>
      <c r="Q15" s="34" t="b">
        <f t="shared" si="10"/>
        <v>0</v>
      </c>
      <c r="R15" s="34">
        <v>1</v>
      </c>
      <c r="S15" s="34">
        <v>1</v>
      </c>
      <c r="T15" s="34" t="e">
        <v>#NUM!</v>
      </c>
      <c r="U15" s="34" t="e">
        <f>_xll.qlRateHelperQuoteName(T15)</f>
        <v>#VALUE!</v>
      </c>
      <c r="V15" s="388" t="e">
        <f>_xll.qlRateHelperQuoteValue(T15,_xll.ohTrigger(Trigger,Quote!$V$2))</f>
        <v>#VALUE!</v>
      </c>
      <c r="W15" s="354" t="str">
        <f>IFERROR(_xll.qlFuturesRateHelperConvexityAdjustment(T15,Trigger),"--")</f>
        <v>--</v>
      </c>
      <c r="X15" s="35" t="e">
        <f>_xll.qlRateHelperEarliestDate(T15,Trigger)</f>
        <v>#VALUE!</v>
      </c>
      <c r="Y15" s="35" t="e">
        <f>_xll.qlRateHelperLatestDate(T15,Trigger)</f>
        <v>#VALUE!</v>
      </c>
      <c r="Z15" s="155" t="e">
        <v>#VALUE!</v>
      </c>
      <c r="AD15" s="366"/>
      <c r="AY15" s="187" t="s">
        <v>217</v>
      </c>
      <c r="AZ15" s="188">
        <f>_xll.qlInterestRateIndexFixingDate(Currency&amp;"ibor"&amp;$I$1,BA15,Trigger)</f>
        <v>42153</v>
      </c>
      <c r="BA15" s="188">
        <f>_xll.qlCalendarAdvance(Calendar,BA14,AY15,"f",,Trigger)</f>
        <v>42157</v>
      </c>
      <c r="BB15" s="188">
        <f>_xll.qlInterestRateIndexMaturity(Currency&amp;"ibor"&amp;$I$1,BA15,Trigger)</f>
        <v>42249</v>
      </c>
      <c r="BC15" s="361" t="e">
        <f>_xll.qlIndexFixing($AC$5,AZ15,,_xll.ohTrigger(Trigger,Quote!$V$2))</f>
        <v>#VALUE!</v>
      </c>
      <c r="BD15" s="361" t="e">
        <f>_xll.qlIndexFixing($BE$1,AZ15,TRUE,_xll.ohTrigger(Trigger,Quote!$V$2))</f>
        <v>#NUM!</v>
      </c>
    </row>
    <row r="16" spans="1:57" s="156" customFormat="1" ht="11.25" customHeight="1" x14ac:dyDescent="0.2">
      <c r="A16" s="128" t="s">
        <v>47</v>
      </c>
      <c r="B16" s="128" t="e">
        <v>#N/A</v>
      </c>
      <c r="C16" s="128">
        <v>0</v>
      </c>
      <c r="D16" s="129">
        <f>IF(DataSelect="Mx_Live",IF(LEFT(C16,1)="#",(_xll.qlCalendarBusinessDaysBetween(Calendar,Settlementdate,DATE(RIGHT(LEFT(C16,5),4),LEFT(RIGHT(C16,4),2),RIGHT(C16,2)),,TRUE,Trigger)-1)&amp;"D",C16),IF(LEFT(B16,1)="#",(_xll.qlCalendarBusinessDaysBetween(Calendar,Settlementdate,DATE(RIGHT(LEFT(B16,5),4),LEFT(RIGHT(B16,4),2),RIGHT(B16,2)),,TRUE,Trigger)-1)&amp;"D",B16))</f>
        <v>0</v>
      </c>
      <c r="E16" s="130">
        <f t="shared" si="5"/>
        <v>2</v>
      </c>
      <c r="F16" s="131" t="str">
        <f t="shared" si="6"/>
        <v>Following</v>
      </c>
      <c r="G16" s="132" t="str">
        <f t="shared" si="7"/>
        <v>FALSE</v>
      </c>
      <c r="H16" s="133" t="s">
        <v>51</v>
      </c>
      <c r="I16" s="134" t="e">
        <v>#N/A</v>
      </c>
      <c r="J16" s="134" t="str">
        <f t="shared" si="11"/>
        <v>EUR_CURVE_DEP3M_0</v>
      </c>
      <c r="K16" s="135" t="e">
        <f>_xll.qlDepositRateHelper2(,IF(DataSelect="Reference",I16,J16),IF(RIGHT(D16,1)="N","1D",D16),E16,Calendar,F16,G16,H16,,Trigger)</f>
        <v>#NUM!</v>
      </c>
      <c r="L16" s="130" t="b">
        <f t="shared" si="8"/>
        <v>0</v>
      </c>
      <c r="M16" s="164"/>
      <c r="N16" s="64" t="str">
        <f t="shared" si="1"/>
        <v>Dp</v>
      </c>
      <c r="O16" s="64">
        <f t="shared" si="9"/>
        <v>0</v>
      </c>
      <c r="P16" s="34" t="e">
        <f t="shared" si="10"/>
        <v>#NUM!</v>
      </c>
      <c r="Q16" s="34" t="b">
        <f t="shared" si="10"/>
        <v>0</v>
      </c>
      <c r="R16" s="34">
        <v>1</v>
      </c>
      <c r="S16" s="34">
        <v>1</v>
      </c>
      <c r="T16" s="34" t="e">
        <v>#NUM!</v>
      </c>
      <c r="U16" s="34" t="e">
        <f>_xll.qlRateHelperQuoteName(T16)</f>
        <v>#VALUE!</v>
      </c>
      <c r="V16" s="155" t="e">
        <f>_xll.qlRateHelperQuoteValue(T16,_xll.ohTrigger(Trigger,Quote!$V$2))</f>
        <v>#VALUE!</v>
      </c>
      <c r="W16" s="354" t="str">
        <f>IFERROR(_xll.qlFuturesRateHelperConvexityAdjustment(T16,Trigger),"--")</f>
        <v>--</v>
      </c>
      <c r="X16" s="35" t="e">
        <f>_xll.qlRateHelperEarliestDate(T16,Trigger)</f>
        <v>#VALUE!</v>
      </c>
      <c r="Y16" s="35" t="e">
        <f>_xll.qlRateHelperLatestDate(T16,Trigger)</f>
        <v>#VALUE!</v>
      </c>
      <c r="Z16" s="155" t="e">
        <v>#VALUE!</v>
      </c>
      <c r="AD16" s="366"/>
      <c r="AY16" s="187" t="s">
        <v>217</v>
      </c>
      <c r="AZ16" s="188">
        <f>_xll.qlInterestRateIndexFixingDate(Currency&amp;"ibor"&amp;$I$1,BA16,Trigger)</f>
        <v>42156</v>
      </c>
      <c r="BA16" s="188">
        <f>_xll.qlCalendarAdvance(Calendar,BA15,AY16,"f",,Trigger)</f>
        <v>42158</v>
      </c>
      <c r="BB16" s="188">
        <f>_xll.qlInterestRateIndexMaturity(Currency&amp;"ibor"&amp;$I$1,BA16,Trigger)</f>
        <v>42250</v>
      </c>
      <c r="BC16" s="361" t="e">
        <f>_xll.qlIndexFixing($AC$5,AZ16,,_xll.ohTrigger(Trigger,Quote!$V$2))</f>
        <v>#VALUE!</v>
      </c>
      <c r="BD16" s="361" t="e">
        <f>_xll.qlIndexFixing($BE$1,AZ16,TRUE,_xll.ohTrigger(Trigger,Quote!$V$2))</f>
        <v>#NUM!</v>
      </c>
    </row>
    <row r="17" spans="1:56" s="156" customFormat="1" ht="11.25" customHeight="1" x14ac:dyDescent="0.2">
      <c r="A17" s="128" t="s">
        <v>47</v>
      </c>
      <c r="B17" s="128" t="e">
        <v>#N/A</v>
      </c>
      <c r="C17" s="128">
        <v>0</v>
      </c>
      <c r="D17" s="129">
        <f>IF(DataSelect="Mx_Live",IF(LEFT(C17,1)="#",(_xll.qlCalendarBusinessDaysBetween(Calendar,Settlementdate,DATE(RIGHT(LEFT(C17,5),4),LEFT(RIGHT(C17,4),2),RIGHT(C17,2)),,TRUE,Trigger)-1)&amp;"D",C17),IF(LEFT(B17,1)="#",(_xll.qlCalendarBusinessDaysBetween(Calendar,Settlementdate,DATE(RIGHT(LEFT(B17,5),4),LEFT(RIGHT(B17,4),2),RIGHT(B17,2)),,TRUE,Trigger)-1)&amp;"D",B17))</f>
        <v>0</v>
      </c>
      <c r="E17" s="130">
        <f t="shared" si="5"/>
        <v>2</v>
      </c>
      <c r="F17" s="131" t="str">
        <f t="shared" si="6"/>
        <v>Following</v>
      </c>
      <c r="G17" s="132" t="str">
        <f t="shared" si="7"/>
        <v>FALSE</v>
      </c>
      <c r="H17" s="133" t="s">
        <v>51</v>
      </c>
      <c r="I17" s="134" t="e">
        <v>#N/A</v>
      </c>
      <c r="J17" s="134" t="str">
        <f t="shared" si="11"/>
        <v>EUR_CURVE_DEP3M_0</v>
      </c>
      <c r="K17" s="135" t="e">
        <f>_xll.qlDepositRateHelper2(,IF(DataSelect="Reference",I17,J17),IF(RIGHT(D17,1)="N","1D",D17),E17,Calendar,F17,G17,H17,,Trigger)</f>
        <v>#NUM!</v>
      </c>
      <c r="L17" s="130" t="b">
        <f t="shared" si="8"/>
        <v>0</v>
      </c>
      <c r="M17" s="164"/>
      <c r="N17" s="64" t="str">
        <f t="shared" si="1"/>
        <v>Dp</v>
      </c>
      <c r="O17" s="64">
        <f t="shared" si="9"/>
        <v>0</v>
      </c>
      <c r="P17" s="34" t="e">
        <f t="shared" si="10"/>
        <v>#NUM!</v>
      </c>
      <c r="Q17" s="34" t="b">
        <f t="shared" si="10"/>
        <v>0</v>
      </c>
      <c r="R17" s="34">
        <v>1</v>
      </c>
      <c r="S17" s="34">
        <v>1</v>
      </c>
      <c r="T17" s="34" t="e">
        <v>#NUM!</v>
      </c>
      <c r="U17" s="34" t="e">
        <f>_xll.qlRateHelperQuoteName(T17)</f>
        <v>#VALUE!</v>
      </c>
      <c r="V17" s="155" t="e">
        <f>_xll.qlRateHelperQuoteValue(T17,_xll.ohTrigger(Trigger,Quote!$V$2))</f>
        <v>#VALUE!</v>
      </c>
      <c r="W17" s="354" t="str">
        <f>IFERROR(_xll.qlFuturesRateHelperConvexityAdjustment(T17,Trigger),"--")</f>
        <v>--</v>
      </c>
      <c r="X17" s="35" t="e">
        <f>_xll.qlRateHelperEarliestDate(T17,Trigger)</f>
        <v>#VALUE!</v>
      </c>
      <c r="Y17" s="35" t="e">
        <f>_xll.qlRateHelperLatestDate(T17,Trigger)</f>
        <v>#VALUE!</v>
      </c>
      <c r="Z17" s="155" t="e">
        <v>#VALUE!</v>
      </c>
      <c r="AD17" s="366"/>
      <c r="AY17" s="187" t="s">
        <v>217</v>
      </c>
      <c r="AZ17" s="188">
        <f>_xll.qlInterestRateIndexFixingDate(Currency&amp;"ibor"&amp;$I$1,BA17,Trigger)</f>
        <v>42157</v>
      </c>
      <c r="BA17" s="188">
        <f>_xll.qlCalendarAdvance(Calendar,BA16,AY17,"f",,Trigger)</f>
        <v>42159</v>
      </c>
      <c r="BB17" s="188">
        <f>_xll.qlInterestRateIndexMaturity(Currency&amp;"ibor"&amp;$I$1,BA17,Trigger)</f>
        <v>42251</v>
      </c>
      <c r="BC17" s="361" t="e">
        <f>_xll.qlIndexFixing($AC$5,AZ17,,_xll.ohTrigger(Trigger,Quote!$V$2))</f>
        <v>#VALUE!</v>
      </c>
      <c r="BD17" s="361" t="e">
        <f>_xll.qlIndexFixing($BE$1,AZ17,TRUE,_xll.ohTrigger(Trigger,Quote!$V$2))</f>
        <v>#NUM!</v>
      </c>
    </row>
    <row r="18" spans="1:56" s="156" customFormat="1" ht="11.25" customHeight="1" x14ac:dyDescent="0.2">
      <c r="A18" s="128" t="s">
        <v>47</v>
      </c>
      <c r="B18" s="128" t="e">
        <v>#N/A</v>
      </c>
      <c r="C18" s="128">
        <v>0</v>
      </c>
      <c r="D18" s="129">
        <f>IF(DataSelect="Mx_Live",IF(LEFT(C18,1)="#",(_xll.qlCalendarBusinessDaysBetween(Calendar,Settlementdate,DATE(RIGHT(LEFT(C18,5),4),LEFT(RIGHT(C18,4),2),RIGHT(C18,2)),,TRUE,Trigger)-1)&amp;"D",C18),IF(LEFT(B18,1)="#",(_xll.qlCalendarBusinessDaysBetween(Calendar,Settlementdate,DATE(RIGHT(LEFT(B18,5),4),LEFT(RIGHT(B18,4),2),RIGHT(B18,2)),,TRUE,Trigger)-1)&amp;"D",B18))</f>
        <v>0</v>
      </c>
      <c r="E18" s="130">
        <f t="shared" si="5"/>
        <v>2</v>
      </c>
      <c r="F18" s="131" t="str">
        <f t="shared" si="6"/>
        <v>Following</v>
      </c>
      <c r="G18" s="132" t="str">
        <f t="shared" si="7"/>
        <v>FALSE</v>
      </c>
      <c r="H18" s="133" t="s">
        <v>51</v>
      </c>
      <c r="I18" s="134" t="e">
        <v>#N/A</v>
      </c>
      <c r="J18" s="134" t="str">
        <f t="shared" si="11"/>
        <v>EUR_CURVE_DEP3M_0</v>
      </c>
      <c r="K18" s="135" t="e">
        <f>_xll.qlDepositRateHelper2(,IF(DataSelect="Reference",I18,J18),IF(RIGHT(D18,1)="N","1D",D18),E18,Calendar,F18,G18,H18,,Trigger)</f>
        <v>#NUM!</v>
      </c>
      <c r="L18" s="130" t="b">
        <f t="shared" si="8"/>
        <v>0</v>
      </c>
      <c r="M18" s="166"/>
      <c r="N18" s="64" t="str">
        <f t="shared" si="1"/>
        <v>Dp</v>
      </c>
      <c r="O18" s="64">
        <f t="shared" si="9"/>
        <v>0</v>
      </c>
      <c r="P18" s="34" t="e">
        <f t="shared" si="10"/>
        <v>#NUM!</v>
      </c>
      <c r="Q18" s="34" t="b">
        <f t="shared" si="10"/>
        <v>0</v>
      </c>
      <c r="R18" s="34">
        <v>1</v>
      </c>
      <c r="S18" s="34">
        <v>1</v>
      </c>
      <c r="T18" s="34" t="e">
        <v>#NUM!</v>
      </c>
      <c r="U18" s="34" t="e">
        <f>_xll.qlRateHelperQuoteName(T18)</f>
        <v>#VALUE!</v>
      </c>
      <c r="V18" s="52" t="e">
        <f>_xll.qlRateHelperQuoteValue(T18,_xll.ohTrigger(Trigger,Quote!$V$2))</f>
        <v>#VALUE!</v>
      </c>
      <c r="W18" s="354" t="str">
        <f>IFERROR(_xll.qlFuturesRateHelperConvexityAdjustment(T18,Trigger),"--")</f>
        <v>--</v>
      </c>
      <c r="X18" s="35" t="e">
        <f>_xll.qlRateHelperEarliestDate(T18,Trigger)</f>
        <v>#VALUE!</v>
      </c>
      <c r="Y18" s="35" t="e">
        <f>_xll.qlRateHelperLatestDate(T18,Trigger)</f>
        <v>#VALUE!</v>
      </c>
      <c r="Z18" s="155" t="e">
        <v>#VALUE!</v>
      </c>
      <c r="AD18" s="375"/>
      <c r="AY18" s="187" t="s">
        <v>217</v>
      </c>
      <c r="AZ18" s="188">
        <f>_xll.qlInterestRateIndexFixingDate(Currency&amp;"ibor"&amp;$I$1,BA18,Trigger)</f>
        <v>42158</v>
      </c>
      <c r="BA18" s="188">
        <f>_xll.qlCalendarAdvance(Calendar,BA17,AY18,"f",,Trigger)</f>
        <v>42160</v>
      </c>
      <c r="BB18" s="188">
        <f>_xll.qlInterestRateIndexMaturity(Currency&amp;"ibor"&amp;$I$1,BA18,Trigger)</f>
        <v>42254</v>
      </c>
      <c r="BC18" s="361" t="e">
        <f>_xll.qlIndexFixing($AC$5,AZ18,,_xll.ohTrigger(Trigger,Quote!$V$2))</f>
        <v>#VALUE!</v>
      </c>
      <c r="BD18" s="361" t="e">
        <f>_xll.qlIndexFixing($BE$1,AZ18,TRUE,_xll.ohTrigger(Trigger,Quote!$V$2))</f>
        <v>#NUM!</v>
      </c>
    </row>
    <row r="19" spans="1:56" s="156" customFormat="1" ht="11.25" customHeight="1" x14ac:dyDescent="0.2">
      <c r="A19" s="14" t="s">
        <v>47</v>
      </c>
      <c r="B19" s="14" t="e">
        <v>#N/A</v>
      </c>
      <c r="C19" s="14">
        <v>0</v>
      </c>
      <c r="D19" s="54">
        <f>IF(DataSelect="Mx_Live",IF(LEFT(C19,1)="#",(_xll.qlCalendarBusinessDaysBetween(Calendar,Settlementdate,DATE(RIGHT(LEFT(C19,5),4),LEFT(RIGHT(C19,4),2),RIGHT(C19,2)),,TRUE,Trigger)-1)&amp;"D",C19),IF(LEFT(B19,1)="#",(_xll.qlCalendarBusinessDaysBetween(Calendar,Settlementdate,DATE(RIGHT(LEFT(B19,5),4),LEFT(RIGHT(B19,4),2),RIGHT(B19,2)),,TRUE,Trigger)-1)&amp;"D",B19))</f>
        <v>0</v>
      </c>
      <c r="E19" s="43">
        <f t="shared" si="5"/>
        <v>2</v>
      </c>
      <c r="F19" s="47" t="str">
        <f t="shared" si="6"/>
        <v>Following</v>
      </c>
      <c r="G19" s="55" t="str">
        <f t="shared" si="7"/>
        <v>FALSE</v>
      </c>
      <c r="H19" s="15" t="s">
        <v>51</v>
      </c>
      <c r="I19" s="16" t="e">
        <v>#N/A</v>
      </c>
      <c r="J19" s="16" t="str">
        <f t="shared" si="11"/>
        <v>EUR_CURVE_DEP3M_0</v>
      </c>
      <c r="K19" s="17" t="e">
        <f>_xll.qlDepositRateHelper2(,IF(DataSelect="Reference",I19,J19),IF(RIGHT(D19,1)="N","1D",D19),E19,Calendar,F19,G19,H19,,Trigger)</f>
        <v>#NUM!</v>
      </c>
      <c r="L19" s="43" t="b">
        <f t="shared" si="8"/>
        <v>0</v>
      </c>
      <c r="M19" s="164"/>
      <c r="N19" s="64" t="str">
        <f t="shared" si="1"/>
        <v>Dp</v>
      </c>
      <c r="O19" s="64">
        <f t="shared" si="9"/>
        <v>0</v>
      </c>
      <c r="P19" s="34" t="e">
        <f t="shared" si="10"/>
        <v>#NUM!</v>
      </c>
      <c r="Q19" s="34" t="b">
        <f t="shared" si="10"/>
        <v>0</v>
      </c>
      <c r="R19" s="34">
        <v>1</v>
      </c>
      <c r="S19" s="34">
        <v>1</v>
      </c>
      <c r="T19" s="34" t="e">
        <v>#NUM!</v>
      </c>
      <c r="U19" s="34" t="e">
        <f>_xll.qlRateHelperQuoteName(T19)</f>
        <v>#VALUE!</v>
      </c>
      <c r="V19" s="52" t="e">
        <f>_xll.qlRateHelperQuoteValue(T19,_xll.ohTrigger(Trigger,Quote!$V$2))</f>
        <v>#VALUE!</v>
      </c>
      <c r="W19" s="354" t="str">
        <f>IFERROR(_xll.qlFuturesRateHelperConvexityAdjustment(T19,Trigger),"--")</f>
        <v>--</v>
      </c>
      <c r="X19" s="35" t="e">
        <f>_xll.qlRateHelperEarliestDate(T19,Trigger)</f>
        <v>#VALUE!</v>
      </c>
      <c r="Y19" s="35" t="e">
        <f>_xll.qlRateHelperLatestDate(T19,Trigger)</f>
        <v>#VALUE!</v>
      </c>
      <c r="Z19" s="155" t="e">
        <v>#VALUE!</v>
      </c>
      <c r="AD19" s="375"/>
      <c r="AY19" s="187" t="s">
        <v>217</v>
      </c>
      <c r="AZ19" s="188">
        <f>_xll.qlInterestRateIndexFixingDate(Currency&amp;"ibor"&amp;$I$1,BA19,Trigger)</f>
        <v>42159</v>
      </c>
      <c r="BA19" s="188">
        <f>_xll.qlCalendarAdvance(Calendar,BA18,AY19,"f",,Trigger)</f>
        <v>42163</v>
      </c>
      <c r="BB19" s="188">
        <f>_xll.qlInterestRateIndexMaturity(Currency&amp;"ibor"&amp;$I$1,BA19,Trigger)</f>
        <v>42255</v>
      </c>
      <c r="BC19" s="361" t="e">
        <f>_xll.qlIndexFixing($AC$5,AZ19,,_xll.ohTrigger(Trigger,Quote!$V$2))</f>
        <v>#VALUE!</v>
      </c>
      <c r="BD19" s="361" t="e">
        <f>_xll.qlIndexFixing($BE$1,AZ19,TRUE,_xll.ohTrigger(Trigger,Quote!$V$2))</f>
        <v>#NUM!</v>
      </c>
    </row>
    <row r="20" spans="1:56" s="156" customFormat="1" ht="11.25" customHeight="1" x14ac:dyDescent="0.2">
      <c r="A20" s="165"/>
      <c r="B20" s="165"/>
      <c r="C20" s="165"/>
      <c r="D20" s="165"/>
      <c r="E20" s="165"/>
      <c r="F20" s="165"/>
      <c r="G20" s="165"/>
      <c r="H20" s="165"/>
      <c r="I20" s="165"/>
      <c r="J20" s="165"/>
      <c r="K20" s="165"/>
      <c r="L20" s="167"/>
      <c r="M20" s="164"/>
      <c r="N20" s="266" t="str">
        <f t="shared" ref="N20:N27" si="12">A22</f>
        <v>Sf</v>
      </c>
      <c r="O20" s="266" t="str">
        <f>E22</f>
        <v>Z5</v>
      </c>
      <c r="P20" s="266" t="str">
        <f>K22</f>
        <v>obj_00b07#0003</v>
      </c>
      <c r="Q20" s="267" t="b">
        <f>L22</f>
        <v>1</v>
      </c>
      <c r="R20" s="267">
        <v>1</v>
      </c>
      <c r="S20" s="267">
        <v>1</v>
      </c>
      <c r="T20" s="34" t="e">
        <v>#NUM!</v>
      </c>
      <c r="U20" s="34" t="e">
        <f>_xll.qlRateHelperQuoteName(T20)</f>
        <v>#VALUE!</v>
      </c>
      <c r="V20" s="52" t="e">
        <f>_xll.qlRateHelperQuoteValue(T20,_xll.ohTrigger(Trigger,Quote!$V$2))</f>
        <v>#VALUE!</v>
      </c>
      <c r="W20" s="354" t="str">
        <f>IFERROR(_xll.qlFuturesRateHelperConvexityAdjustment(T20,Trigger),"--")</f>
        <v>--</v>
      </c>
      <c r="X20" s="35" t="e">
        <f>_xll.qlRateHelperEarliestDate(T20,Trigger)</f>
        <v>#VALUE!</v>
      </c>
      <c r="Y20" s="35" t="e">
        <f>_xll.qlRateHelperLatestDate(T20,Trigger)</f>
        <v>#VALUE!</v>
      </c>
      <c r="Z20" s="155" t="e">
        <v>#VALUE!</v>
      </c>
      <c r="AD20" s="375"/>
      <c r="AY20" s="187" t="s">
        <v>217</v>
      </c>
      <c r="AZ20" s="188">
        <f>_xll.qlInterestRateIndexFixingDate(Currency&amp;"ibor"&amp;$I$1,BA20,Trigger)</f>
        <v>42160</v>
      </c>
      <c r="BA20" s="188">
        <f>_xll.qlCalendarAdvance(Calendar,BA19,AY20,"f",,Trigger)</f>
        <v>42164</v>
      </c>
      <c r="BB20" s="188">
        <f>_xll.qlInterestRateIndexMaturity(Currency&amp;"ibor"&amp;$I$1,BA20,Trigger)</f>
        <v>42256</v>
      </c>
      <c r="BC20" s="361" t="e">
        <f>_xll.qlIndexFixing($AC$5,AZ20,,_xll.ohTrigger(Trigger,Quote!$V$2))</f>
        <v>#VALUE!</v>
      </c>
      <c r="BD20" s="361" t="e">
        <f>_xll.qlIndexFixing($BE$1,AZ20,TRUE,_xll.ohTrigger(Trigger,Quote!$V$2))</f>
        <v>#NUM!</v>
      </c>
    </row>
    <row r="21" spans="1:56" s="156" customFormat="1" ht="11.25" customHeight="1" x14ac:dyDescent="0.2">
      <c r="A21" s="120" t="s">
        <v>18</v>
      </c>
      <c r="B21" s="120" t="s">
        <v>235</v>
      </c>
      <c r="C21" s="120" t="s">
        <v>236</v>
      </c>
      <c r="D21" s="120" t="s">
        <v>237</v>
      </c>
      <c r="E21" s="120" t="s">
        <v>8</v>
      </c>
      <c r="F21" s="120" t="s">
        <v>13</v>
      </c>
      <c r="G21" s="120" t="s">
        <v>9</v>
      </c>
      <c r="H21" s="120" t="s">
        <v>5</v>
      </c>
      <c r="I21" s="120" t="s">
        <v>10</v>
      </c>
      <c r="J21" s="120"/>
      <c r="K21" s="120" t="s">
        <v>44</v>
      </c>
      <c r="L21" s="120" t="s">
        <v>48</v>
      </c>
      <c r="M21" s="164"/>
      <c r="N21" s="64" t="str">
        <f t="shared" si="12"/>
        <v>Sf</v>
      </c>
      <c r="O21" s="64" t="str">
        <f t="shared" ref="O21:O27" si="13">E23</f>
        <v>H6</v>
      </c>
      <c r="P21" s="64" t="str">
        <f t="shared" ref="P21:Q27" si="14">K23</f>
        <v>obj_00b08#0003</v>
      </c>
      <c r="Q21" s="34" t="b">
        <f t="shared" si="14"/>
        <v>1</v>
      </c>
      <c r="R21" s="34">
        <v>1</v>
      </c>
      <c r="S21" s="34">
        <v>1</v>
      </c>
      <c r="T21" s="34" t="e">
        <v>#NUM!</v>
      </c>
      <c r="U21" s="34" t="e">
        <f>_xll.qlRateHelperQuoteName(T21)</f>
        <v>#VALUE!</v>
      </c>
      <c r="V21" s="52" t="e">
        <f>_xll.qlRateHelperQuoteValue(T21,_xll.ohTrigger(Trigger,Quote!$V$2))</f>
        <v>#VALUE!</v>
      </c>
      <c r="W21" s="354" t="str">
        <f>IFERROR(_xll.qlFuturesRateHelperConvexityAdjustment(T21,Trigger),"--")</f>
        <v>--</v>
      </c>
      <c r="X21" s="35" t="e">
        <f>_xll.qlRateHelperEarliestDate(T21,Trigger)</f>
        <v>#VALUE!</v>
      </c>
      <c r="Y21" s="35" t="e">
        <f>_xll.qlRateHelperLatestDate(T21,Trigger)</f>
        <v>#VALUE!</v>
      </c>
      <c r="Z21" s="155" t="e">
        <v>#VALUE!</v>
      </c>
      <c r="AD21" s="375"/>
      <c r="AY21" s="187" t="s">
        <v>217</v>
      </c>
      <c r="AZ21" s="188">
        <f>_xll.qlInterestRateIndexFixingDate(Currency&amp;"ibor"&amp;$I$1,BA21,Trigger)</f>
        <v>42163</v>
      </c>
      <c r="BA21" s="188">
        <f>_xll.qlCalendarAdvance(Calendar,BA20,AY21,"f",,Trigger)</f>
        <v>42165</v>
      </c>
      <c r="BB21" s="188">
        <f>_xll.qlInterestRateIndexMaturity(Currency&amp;"ibor"&amp;$I$1,BA21,Trigger)</f>
        <v>42257</v>
      </c>
      <c r="BC21" s="361" t="e">
        <f>_xll.qlIndexFixing($AC$5,AZ21,,_xll.ohTrigger(Trigger,Quote!$V$2))</f>
        <v>#VALUE!</v>
      </c>
      <c r="BD21" s="361" t="e">
        <f>_xll.qlIndexFixing($BE$1,AZ21,TRUE,_xll.ohTrigger(Trigger,Quote!$V$2))</f>
        <v>#NUM!</v>
      </c>
    </row>
    <row r="22" spans="1:56" s="156" customFormat="1" ht="11.25" customHeight="1" x14ac:dyDescent="0.2">
      <c r="A22" s="136" t="s">
        <v>45</v>
      </c>
      <c r="B22" s="138" t="str">
        <f t="array" ref="B22:B29">_xll.ohFilter(PastedValue!B2:B74,PastedValue!A2:A74="Sf")</f>
        <v>16/12/15</v>
      </c>
      <c r="C22" s="137" t="e">
        <f>_xll.qlIMMcode(B22,Trigger)</f>
        <v>#NUM!</v>
      </c>
      <c r="D22" s="137" t="str">
        <f>_xll.qlIMMNextCode(DATE(RIGHT(LEFT(Stub,5),4),LEFT(RIGHT(Stub,4),2),RIGHT(Stub,2))-1)</f>
        <v>Z5</v>
      </c>
      <c r="E22" s="139" t="str">
        <f t="shared" ref="E22:E29" si="15">IF(DataSelect="Mx_Live",D22,C22)</f>
        <v>Z5</v>
      </c>
      <c r="F22" s="123" t="s">
        <v>15</v>
      </c>
      <c r="G22" s="140" t="s">
        <v>54</v>
      </c>
      <c r="H22" s="141">
        <f t="array" ref="H22:H29">_xll.ohFilter(PastedValue!H2:H74,PastedValue!A2:A74="Sf")</f>
        <v>99.997</v>
      </c>
      <c r="I22" s="357">
        <f>Quote!AP23/100</f>
        <v>0</v>
      </c>
      <c r="J22" s="142" t="str">
        <f t="shared" ref="J22:J29" si="16">Currency&amp;"_CURVE_FUT"&amp;$I$1&amp;"_"&amp;E22</f>
        <v>EUR_CURVE_FUT3M_Z5</v>
      </c>
      <c r="K22" s="143" t="str">
        <f>_xll.qlFuturesRateHelper(,IF(DataSelect="Reference",$H22,J22),,$E22,$G22,$I22,Permanent,Trigger,ObjectOverwrite)</f>
        <v>obj_00b07#0003</v>
      </c>
      <c r="L22" s="122" t="b">
        <f>IF(ISNUMBER(H22),TRUE,FALSE)</f>
        <v>1</v>
      </c>
      <c r="M22" s="164"/>
      <c r="N22" s="64" t="str">
        <f t="shared" si="12"/>
        <v>Sf</v>
      </c>
      <c r="O22" s="64" t="str">
        <f t="shared" si="13"/>
        <v>M6</v>
      </c>
      <c r="P22" s="64" t="str">
        <f t="shared" si="14"/>
        <v>obj_00b06#0003</v>
      </c>
      <c r="Q22" s="34" t="b">
        <f t="shared" si="14"/>
        <v>1</v>
      </c>
      <c r="R22" s="34">
        <v>1</v>
      </c>
      <c r="S22" s="34">
        <v>1</v>
      </c>
      <c r="T22" s="34" t="e">
        <v>#NUM!</v>
      </c>
      <c r="U22" s="34" t="e">
        <f>_xll.qlRateHelperQuoteName(T22)</f>
        <v>#VALUE!</v>
      </c>
      <c r="V22" s="52" t="e">
        <f>_xll.qlRateHelperQuoteValue(T22,_xll.ohTrigger(Trigger,Quote!$V$2))</f>
        <v>#VALUE!</v>
      </c>
      <c r="W22" s="354" t="str">
        <f>IFERROR(_xll.qlFuturesRateHelperConvexityAdjustment(T22,Trigger),"--")</f>
        <v>--</v>
      </c>
      <c r="X22" s="35" t="e">
        <f>_xll.qlRateHelperEarliestDate(T22,Trigger)</f>
        <v>#VALUE!</v>
      </c>
      <c r="Y22" s="35" t="e">
        <f>_xll.qlRateHelperLatestDate(T22,Trigger)</f>
        <v>#VALUE!</v>
      </c>
      <c r="Z22" s="155" t="e">
        <v>#VALUE!</v>
      </c>
      <c r="AD22" s="375"/>
      <c r="AY22" s="187" t="s">
        <v>217</v>
      </c>
      <c r="AZ22" s="188">
        <f>_xll.qlInterestRateIndexFixingDate(Currency&amp;"ibor"&amp;$I$1,BA22,Trigger)</f>
        <v>42164</v>
      </c>
      <c r="BA22" s="188">
        <f>_xll.qlCalendarAdvance(Calendar,BA21,AY22,"f",,Trigger)</f>
        <v>42166</v>
      </c>
      <c r="BB22" s="188">
        <f>_xll.qlInterestRateIndexMaturity(Currency&amp;"ibor"&amp;$I$1,BA22,Trigger)</f>
        <v>42258</v>
      </c>
      <c r="BC22" s="361" t="e">
        <f>_xll.qlIndexFixing($AC$5,AZ22,,_xll.ohTrigger(Trigger,Quote!$V$2))</f>
        <v>#VALUE!</v>
      </c>
      <c r="BD22" s="361" t="e">
        <f>_xll.qlIndexFixing($BE$1,AZ22,TRUE,_xll.ohTrigger(Trigger,Quote!$V$2))</f>
        <v>#NUM!</v>
      </c>
    </row>
    <row r="23" spans="1:56" s="156" customFormat="1" ht="11.25" customHeight="1" x14ac:dyDescent="0.2">
      <c r="A23" s="144" t="s">
        <v>45</v>
      </c>
      <c r="B23" s="146" t="str">
        <v>16/03/16</v>
      </c>
      <c r="C23" s="145" t="e">
        <f>_xll.qlIMMcode(B23,Trigger)</f>
        <v>#NUM!</v>
      </c>
      <c r="D23" s="145" t="str">
        <f>_xll.qlIMMNextCode(D22,TRUE,Trigger)</f>
        <v>H6</v>
      </c>
      <c r="E23" s="147" t="str">
        <f t="shared" si="15"/>
        <v>H6</v>
      </c>
      <c r="F23" s="131" t="s">
        <v>15</v>
      </c>
      <c r="G23" s="148" t="s">
        <v>54</v>
      </c>
      <c r="H23" s="149">
        <v>99.981999999999999</v>
      </c>
      <c r="I23" s="358">
        <f>Quote!AP24/100</f>
        <v>-2.5000000000000002E-6</v>
      </c>
      <c r="J23" s="150" t="str">
        <f t="shared" si="16"/>
        <v>EUR_CURVE_FUT3M_H6</v>
      </c>
      <c r="K23" s="151" t="str">
        <f>_xll.qlFuturesRateHelper(,IF(DataSelect="Reference",$H23,J23),,$E23,$G23,$I23,Permanent,Trigger,ObjectOverwrite)</f>
        <v>obj_00b08#0003</v>
      </c>
      <c r="L23" s="151" t="b">
        <f t="shared" ref="L23:L29" si="17">IF(ISNUMBER(H23),TRUE,FALSE)</f>
        <v>1</v>
      </c>
      <c r="M23" s="164"/>
      <c r="N23" s="64" t="str">
        <f t="shared" si="12"/>
        <v>Sf</v>
      </c>
      <c r="O23" s="64" t="str">
        <f t="shared" si="13"/>
        <v>U6</v>
      </c>
      <c r="P23" s="64" t="str">
        <f t="shared" si="14"/>
        <v>obj_00b0c#0003</v>
      </c>
      <c r="Q23" s="34" t="b">
        <f t="shared" si="14"/>
        <v>1</v>
      </c>
      <c r="R23" s="34">
        <v>1</v>
      </c>
      <c r="S23" s="34">
        <v>1</v>
      </c>
      <c r="T23" s="34" t="e">
        <v>#NUM!</v>
      </c>
      <c r="U23" s="34" t="e">
        <f>_xll.qlRateHelperQuoteName(T23)</f>
        <v>#VALUE!</v>
      </c>
      <c r="V23" s="52" t="e">
        <f>_xll.qlRateHelperQuoteValue(T23,_xll.ohTrigger(Trigger,Quote!$V$2))</f>
        <v>#VALUE!</v>
      </c>
      <c r="W23" s="354" t="str">
        <f>IFERROR(_xll.qlFuturesRateHelperConvexityAdjustment(T23,Trigger),"--")</f>
        <v>--</v>
      </c>
      <c r="X23" s="35" t="e">
        <f>_xll.qlRateHelperEarliestDate(T23,Trigger)</f>
        <v>#VALUE!</v>
      </c>
      <c r="Y23" s="35" t="e">
        <f>_xll.qlRateHelperLatestDate(T23,Trigger)</f>
        <v>#VALUE!</v>
      </c>
      <c r="Z23" s="155" t="e">
        <v>#VALUE!</v>
      </c>
      <c r="AD23" s="375"/>
      <c r="AY23" s="187" t="s">
        <v>217</v>
      </c>
      <c r="AZ23" s="188">
        <f>_xll.qlInterestRateIndexFixingDate(Currency&amp;"ibor"&amp;$I$1,BA23,Trigger)</f>
        <v>42165</v>
      </c>
      <c r="BA23" s="188">
        <f>_xll.qlCalendarAdvance(Calendar,BA22,AY23,"f",,Trigger)</f>
        <v>42167</v>
      </c>
      <c r="BB23" s="188">
        <f>_xll.qlInterestRateIndexMaturity(Currency&amp;"ibor"&amp;$I$1,BA23,Trigger)</f>
        <v>42261</v>
      </c>
      <c r="BC23" s="361" t="e">
        <f>_xll.qlIndexFixing($AC$5,AZ23,,_xll.ohTrigger(Trigger,Quote!$V$2))</f>
        <v>#VALUE!</v>
      </c>
      <c r="BD23" s="361" t="e">
        <f>_xll.qlIndexFixing($BE$1,AZ23,TRUE,_xll.ohTrigger(Trigger,Quote!$V$2))</f>
        <v>#NUM!</v>
      </c>
    </row>
    <row r="24" spans="1:56" s="156" customFormat="1" ht="11.25" customHeight="1" x14ac:dyDescent="0.2">
      <c r="A24" s="144" t="s">
        <v>45</v>
      </c>
      <c r="B24" s="146" t="str">
        <v>15/06/16</v>
      </c>
      <c r="C24" s="145" t="e">
        <f>_xll.qlIMMcode(B24,Trigger)</f>
        <v>#NUM!</v>
      </c>
      <c r="D24" s="145" t="str">
        <f>_xll.qlIMMNextCode(D23,TRUE,Trigger)</f>
        <v>M6</v>
      </c>
      <c r="E24" s="147" t="str">
        <f t="shared" si="15"/>
        <v>M6</v>
      </c>
      <c r="F24" s="131" t="s">
        <v>15</v>
      </c>
      <c r="G24" s="148" t="s">
        <v>54</v>
      </c>
      <c r="H24" s="149">
        <v>99.967500000000001</v>
      </c>
      <c r="I24" s="358">
        <f>Quote!AP25/100</f>
        <v>-2.5000000000000002E-6</v>
      </c>
      <c r="J24" s="150" t="str">
        <f t="shared" si="16"/>
        <v>EUR_CURVE_FUT3M_M6</v>
      </c>
      <c r="K24" s="151" t="str">
        <f>_xll.qlFuturesRateHelper(,IF(DataSelect="Reference",$H24,J24),,$E24,$G24,$I24,Permanent,Trigger,ObjectOverwrite)</f>
        <v>obj_00b06#0003</v>
      </c>
      <c r="L24" s="151" t="b">
        <f t="shared" si="17"/>
        <v>1</v>
      </c>
      <c r="M24" s="164"/>
      <c r="N24" s="64" t="str">
        <f t="shared" si="12"/>
        <v>Sf</v>
      </c>
      <c r="O24" s="64" t="str">
        <f t="shared" si="13"/>
        <v>Z6</v>
      </c>
      <c r="P24" s="64" t="str">
        <f t="shared" si="14"/>
        <v>obj_00b09#0003</v>
      </c>
      <c r="Q24" s="34" t="b">
        <f t="shared" si="14"/>
        <v>1</v>
      </c>
      <c r="R24" s="34">
        <v>1</v>
      </c>
      <c r="S24" s="34">
        <v>1</v>
      </c>
      <c r="T24" s="34" t="e">
        <v>#NUM!</v>
      </c>
      <c r="U24" s="34" t="e">
        <f>_xll.qlRateHelperQuoteName(T24)</f>
        <v>#VALUE!</v>
      </c>
      <c r="V24" s="52" t="e">
        <f>_xll.qlRateHelperQuoteValue(T24,_xll.ohTrigger(Trigger,Quote!$V$2))</f>
        <v>#VALUE!</v>
      </c>
      <c r="W24" s="354" t="str">
        <f>IFERROR(_xll.qlFuturesRateHelperConvexityAdjustment(T24,Trigger),"--")</f>
        <v>--</v>
      </c>
      <c r="X24" s="35" t="e">
        <f>_xll.qlRateHelperEarliestDate(T24,Trigger)</f>
        <v>#VALUE!</v>
      </c>
      <c r="Y24" s="35" t="e">
        <f>_xll.qlRateHelperLatestDate(T24,Trigger)</f>
        <v>#VALUE!</v>
      </c>
      <c r="Z24" s="155" t="e">
        <v>#VALUE!</v>
      </c>
      <c r="AD24" s="366"/>
      <c r="AY24" s="187" t="s">
        <v>217</v>
      </c>
      <c r="AZ24" s="188">
        <f>_xll.qlInterestRateIndexFixingDate(Currency&amp;"ibor"&amp;$I$1,BA24,Trigger)</f>
        <v>42166</v>
      </c>
      <c r="BA24" s="188">
        <f>_xll.qlCalendarAdvance(Calendar,BA23,AY24,"f",,Trigger)</f>
        <v>42170</v>
      </c>
      <c r="BB24" s="188">
        <f>_xll.qlInterestRateIndexMaturity(Currency&amp;"ibor"&amp;$I$1,BA24,Trigger)</f>
        <v>42262</v>
      </c>
      <c r="BC24" s="361" t="e">
        <f>_xll.qlIndexFixing($AC$5,AZ24,,_xll.ohTrigger(Trigger,Quote!$V$2))</f>
        <v>#VALUE!</v>
      </c>
      <c r="BD24" s="361" t="e">
        <f>_xll.qlIndexFixing($BE$1,AZ24,TRUE,_xll.ohTrigger(Trigger,Quote!$V$2))</f>
        <v>#NUM!</v>
      </c>
    </row>
    <row r="25" spans="1:56" s="156" customFormat="1" ht="11.25" customHeight="1" x14ac:dyDescent="0.2">
      <c r="A25" s="144" t="s">
        <v>45</v>
      </c>
      <c r="B25" s="146" t="str">
        <v>21/09/16</v>
      </c>
      <c r="C25" s="145" t="e">
        <f>_xll.qlIMMcode(B25,Trigger)</f>
        <v>#NUM!</v>
      </c>
      <c r="D25" s="145" t="str">
        <f>_xll.qlIMMNextCode(D24,TRUE,Trigger)</f>
        <v>U6</v>
      </c>
      <c r="E25" s="147" t="str">
        <f t="shared" si="15"/>
        <v>U6</v>
      </c>
      <c r="F25" s="131" t="s">
        <v>15</v>
      </c>
      <c r="G25" s="148" t="s">
        <v>54</v>
      </c>
      <c r="H25" s="149">
        <v>99.947500000000005</v>
      </c>
      <c r="I25" s="358">
        <f>Quote!AP26/100</f>
        <v>0</v>
      </c>
      <c r="J25" s="150" t="str">
        <f t="shared" si="16"/>
        <v>EUR_CURVE_FUT3M_U6</v>
      </c>
      <c r="K25" s="151" t="str">
        <f>_xll.qlFuturesRateHelper(,IF(DataSelect="Reference",$H25,J25),,$E25,$G25,$I25,Permanent,Trigger,ObjectOverwrite)</f>
        <v>obj_00b0c#0003</v>
      </c>
      <c r="L25" s="151" t="b">
        <f t="shared" si="17"/>
        <v>1</v>
      </c>
      <c r="M25" s="164"/>
      <c r="N25" s="64" t="str">
        <f t="shared" si="12"/>
        <v>Sf</v>
      </c>
      <c r="O25" s="64" t="str">
        <f t="shared" si="13"/>
        <v>H7</v>
      </c>
      <c r="P25" s="64" t="str">
        <f t="shared" si="14"/>
        <v>obj_00b0a#0003</v>
      </c>
      <c r="Q25" s="34" t="b">
        <f t="shared" si="14"/>
        <v>1</v>
      </c>
      <c r="R25" s="34">
        <v>1</v>
      </c>
      <c r="S25" s="34">
        <v>1</v>
      </c>
      <c r="T25" s="34" t="e">
        <v>#NUM!</v>
      </c>
      <c r="U25" s="34" t="e">
        <f>_xll.qlRateHelperQuoteName(T25)</f>
        <v>#VALUE!</v>
      </c>
      <c r="V25" s="52" t="e">
        <f>_xll.qlRateHelperQuoteValue(T25,_xll.ohTrigger(Trigger,Quote!$V$2))</f>
        <v>#VALUE!</v>
      </c>
      <c r="W25" s="354" t="str">
        <f>IFERROR(_xll.qlFuturesRateHelperConvexityAdjustment(T25,Trigger),"--")</f>
        <v>--</v>
      </c>
      <c r="X25" s="35" t="e">
        <f>_xll.qlRateHelperEarliestDate(T25,Trigger)</f>
        <v>#VALUE!</v>
      </c>
      <c r="Y25" s="35" t="e">
        <f>_xll.qlRateHelperLatestDate(T25,Trigger)</f>
        <v>#VALUE!</v>
      </c>
      <c r="Z25" s="155" t="e">
        <v>#VALUE!</v>
      </c>
      <c r="AD25" s="366"/>
      <c r="AY25" s="187" t="s">
        <v>217</v>
      </c>
      <c r="AZ25" s="188">
        <f>_xll.qlInterestRateIndexFixingDate(Currency&amp;"ibor"&amp;$I$1,BA25,Trigger)</f>
        <v>42167</v>
      </c>
      <c r="BA25" s="188">
        <f>_xll.qlCalendarAdvance(Calendar,BA24,AY25,"f",,Trigger)</f>
        <v>42171</v>
      </c>
      <c r="BB25" s="188">
        <f>_xll.qlInterestRateIndexMaturity(Currency&amp;"ibor"&amp;$I$1,BA25,Trigger)</f>
        <v>42263</v>
      </c>
      <c r="BC25" s="361" t="e">
        <f>_xll.qlIndexFixing($AC$5,AZ25,,_xll.ohTrigger(Trigger,Quote!$V$2))</f>
        <v>#VALUE!</v>
      </c>
      <c r="BD25" s="361" t="e">
        <f>_xll.qlIndexFixing($BE$1,AZ25,TRUE,_xll.ohTrigger(Trigger,Quote!$V$2))</f>
        <v>#NUM!</v>
      </c>
    </row>
    <row r="26" spans="1:56" s="156" customFormat="1" ht="11.25" customHeight="1" x14ac:dyDescent="0.2">
      <c r="A26" s="144" t="s">
        <v>45</v>
      </c>
      <c r="B26" s="146" t="str">
        <v>21/12/16</v>
      </c>
      <c r="C26" s="145" t="e">
        <f>_xll.qlIMMcode(B26,Trigger)</f>
        <v>#NUM!</v>
      </c>
      <c r="D26" s="145" t="str">
        <f>_xll.qlIMMNextCode(D25,TRUE,Trigger)</f>
        <v>Z6</v>
      </c>
      <c r="E26" s="147" t="str">
        <f t="shared" si="15"/>
        <v>Z6</v>
      </c>
      <c r="F26" s="131" t="s">
        <v>15</v>
      </c>
      <c r="G26" s="148" t="s">
        <v>54</v>
      </c>
      <c r="H26" s="149">
        <v>99.912750000000003</v>
      </c>
      <c r="I26" s="358">
        <f>Quote!AP27/100</f>
        <v>0</v>
      </c>
      <c r="J26" s="150" t="str">
        <f t="shared" si="16"/>
        <v>EUR_CURVE_FUT3M_Z6</v>
      </c>
      <c r="K26" s="151" t="str">
        <f>_xll.qlFuturesRateHelper(,IF(DataSelect="Reference",$H26,J26),,$E26,$G26,$I26,Permanent,Trigger,ObjectOverwrite)</f>
        <v>obj_00b09#0003</v>
      </c>
      <c r="L26" s="151" t="b">
        <f t="shared" si="17"/>
        <v>1</v>
      </c>
      <c r="M26" s="164"/>
      <c r="N26" s="64" t="str">
        <f t="shared" si="12"/>
        <v>Sf</v>
      </c>
      <c r="O26" s="64" t="str">
        <f t="shared" si="13"/>
        <v>M7</v>
      </c>
      <c r="P26" s="64" t="e">
        <f t="shared" si="14"/>
        <v>#NUM!</v>
      </c>
      <c r="Q26" s="34" t="b">
        <f t="shared" si="14"/>
        <v>0</v>
      </c>
      <c r="R26" s="34">
        <v>1</v>
      </c>
      <c r="S26" s="34">
        <v>1</v>
      </c>
      <c r="T26" s="34" t="e">
        <v>#NUM!</v>
      </c>
      <c r="U26" s="34" t="e">
        <f>_xll.qlRateHelperQuoteName(T26)</f>
        <v>#VALUE!</v>
      </c>
      <c r="V26" s="52" t="e">
        <f>_xll.qlRateHelperQuoteValue(T26,_xll.ohTrigger(Trigger,Quote!$V$2))</f>
        <v>#VALUE!</v>
      </c>
      <c r="W26" s="354" t="str">
        <f>IFERROR(_xll.qlFuturesRateHelperConvexityAdjustment(T26,Trigger),"--")</f>
        <v>--</v>
      </c>
      <c r="X26" s="35" t="e">
        <f>_xll.qlRateHelperEarliestDate(T26,Trigger)</f>
        <v>#VALUE!</v>
      </c>
      <c r="Y26" s="35" t="e">
        <f>_xll.qlRateHelperLatestDate(T26,Trigger)</f>
        <v>#VALUE!</v>
      </c>
      <c r="Z26" s="155" t="e">
        <v>#VALUE!</v>
      </c>
      <c r="AD26" s="366"/>
      <c r="AY26" s="187" t="s">
        <v>217</v>
      </c>
      <c r="AZ26" s="188">
        <f>_xll.qlInterestRateIndexFixingDate(Currency&amp;"ibor"&amp;$I$1,BA26,Trigger)</f>
        <v>42170</v>
      </c>
      <c r="BA26" s="188">
        <f>_xll.qlCalendarAdvance(Calendar,BA25,AY26,"f",,Trigger)</f>
        <v>42172</v>
      </c>
      <c r="BB26" s="188">
        <f>_xll.qlInterestRateIndexMaturity(Currency&amp;"ibor"&amp;$I$1,BA26,Trigger)</f>
        <v>42264</v>
      </c>
      <c r="BC26" s="361" t="e">
        <f>_xll.qlIndexFixing($AC$5,AZ26,,_xll.ohTrigger(Trigger,Quote!$V$2))</f>
        <v>#VALUE!</v>
      </c>
      <c r="BD26" s="361" t="e">
        <f>_xll.qlIndexFixing($BE$1,AZ26,TRUE,_xll.ohTrigger(Trigger,Quote!$V$2))</f>
        <v>#NUM!</v>
      </c>
    </row>
    <row r="27" spans="1:56" s="156" customFormat="1" ht="11.25" customHeight="1" x14ac:dyDescent="0.2">
      <c r="A27" s="144" t="s">
        <v>45</v>
      </c>
      <c r="B27" s="146" t="str">
        <v>15/03/17</v>
      </c>
      <c r="C27" s="145" t="e">
        <f>_xll.qlIMMcode(B27,Trigger)</f>
        <v>#NUM!</v>
      </c>
      <c r="D27" s="145" t="str">
        <f>_xll.qlIMMNextCode(D26,TRUE,Trigger)</f>
        <v>H7</v>
      </c>
      <c r="E27" s="147" t="str">
        <f t="shared" si="15"/>
        <v>H7</v>
      </c>
      <c r="F27" s="131" t="s">
        <v>15</v>
      </c>
      <c r="G27" s="148" t="s">
        <v>54</v>
      </c>
      <c r="H27" s="149">
        <v>99.874250000000004</v>
      </c>
      <c r="I27" s="358">
        <f>Quote!AP28/100</f>
        <v>1.7500000000000002E-5</v>
      </c>
      <c r="J27" s="150" t="str">
        <f t="shared" si="16"/>
        <v>EUR_CURVE_FUT3M_H7</v>
      </c>
      <c r="K27" s="151" t="str">
        <f>_xll.qlFuturesRateHelper(,IF(DataSelect="Reference",$H27,J27),,$E27,$G27,$I27,Permanent,Trigger,ObjectOverwrite)</f>
        <v>obj_00b0a#0003</v>
      </c>
      <c r="L27" s="151" t="b">
        <f t="shared" si="17"/>
        <v>1</v>
      </c>
      <c r="M27" s="164"/>
      <c r="N27" s="66" t="str">
        <f t="shared" si="12"/>
        <v>Sf</v>
      </c>
      <c r="O27" s="66" t="str">
        <f t="shared" si="13"/>
        <v>U7</v>
      </c>
      <c r="P27" s="66" t="e">
        <f t="shared" si="14"/>
        <v>#NUM!</v>
      </c>
      <c r="Q27" s="36" t="b">
        <f t="shared" si="14"/>
        <v>0</v>
      </c>
      <c r="R27" s="36">
        <v>1</v>
      </c>
      <c r="S27" s="36">
        <v>1</v>
      </c>
      <c r="T27" s="34" t="e">
        <v>#NUM!</v>
      </c>
      <c r="U27" s="34" t="e">
        <f>_xll.qlRateHelperQuoteName(T27)</f>
        <v>#VALUE!</v>
      </c>
      <c r="V27" s="52" t="e">
        <f>_xll.qlRateHelperQuoteValue(T27,_xll.ohTrigger(Trigger,Quote!$V$2))</f>
        <v>#VALUE!</v>
      </c>
      <c r="W27" s="354" t="str">
        <f>IFERROR(_xll.qlFuturesRateHelperConvexityAdjustment(T27,Trigger),"--")</f>
        <v>--</v>
      </c>
      <c r="X27" s="35" t="e">
        <f>_xll.qlRateHelperEarliestDate(T27,Trigger)</f>
        <v>#VALUE!</v>
      </c>
      <c r="Y27" s="35" t="e">
        <f>_xll.qlRateHelperLatestDate(T27,Trigger)</f>
        <v>#VALUE!</v>
      </c>
      <c r="Z27" s="155" t="e">
        <v>#VALUE!</v>
      </c>
      <c r="AD27" s="366"/>
      <c r="AY27" s="187" t="s">
        <v>217</v>
      </c>
      <c r="AZ27" s="188">
        <f>_xll.qlInterestRateIndexFixingDate(Currency&amp;"ibor"&amp;$I$1,BA27,Trigger)</f>
        <v>42171</v>
      </c>
      <c r="BA27" s="188">
        <f>_xll.qlCalendarAdvance(Calendar,BA26,AY27,"f",,Trigger)</f>
        <v>42173</v>
      </c>
      <c r="BB27" s="188">
        <f>_xll.qlInterestRateIndexMaturity(Currency&amp;"ibor"&amp;$I$1,BA27,Trigger)</f>
        <v>42265</v>
      </c>
      <c r="BC27" s="361" t="e">
        <f>_xll.qlIndexFixing($AC$5,AZ27,,_xll.ohTrigger(Trigger,Quote!$V$2))</f>
        <v>#VALUE!</v>
      </c>
      <c r="BD27" s="361" t="e">
        <f>_xll.qlIndexFixing($BE$1,AZ27,TRUE,_xll.ohTrigger(Trigger,Quote!$V$2))</f>
        <v>#NUM!</v>
      </c>
    </row>
    <row r="28" spans="1:56" s="156" customFormat="1" ht="11.25" customHeight="1" x14ac:dyDescent="0.2">
      <c r="A28" s="144" t="s">
        <v>45</v>
      </c>
      <c r="B28" s="146" t="e">
        <v>#N/A</v>
      </c>
      <c r="C28" s="145" t="e">
        <f>_xll.qlIMMcode(B28,Trigger)</f>
        <v>#NUM!</v>
      </c>
      <c r="D28" s="145" t="str">
        <f>_xll.qlIMMNextCode(D27,TRUE,Trigger)</f>
        <v>M7</v>
      </c>
      <c r="E28" s="147" t="str">
        <f t="shared" si="15"/>
        <v>M7</v>
      </c>
      <c r="F28" s="131" t="s">
        <v>15</v>
      </c>
      <c r="G28" s="148" t="s">
        <v>54</v>
      </c>
      <c r="H28" s="149" t="e">
        <v>#N/A</v>
      </c>
      <c r="I28" s="358">
        <f>Quote!AP29/100</f>
        <v>0</v>
      </c>
      <c r="J28" s="150" t="str">
        <f t="shared" si="16"/>
        <v>EUR_CURVE_FUT3M_M7</v>
      </c>
      <c r="K28" s="151" t="e">
        <f>_xll.qlFuturesRateHelper(,IF(DataSelect="Reference",$H28,J28),,$E28,$G28,$I28,Permanent,Trigger,ObjectOverwrite)</f>
        <v>#NUM!</v>
      </c>
      <c r="L28" s="151" t="b">
        <f t="shared" si="17"/>
        <v>0</v>
      </c>
      <c r="M28" s="164"/>
      <c r="N28" s="64" t="str">
        <f t="shared" ref="N28:O71" si="18">A33</f>
        <v>Sw</v>
      </c>
      <c r="O28" s="64" t="str">
        <f t="shared" si="18"/>
        <v>3Y</v>
      </c>
      <c r="P28" s="64" t="str">
        <f>K33</f>
        <v>obj_00d9a#0002</v>
      </c>
      <c r="Q28" s="64" t="b">
        <f>L33</f>
        <v>1</v>
      </c>
      <c r="R28" s="268">
        <v>1</v>
      </c>
      <c r="S28" s="268">
        <v>1</v>
      </c>
      <c r="T28" s="34" t="e">
        <v>#NUM!</v>
      </c>
      <c r="U28" s="34" t="e">
        <f>_xll.qlRateHelperQuoteName(T28)</f>
        <v>#VALUE!</v>
      </c>
      <c r="V28" s="52" t="e">
        <f>_xll.qlRateHelperQuoteValue(T28,_xll.ohTrigger(Trigger,Quote!$V$2))</f>
        <v>#VALUE!</v>
      </c>
      <c r="W28" s="354" t="str">
        <f>IFERROR(_xll.qlFuturesRateHelperConvexityAdjustment(T28,Trigger),"--")</f>
        <v>--</v>
      </c>
      <c r="X28" s="35" t="e">
        <f>_xll.qlRateHelperEarliestDate(T28,Trigger)</f>
        <v>#VALUE!</v>
      </c>
      <c r="Y28" s="35" t="e">
        <f>_xll.qlRateHelperLatestDate(T28,Trigger)</f>
        <v>#VALUE!</v>
      </c>
      <c r="Z28" s="155" t="e">
        <v>#VALUE!</v>
      </c>
      <c r="AD28" s="366"/>
      <c r="AY28" s="187" t="s">
        <v>217</v>
      </c>
      <c r="AZ28" s="188">
        <f>_xll.qlInterestRateIndexFixingDate(Currency&amp;"ibor"&amp;$I$1,BA28,Trigger)</f>
        <v>42172</v>
      </c>
      <c r="BA28" s="188">
        <f>_xll.qlCalendarAdvance(Calendar,BA27,AY28,"f",,Trigger)</f>
        <v>42174</v>
      </c>
      <c r="BB28" s="188">
        <f>_xll.qlInterestRateIndexMaturity(Currency&amp;"ibor"&amp;$I$1,BA28,Trigger)</f>
        <v>42268</v>
      </c>
      <c r="BC28" s="361" t="e">
        <f>_xll.qlIndexFixing($AC$5,AZ28,,_xll.ohTrigger(Trigger,Quote!$V$2))</f>
        <v>#VALUE!</v>
      </c>
      <c r="BD28" s="361" t="e">
        <f>_xll.qlIndexFixing($BE$1,AZ28,TRUE,_xll.ohTrigger(Trigger,Quote!$V$2))</f>
        <v>#NUM!</v>
      </c>
    </row>
    <row r="29" spans="1:56" s="156" customFormat="1" ht="11.25" customHeight="1" x14ac:dyDescent="0.2">
      <c r="A29" s="60" t="s">
        <v>45</v>
      </c>
      <c r="B29" s="152" t="e">
        <v>#N/A</v>
      </c>
      <c r="C29" s="22" t="e">
        <f>_xll.qlIMMcode(B29,Trigger)</f>
        <v>#NUM!</v>
      </c>
      <c r="D29" s="22" t="str">
        <f>_xll.qlIMMNextCode(D28,TRUE,Trigger)</f>
        <v>U7</v>
      </c>
      <c r="E29" s="20" t="str">
        <f t="shared" si="15"/>
        <v>U7</v>
      </c>
      <c r="F29" s="47" t="s">
        <v>15</v>
      </c>
      <c r="G29" s="71" t="s">
        <v>54</v>
      </c>
      <c r="H29" s="41" t="e">
        <v>#N/A</v>
      </c>
      <c r="I29" s="359">
        <f>Quote!AP30/100</f>
        <v>0</v>
      </c>
      <c r="J29" s="23" t="str">
        <f t="shared" si="16"/>
        <v>EUR_CURVE_FUT3M_U7</v>
      </c>
      <c r="K29" s="24" t="e">
        <f>_xll.qlFuturesRateHelper(,IF(DataSelect="Reference",$H29,J29),,$E29,$G29,$I29,Permanent,Trigger,ObjectOverwrite)</f>
        <v>#NUM!</v>
      </c>
      <c r="L29" s="24" t="b">
        <f t="shared" si="17"/>
        <v>0</v>
      </c>
      <c r="M29" s="164"/>
      <c r="N29" s="64" t="str">
        <f t="shared" si="18"/>
        <v>Sw</v>
      </c>
      <c r="O29" s="64" t="str">
        <f t="shared" si="18"/>
        <v>4Y</v>
      </c>
      <c r="P29" s="64" t="str">
        <f t="shared" ref="P29:Q44" si="19">K34</f>
        <v>obj_00d8d#0002</v>
      </c>
      <c r="Q29" s="64" t="b">
        <f t="shared" si="19"/>
        <v>1</v>
      </c>
      <c r="R29" s="268">
        <v>1</v>
      </c>
      <c r="S29" s="268">
        <v>1</v>
      </c>
      <c r="T29" s="34" t="e">
        <v>#NUM!</v>
      </c>
      <c r="U29" s="34" t="e">
        <f>_xll.qlRateHelperQuoteName(T29)</f>
        <v>#VALUE!</v>
      </c>
      <c r="V29" s="52" t="e">
        <f>_xll.qlRateHelperQuoteValue(T29,_xll.ohTrigger(Trigger,Quote!$V$2))</f>
        <v>#VALUE!</v>
      </c>
      <c r="W29" s="354" t="str">
        <f>IFERROR(_xll.qlFuturesRateHelperConvexityAdjustment(T29,Trigger),"--")</f>
        <v>--</v>
      </c>
      <c r="X29" s="35" t="e">
        <f>_xll.qlRateHelperEarliestDate(T29,Trigger)</f>
        <v>#VALUE!</v>
      </c>
      <c r="Y29" s="35" t="e">
        <f>_xll.qlRateHelperLatestDate(T29,Trigger)</f>
        <v>#VALUE!</v>
      </c>
      <c r="Z29" s="155" t="e">
        <v>#VALUE!</v>
      </c>
      <c r="AD29" s="366"/>
      <c r="AY29" s="187" t="s">
        <v>217</v>
      </c>
      <c r="AZ29" s="188">
        <f>_xll.qlInterestRateIndexFixingDate(Currency&amp;"ibor"&amp;$I$1,BA29,Trigger)</f>
        <v>42173</v>
      </c>
      <c r="BA29" s="188">
        <f>_xll.qlCalendarAdvance(Calendar,BA28,AY29,"f",,Trigger)</f>
        <v>42177</v>
      </c>
      <c r="BB29" s="188">
        <f>_xll.qlInterestRateIndexMaturity(Currency&amp;"ibor"&amp;$I$1,BA29,Trigger)</f>
        <v>42269</v>
      </c>
      <c r="BC29" s="361" t="e">
        <f>_xll.qlIndexFixing($AC$5,AZ29,,_xll.ohTrigger(Trigger,Quote!$V$2))</f>
        <v>#VALUE!</v>
      </c>
      <c r="BD29" s="361" t="e">
        <f>_xll.qlIndexFixing($BE$1,AZ29,TRUE,_xll.ohTrigger(Trigger,Quote!$V$2))</f>
        <v>#NUM!</v>
      </c>
    </row>
    <row r="30" spans="1:56" s="156" customFormat="1" ht="11.25" customHeight="1" x14ac:dyDescent="0.2">
      <c r="A30" s="165"/>
      <c r="B30" s="165"/>
      <c r="C30" s="165"/>
      <c r="D30" s="168"/>
      <c r="E30" s="167"/>
      <c r="F30" s="169"/>
      <c r="G30" s="165"/>
      <c r="H30" s="165"/>
      <c r="I30" s="165"/>
      <c r="J30" s="165"/>
      <c r="K30" s="165"/>
      <c r="L30" s="167"/>
      <c r="M30" s="164"/>
      <c r="N30" s="64" t="str">
        <f t="shared" si="18"/>
        <v>Sw</v>
      </c>
      <c r="O30" s="64" t="str">
        <f t="shared" si="18"/>
        <v>5Y</v>
      </c>
      <c r="P30" s="64" t="str">
        <f t="shared" si="19"/>
        <v>obj_00d15#0003</v>
      </c>
      <c r="Q30" s="64" t="b">
        <f t="shared" si="19"/>
        <v>1</v>
      </c>
      <c r="R30" s="268">
        <v>1</v>
      </c>
      <c r="S30" s="268">
        <v>1</v>
      </c>
      <c r="T30" s="34" t="e">
        <v>#NUM!</v>
      </c>
      <c r="U30" s="34" t="e">
        <f>_xll.qlRateHelperQuoteName(T30)</f>
        <v>#VALUE!</v>
      </c>
      <c r="V30" s="52" t="e">
        <f>_xll.qlRateHelperQuoteValue(T30,_xll.ohTrigger(Trigger,Quote!$V$2))</f>
        <v>#VALUE!</v>
      </c>
      <c r="W30" s="354" t="str">
        <f>IFERROR(_xll.qlFuturesRateHelperConvexityAdjustment(T30,Trigger),"--")</f>
        <v>--</v>
      </c>
      <c r="X30" s="35" t="e">
        <f>_xll.qlRateHelperEarliestDate(T30,Trigger)</f>
        <v>#VALUE!</v>
      </c>
      <c r="Y30" s="35" t="e">
        <f>_xll.qlRateHelperLatestDate(T30,Trigger)</f>
        <v>#VALUE!</v>
      </c>
      <c r="Z30" s="155" t="e">
        <v>#VALUE!</v>
      </c>
      <c r="AD30" s="366"/>
      <c r="AY30" s="187" t="s">
        <v>217</v>
      </c>
      <c r="AZ30" s="188">
        <f>_xll.qlInterestRateIndexFixingDate(Currency&amp;"ibor"&amp;$I$1,BA30,Trigger)</f>
        <v>42174</v>
      </c>
      <c r="BA30" s="188">
        <f>_xll.qlCalendarAdvance(Calendar,BA29,AY30,"f",,Trigger)</f>
        <v>42178</v>
      </c>
      <c r="BB30" s="188">
        <f>_xll.qlInterestRateIndexMaturity(Currency&amp;"ibor"&amp;$I$1,BA30,Trigger)</f>
        <v>42270</v>
      </c>
      <c r="BC30" s="361" t="e">
        <f>_xll.qlIndexFixing($AC$5,AZ30,,_xll.ohTrigger(Trigger,Quote!$V$2))</f>
        <v>#VALUE!</v>
      </c>
      <c r="BD30" s="361" t="e">
        <f>_xll.qlIndexFixing($BE$1,AZ30,TRUE,_xll.ohTrigger(Trigger,Quote!$V$2))</f>
        <v>#NUM!</v>
      </c>
    </row>
    <row r="31" spans="1:56" s="156" customFormat="1" ht="11.25" customHeight="1" x14ac:dyDescent="0.2">
      <c r="A31" s="165"/>
      <c r="B31" s="165"/>
      <c r="C31" s="165"/>
      <c r="D31" s="165"/>
      <c r="E31" s="165"/>
      <c r="F31" s="165"/>
      <c r="G31" s="165"/>
      <c r="H31" s="162" t="s">
        <v>0</v>
      </c>
      <c r="I31" s="120" t="s">
        <v>9</v>
      </c>
      <c r="J31" s="120"/>
      <c r="K31" s="3" t="str">
        <f>_xll.qlEuribor(,H31,,,Trigger)</f>
        <v>obj_00b05#0002</v>
      </c>
      <c r="M31" s="164"/>
      <c r="N31" s="64" t="str">
        <f t="shared" si="18"/>
        <v>Sw</v>
      </c>
      <c r="O31" s="64" t="str">
        <f t="shared" si="18"/>
        <v>6Y</v>
      </c>
      <c r="P31" s="64" t="str">
        <f t="shared" si="19"/>
        <v>obj_00d9e#0002</v>
      </c>
      <c r="Q31" s="64" t="b">
        <f t="shared" si="19"/>
        <v>1</v>
      </c>
      <c r="R31" s="268">
        <v>1</v>
      </c>
      <c r="S31" s="268">
        <v>1</v>
      </c>
      <c r="T31" s="34" t="e">
        <v>#NUM!</v>
      </c>
      <c r="U31" s="34" t="e">
        <f>_xll.qlRateHelperQuoteName(T31)</f>
        <v>#VALUE!</v>
      </c>
      <c r="V31" s="52" t="e">
        <f>_xll.qlRateHelperQuoteValue(T31,_xll.ohTrigger(Trigger,Quote!$V$2))</f>
        <v>#VALUE!</v>
      </c>
      <c r="W31" s="354" t="str">
        <f>IFERROR(_xll.qlFuturesRateHelperConvexityAdjustment(T31,Trigger),"--")</f>
        <v>--</v>
      </c>
      <c r="X31" s="35" t="e">
        <f>_xll.qlRateHelperEarliestDate(T31,Trigger)</f>
        <v>#VALUE!</v>
      </c>
      <c r="Y31" s="35" t="e">
        <f>_xll.qlRateHelperLatestDate(T31,Trigger)</f>
        <v>#VALUE!</v>
      </c>
      <c r="Z31" s="155" t="e">
        <v>#VALUE!</v>
      </c>
      <c r="AD31" s="366"/>
      <c r="AY31" s="187" t="s">
        <v>217</v>
      </c>
      <c r="AZ31" s="188">
        <f>_xll.qlInterestRateIndexFixingDate(Currency&amp;"ibor"&amp;$I$1,BA31,Trigger)</f>
        <v>42177</v>
      </c>
      <c r="BA31" s="188">
        <f>_xll.qlCalendarAdvance(Calendar,BA30,AY31,"f",,Trigger)</f>
        <v>42179</v>
      </c>
      <c r="BB31" s="188">
        <f>_xll.qlInterestRateIndexMaturity(Currency&amp;"ibor"&amp;$I$1,BA31,Trigger)</f>
        <v>42271</v>
      </c>
      <c r="BC31" s="361" t="e">
        <f>_xll.qlIndexFixing($AC$5,AZ31,,_xll.ohTrigger(Trigger,Quote!$V$2))</f>
        <v>#VALUE!</v>
      </c>
      <c r="BD31" s="361" t="e">
        <f>_xll.qlIndexFixing($BE$1,AZ31,TRUE,_xll.ohTrigger(Trigger,Quote!$V$2))</f>
        <v>#NUM!</v>
      </c>
    </row>
    <row r="32" spans="1:56" s="156" customFormat="1" ht="11.25" customHeight="1" x14ac:dyDescent="0.2">
      <c r="A32" s="120" t="s">
        <v>18</v>
      </c>
      <c r="B32" s="120" t="s">
        <v>224</v>
      </c>
      <c r="C32" s="120" t="s">
        <v>225</v>
      </c>
      <c r="D32" s="120" t="s">
        <v>1</v>
      </c>
      <c r="E32" s="120" t="s">
        <v>11</v>
      </c>
      <c r="F32" s="120" t="s">
        <v>13</v>
      </c>
      <c r="G32" s="120" t="s">
        <v>12</v>
      </c>
      <c r="H32" s="120" t="s">
        <v>4</v>
      </c>
      <c r="I32" s="120" t="s">
        <v>5</v>
      </c>
      <c r="J32" s="120"/>
      <c r="K32" s="120" t="s">
        <v>44</v>
      </c>
      <c r="L32" s="120" t="s">
        <v>48</v>
      </c>
      <c r="M32" s="164"/>
      <c r="N32" s="64" t="str">
        <f t="shared" si="18"/>
        <v>Sw</v>
      </c>
      <c r="O32" s="64" t="str">
        <f t="shared" si="18"/>
        <v>7Y</v>
      </c>
      <c r="P32" s="64" t="str">
        <f t="shared" si="19"/>
        <v>obj_00d9b#0002</v>
      </c>
      <c r="Q32" s="64" t="b">
        <f t="shared" si="19"/>
        <v>1</v>
      </c>
      <c r="R32" s="268">
        <v>1</v>
      </c>
      <c r="S32" s="268">
        <v>1</v>
      </c>
      <c r="T32" s="34" t="e">
        <v>#NUM!</v>
      </c>
      <c r="U32" s="34" t="e">
        <f>_xll.qlRateHelperQuoteName(T32)</f>
        <v>#VALUE!</v>
      </c>
      <c r="V32" s="52" t="e">
        <f>_xll.qlRateHelperQuoteValue(T32,_xll.ohTrigger(Trigger,Quote!$V$2))</f>
        <v>#VALUE!</v>
      </c>
      <c r="W32" s="354" t="str">
        <f>IFERROR(_xll.qlFuturesRateHelperConvexityAdjustment(T32,Trigger),"--")</f>
        <v>--</v>
      </c>
      <c r="X32" s="35" t="e">
        <f>_xll.qlRateHelperEarliestDate(T32,Trigger)</f>
        <v>#VALUE!</v>
      </c>
      <c r="Y32" s="35" t="e">
        <f>_xll.qlRateHelperLatestDate(T32,Trigger)</f>
        <v>#VALUE!</v>
      </c>
      <c r="Z32" s="155" t="e">
        <v>#VALUE!</v>
      </c>
      <c r="AD32" s="366"/>
      <c r="AY32" s="187" t="s">
        <v>217</v>
      </c>
      <c r="AZ32" s="188">
        <f>_xll.qlInterestRateIndexFixingDate(Currency&amp;"ibor"&amp;$I$1,BA32,Trigger)</f>
        <v>42178</v>
      </c>
      <c r="BA32" s="188">
        <f>_xll.qlCalendarAdvance(Calendar,BA31,AY32,"f",,Trigger)</f>
        <v>42180</v>
      </c>
      <c r="BB32" s="188">
        <f>_xll.qlInterestRateIndexMaturity(Currency&amp;"ibor"&amp;$I$1,BA32,Trigger)</f>
        <v>42272</v>
      </c>
      <c r="BC32" s="361" t="e">
        <f>_xll.qlIndexFixing($AC$5,AZ32,,_xll.ohTrigger(Trigger,Quote!$V$2))</f>
        <v>#VALUE!</v>
      </c>
      <c r="BD32" s="361" t="e">
        <f>_xll.qlIndexFixing($BE$1,AZ32,TRUE,_xll.ohTrigger(Trigger,Quote!$V$2))</f>
        <v>#NUM!</v>
      </c>
    </row>
    <row r="33" spans="1:56" s="156" customFormat="1" ht="11.25" customHeight="1" x14ac:dyDescent="0.2">
      <c r="A33" s="127" t="s">
        <v>46</v>
      </c>
      <c r="B33" s="171" t="str">
        <f t="array" ref="B33:B77">_xll.ohFilter(PastedValue!E2:E74,PastedValue!A2:A74="Sw")</f>
        <v>3Y</v>
      </c>
      <c r="C33" s="170" t="s">
        <v>101</v>
      </c>
      <c r="D33" s="170" t="str">
        <f t="shared" ref="D33:D77" si="20">IF(DataSelect="MX_Live",C33,B33)</f>
        <v>3Y</v>
      </c>
      <c r="E33" s="170" t="s">
        <v>14</v>
      </c>
      <c r="F33" s="172" t="s">
        <v>15</v>
      </c>
      <c r="G33" s="170" t="s">
        <v>16</v>
      </c>
      <c r="H33" s="172" t="s">
        <v>17</v>
      </c>
      <c r="I33" s="173">
        <f t="array" ref="I33:I77">_xll.ohFilter(PastedValue!H2:H74,PastedValue!A2:A74="Sw")/100</f>
        <v>1.0199999999999999E-3</v>
      </c>
      <c r="J33" s="173" t="str">
        <f t="shared" ref="J33:J77" si="21">Currency&amp;"_CURVE_"&amp;$H$31&amp;"_"&amp;C33</f>
        <v>EUR_CURVE_3M_3Y</v>
      </c>
      <c r="K33" s="125" t="str">
        <f>_xll.qlSwapRateHelper2(,IF(DataSelect="Reference",$I33,J33),,$B33,Calendar,$G33,$F33,$H33,$K$31,0,E33,Discounting,Permanent,,ObjectOverwrite)</f>
        <v>obj_00d9a#0002</v>
      </c>
      <c r="L33" s="122" t="b">
        <f t="shared" ref="L33:L77" si="22">IF(ISNUMBER(I33),TRUE,FALSE)</f>
        <v>1</v>
      </c>
      <c r="N33" s="64" t="str">
        <f t="shared" si="18"/>
        <v>Sw</v>
      </c>
      <c r="O33" s="64" t="str">
        <f t="shared" si="18"/>
        <v>8Y</v>
      </c>
      <c r="P33" s="64" t="str">
        <f t="shared" si="19"/>
        <v>obj_00d9d#0002</v>
      </c>
      <c r="Q33" s="64" t="b">
        <f t="shared" si="19"/>
        <v>1</v>
      </c>
      <c r="R33" s="268">
        <v>1</v>
      </c>
      <c r="S33" s="268">
        <v>1</v>
      </c>
      <c r="T33" s="34" t="e">
        <v>#NUM!</v>
      </c>
      <c r="U33" s="34" t="e">
        <f>_xll.qlRateHelperQuoteName(T33)</f>
        <v>#VALUE!</v>
      </c>
      <c r="V33" s="52" t="e">
        <f>_xll.qlRateHelperQuoteValue(T33,_xll.ohTrigger(Trigger,Quote!$V$2))</f>
        <v>#VALUE!</v>
      </c>
      <c r="W33" s="354" t="str">
        <f>IFERROR(_xll.qlFuturesRateHelperConvexityAdjustment(T33,Trigger),"--")</f>
        <v>--</v>
      </c>
      <c r="X33" s="35" t="e">
        <f>_xll.qlRateHelperEarliestDate(T33,Trigger)</f>
        <v>#VALUE!</v>
      </c>
      <c r="Y33" s="35" t="e">
        <f>_xll.qlRateHelperLatestDate(T33,Trigger)</f>
        <v>#VALUE!</v>
      </c>
      <c r="Z33" s="155" t="e">
        <v>#VALUE!</v>
      </c>
      <c r="AD33" s="366"/>
      <c r="AY33" s="187" t="s">
        <v>217</v>
      </c>
      <c r="AZ33" s="188">
        <f>_xll.qlInterestRateIndexFixingDate(Currency&amp;"ibor"&amp;$I$1,BA33,Trigger)</f>
        <v>42179</v>
      </c>
      <c r="BA33" s="188">
        <f>_xll.qlCalendarAdvance(Calendar,BA32,AY33,"f",,Trigger)</f>
        <v>42181</v>
      </c>
      <c r="BB33" s="188">
        <f>_xll.qlInterestRateIndexMaturity(Currency&amp;"ibor"&amp;$I$1,BA33,Trigger)</f>
        <v>42275</v>
      </c>
      <c r="BC33" s="361" t="e">
        <f>_xll.qlIndexFixing($AC$5,AZ33,,_xll.ohTrigger(Trigger,Quote!$V$2))</f>
        <v>#VALUE!</v>
      </c>
      <c r="BD33" s="361" t="e">
        <f>_xll.qlIndexFixing($BE$1,AZ33,TRUE,_xll.ohTrigger(Trigger,Quote!$V$2))</f>
        <v>#NUM!</v>
      </c>
    </row>
    <row r="34" spans="1:56" s="156" customFormat="1" ht="11.25" customHeight="1" x14ac:dyDescent="0.2">
      <c r="A34" s="135" t="s">
        <v>46</v>
      </c>
      <c r="B34" s="175" t="str">
        <v>4Y</v>
      </c>
      <c r="C34" s="174" t="s">
        <v>102</v>
      </c>
      <c r="D34" s="174" t="str">
        <f t="shared" si="20"/>
        <v>4Y</v>
      </c>
      <c r="E34" s="174" t="s">
        <v>14</v>
      </c>
      <c r="F34" s="176" t="s">
        <v>15</v>
      </c>
      <c r="G34" s="174" t="s">
        <v>16</v>
      </c>
      <c r="H34" s="176" t="s">
        <v>17</v>
      </c>
      <c r="I34" s="177">
        <v>1.99E-3</v>
      </c>
      <c r="J34" s="177" t="str">
        <f t="shared" si="21"/>
        <v>EUR_CURVE_3M_4Y</v>
      </c>
      <c r="K34" s="133" t="str">
        <f>_xll.qlSwapRateHelper2(,IF(DataSelect="Reference",$I34,J34),,$B34,Calendar,$G34,$F34,$H34,$K$31,0,E34,Discounting,Permanent,,ObjectOverwrite)</f>
        <v>obj_00d8d#0002</v>
      </c>
      <c r="L34" s="130" t="b">
        <f t="shared" si="22"/>
        <v>1</v>
      </c>
      <c r="N34" s="64" t="str">
        <f t="shared" si="18"/>
        <v>Sw</v>
      </c>
      <c r="O34" s="64" t="str">
        <f t="shared" si="18"/>
        <v>9Y</v>
      </c>
      <c r="P34" s="64" t="str">
        <f t="shared" si="19"/>
        <v>obj_00da0#0002</v>
      </c>
      <c r="Q34" s="64" t="b">
        <f t="shared" si="19"/>
        <v>1</v>
      </c>
      <c r="R34" s="268">
        <v>1</v>
      </c>
      <c r="S34" s="268">
        <v>1</v>
      </c>
      <c r="T34" s="34" t="e">
        <v>#NUM!</v>
      </c>
      <c r="U34" s="34" t="e">
        <f>_xll.qlRateHelperQuoteName(T34)</f>
        <v>#VALUE!</v>
      </c>
      <c r="V34" s="52" t="e">
        <f>_xll.qlRateHelperQuoteValue(T34,_xll.ohTrigger(Trigger,Quote!$V$2))</f>
        <v>#VALUE!</v>
      </c>
      <c r="W34" s="354" t="str">
        <f>IFERROR(_xll.qlFuturesRateHelperConvexityAdjustment(T34,Trigger),"--")</f>
        <v>--</v>
      </c>
      <c r="X34" s="35" t="e">
        <f>_xll.qlRateHelperEarliestDate(T34,Trigger)</f>
        <v>#VALUE!</v>
      </c>
      <c r="Y34" s="35" t="e">
        <f>_xll.qlRateHelperLatestDate(T34,Trigger)</f>
        <v>#VALUE!</v>
      </c>
      <c r="Z34" s="155" t="e">
        <v>#VALUE!</v>
      </c>
      <c r="AD34" s="366"/>
      <c r="AY34" s="187" t="s">
        <v>217</v>
      </c>
      <c r="AZ34" s="188">
        <f>_xll.qlInterestRateIndexFixingDate(Currency&amp;"ibor"&amp;$I$1,BA34,Trigger)</f>
        <v>42180</v>
      </c>
      <c r="BA34" s="188">
        <f>_xll.qlCalendarAdvance(Calendar,BA33,AY34,"f",,Trigger)</f>
        <v>42184</v>
      </c>
      <c r="BB34" s="188">
        <f>_xll.qlInterestRateIndexMaturity(Currency&amp;"ibor"&amp;$I$1,BA34,Trigger)</f>
        <v>42276</v>
      </c>
      <c r="BC34" s="361" t="e">
        <f>_xll.qlIndexFixing($AC$5,AZ34,,_xll.ohTrigger(Trigger,Quote!$V$2))</f>
        <v>#VALUE!</v>
      </c>
      <c r="BD34" s="361" t="e">
        <f>_xll.qlIndexFixing($BE$1,AZ34,TRUE,_xll.ohTrigger(Trigger,Quote!$V$2))</f>
        <v>#NUM!</v>
      </c>
    </row>
    <row r="35" spans="1:56" s="156" customFormat="1" ht="11.25" customHeight="1" x14ac:dyDescent="0.2">
      <c r="A35" s="135" t="s">
        <v>46</v>
      </c>
      <c r="B35" s="175" t="str">
        <v>5Y</v>
      </c>
      <c r="C35" s="174" t="s">
        <v>103</v>
      </c>
      <c r="D35" s="174" t="str">
        <f t="shared" si="20"/>
        <v>5Y</v>
      </c>
      <c r="E35" s="174" t="s">
        <v>14</v>
      </c>
      <c r="F35" s="176" t="s">
        <v>15</v>
      </c>
      <c r="G35" s="174" t="s">
        <v>16</v>
      </c>
      <c r="H35" s="176" t="s">
        <v>17</v>
      </c>
      <c r="I35" s="177">
        <v>3.1199999999999999E-3</v>
      </c>
      <c r="J35" s="177" t="str">
        <f t="shared" si="21"/>
        <v>EUR_CURVE_3M_5Y</v>
      </c>
      <c r="K35" s="133" t="str">
        <f>_xll.qlSwapRateHelper2(,IF(DataSelect="Reference",$I35,J35),,$B35,Calendar,$G35,$F35,$H35,$K$31,0,E35,Discounting,Permanent,,ObjectOverwrite)</f>
        <v>obj_00d15#0003</v>
      </c>
      <c r="L35" s="130" t="b">
        <f t="shared" si="22"/>
        <v>1</v>
      </c>
      <c r="N35" s="64" t="str">
        <f t="shared" si="18"/>
        <v>Sw</v>
      </c>
      <c r="O35" s="64" t="str">
        <f t="shared" si="18"/>
        <v>10Y</v>
      </c>
      <c r="P35" s="64" t="str">
        <f t="shared" si="19"/>
        <v>obj_00d97#0002</v>
      </c>
      <c r="Q35" s="64" t="b">
        <f t="shared" si="19"/>
        <v>1</v>
      </c>
      <c r="R35" s="268">
        <v>1</v>
      </c>
      <c r="S35" s="268">
        <v>1</v>
      </c>
      <c r="T35" s="34" t="e">
        <v>#NUM!</v>
      </c>
      <c r="U35" s="34" t="e">
        <f>_xll.qlRateHelperQuoteName(T35)</f>
        <v>#VALUE!</v>
      </c>
      <c r="V35" s="52" t="e">
        <f>_xll.qlRateHelperQuoteValue(T35,_xll.ohTrigger(Trigger,Quote!$V$2))</f>
        <v>#VALUE!</v>
      </c>
      <c r="W35" s="354" t="str">
        <f>IFERROR(_xll.qlFuturesRateHelperConvexityAdjustment(T35,Trigger),"--")</f>
        <v>--</v>
      </c>
      <c r="X35" s="35" t="e">
        <f>_xll.qlRateHelperEarliestDate(T35,Trigger)</f>
        <v>#VALUE!</v>
      </c>
      <c r="Y35" s="35" t="e">
        <f>_xll.qlRateHelperLatestDate(T35,Trigger)</f>
        <v>#VALUE!</v>
      </c>
      <c r="Z35" s="155" t="e">
        <v>#VALUE!</v>
      </c>
      <c r="AD35" s="366"/>
      <c r="AY35" s="187" t="s">
        <v>217</v>
      </c>
      <c r="AZ35" s="188">
        <f>_xll.qlInterestRateIndexFixingDate(Currency&amp;"ibor"&amp;$I$1,BA35,Trigger)</f>
        <v>42181</v>
      </c>
      <c r="BA35" s="188">
        <f>_xll.qlCalendarAdvance(Calendar,BA34,AY35,"f",,Trigger)</f>
        <v>42185</v>
      </c>
      <c r="BB35" s="188">
        <f>_xll.qlInterestRateIndexMaturity(Currency&amp;"ibor"&amp;$I$1,BA35,Trigger)</f>
        <v>42277</v>
      </c>
      <c r="BC35" s="361" t="e">
        <f>_xll.qlIndexFixing($AC$5,AZ35,,_xll.ohTrigger(Trigger,Quote!$V$2))</f>
        <v>#VALUE!</v>
      </c>
      <c r="BD35" s="361" t="e">
        <f>_xll.qlIndexFixing($BE$1,AZ35,TRUE,_xll.ohTrigger(Trigger,Quote!$V$2))</f>
        <v>#NUM!</v>
      </c>
    </row>
    <row r="36" spans="1:56" s="156" customFormat="1" ht="11.25" customHeight="1" x14ac:dyDescent="0.2">
      <c r="A36" s="135" t="s">
        <v>46</v>
      </c>
      <c r="B36" s="175" t="str">
        <v>6Y</v>
      </c>
      <c r="C36" s="174" t="s">
        <v>104</v>
      </c>
      <c r="D36" s="174" t="str">
        <f t="shared" si="20"/>
        <v>6Y</v>
      </c>
      <c r="E36" s="174" t="s">
        <v>14</v>
      </c>
      <c r="F36" s="176" t="s">
        <v>15</v>
      </c>
      <c r="G36" s="174" t="s">
        <v>16</v>
      </c>
      <c r="H36" s="176" t="s">
        <v>17</v>
      </c>
      <c r="I36" s="177">
        <v>4.28E-3</v>
      </c>
      <c r="J36" s="177" t="str">
        <f t="shared" si="21"/>
        <v>EUR_CURVE_3M_6Y</v>
      </c>
      <c r="K36" s="133" t="str">
        <f>_xll.qlSwapRateHelper2(,IF(DataSelect="Reference",$I36,J36),,$B36,Calendar,$G36,$F36,$H36,$K$31,0,E36,Discounting,Permanent,,ObjectOverwrite)</f>
        <v>obj_00d9e#0002</v>
      </c>
      <c r="L36" s="130" t="b">
        <f t="shared" si="22"/>
        <v>1</v>
      </c>
      <c r="N36" s="64" t="str">
        <f t="shared" si="18"/>
        <v>Sw</v>
      </c>
      <c r="O36" s="64" t="str">
        <f t="shared" si="18"/>
        <v>11Y</v>
      </c>
      <c r="P36" s="64" t="str">
        <f t="shared" si="19"/>
        <v>obj_00d92#0002</v>
      </c>
      <c r="Q36" s="64" t="b">
        <f t="shared" si="19"/>
        <v>1</v>
      </c>
      <c r="R36" s="268">
        <v>1</v>
      </c>
      <c r="S36" s="268">
        <v>1</v>
      </c>
      <c r="T36" s="34" t="e">
        <v>#NUM!</v>
      </c>
      <c r="U36" s="34" t="e">
        <f>_xll.qlRateHelperQuoteName(T36)</f>
        <v>#VALUE!</v>
      </c>
      <c r="V36" s="52" t="e">
        <f>_xll.qlRateHelperQuoteValue(T36,_xll.ohTrigger(Trigger,Quote!$V$2))</f>
        <v>#VALUE!</v>
      </c>
      <c r="W36" s="354" t="str">
        <f>IFERROR(_xll.qlFuturesRateHelperConvexityAdjustment(T36,Trigger),"--")</f>
        <v>--</v>
      </c>
      <c r="X36" s="35" t="e">
        <f>_xll.qlRateHelperEarliestDate(T36,Trigger)</f>
        <v>#VALUE!</v>
      </c>
      <c r="Y36" s="35" t="e">
        <f>_xll.qlRateHelperLatestDate(T36,Trigger)</f>
        <v>#VALUE!</v>
      </c>
      <c r="Z36" s="155" t="e">
        <v>#VALUE!</v>
      </c>
      <c r="AD36" s="366"/>
      <c r="AY36" s="187" t="s">
        <v>217</v>
      </c>
      <c r="AZ36" s="188">
        <f>_xll.qlInterestRateIndexFixingDate(Currency&amp;"ibor"&amp;$I$1,BA36,Trigger)</f>
        <v>42184</v>
      </c>
      <c r="BA36" s="188">
        <f>_xll.qlCalendarAdvance(Calendar,BA35,AY36,"f",,Trigger)</f>
        <v>42186</v>
      </c>
      <c r="BB36" s="188">
        <f>_xll.qlInterestRateIndexMaturity(Currency&amp;"ibor"&amp;$I$1,BA36,Trigger)</f>
        <v>42278</v>
      </c>
      <c r="BC36" s="361" t="e">
        <f>_xll.qlIndexFixing($AC$5,AZ36,,_xll.ohTrigger(Trigger,Quote!$V$2))</f>
        <v>#VALUE!</v>
      </c>
      <c r="BD36" s="361" t="e">
        <f>_xll.qlIndexFixing($BE$1,AZ36,TRUE,_xll.ohTrigger(Trigger,Quote!$V$2))</f>
        <v>#NUM!</v>
      </c>
    </row>
    <row r="37" spans="1:56" s="156" customFormat="1" ht="11.25" customHeight="1" x14ac:dyDescent="0.2">
      <c r="A37" s="135" t="s">
        <v>46</v>
      </c>
      <c r="B37" s="175" t="str">
        <v>7Y</v>
      </c>
      <c r="C37" s="174" t="s">
        <v>105</v>
      </c>
      <c r="D37" s="174" t="str">
        <f t="shared" si="20"/>
        <v>7Y</v>
      </c>
      <c r="E37" s="174" t="s">
        <v>14</v>
      </c>
      <c r="F37" s="176" t="s">
        <v>15</v>
      </c>
      <c r="G37" s="174" t="s">
        <v>16</v>
      </c>
      <c r="H37" s="176" t="s">
        <v>17</v>
      </c>
      <c r="I37" s="177">
        <v>5.45E-3</v>
      </c>
      <c r="J37" s="177" t="str">
        <f t="shared" si="21"/>
        <v>EUR_CURVE_3M_7Y</v>
      </c>
      <c r="K37" s="133" t="str">
        <f>_xll.qlSwapRateHelper2(,IF(DataSelect="Reference",$I37,J37),,$B37,Calendar,$G37,$F37,$H37,$K$31,0,E37,Discounting,Permanent,,ObjectOverwrite)</f>
        <v>obj_00d9b#0002</v>
      </c>
      <c r="L37" s="130" t="b">
        <f t="shared" si="22"/>
        <v>1</v>
      </c>
      <c r="N37" s="64" t="str">
        <f t="shared" si="18"/>
        <v>Sw</v>
      </c>
      <c r="O37" s="64" t="str">
        <f t="shared" si="18"/>
        <v>12Y</v>
      </c>
      <c r="P37" s="64" t="str">
        <f t="shared" si="19"/>
        <v>obj_00d84#0002</v>
      </c>
      <c r="Q37" s="64" t="b">
        <f t="shared" si="19"/>
        <v>1</v>
      </c>
      <c r="R37" s="268">
        <v>1</v>
      </c>
      <c r="S37" s="268">
        <v>1</v>
      </c>
      <c r="T37" s="34" t="e">
        <v>#NUM!</v>
      </c>
      <c r="U37" s="34" t="e">
        <f>_xll.qlRateHelperQuoteName(T37)</f>
        <v>#VALUE!</v>
      </c>
      <c r="V37" s="52" t="e">
        <f>_xll.qlRateHelperQuoteValue(T37,_xll.ohTrigger(Trigger,Quote!$V$2))</f>
        <v>#VALUE!</v>
      </c>
      <c r="W37" s="354" t="str">
        <f>IFERROR(_xll.qlFuturesRateHelperConvexityAdjustment(T37,Trigger),"--")</f>
        <v>--</v>
      </c>
      <c r="X37" s="35" t="e">
        <f>_xll.qlRateHelperEarliestDate(T37,Trigger)</f>
        <v>#VALUE!</v>
      </c>
      <c r="Y37" s="35" t="e">
        <f>_xll.qlRateHelperLatestDate(T37,Trigger)</f>
        <v>#VALUE!</v>
      </c>
      <c r="Z37" s="155" t="e">
        <v>#VALUE!</v>
      </c>
      <c r="AD37" s="366"/>
      <c r="AY37" s="187" t="s">
        <v>217</v>
      </c>
      <c r="AZ37" s="188">
        <f>_xll.qlInterestRateIndexFixingDate(Currency&amp;"ibor"&amp;$I$1,BA37,Trigger)</f>
        <v>42185</v>
      </c>
      <c r="BA37" s="188">
        <f>_xll.qlCalendarAdvance(Calendar,BA36,AY37,"f",,Trigger)</f>
        <v>42187</v>
      </c>
      <c r="BB37" s="188">
        <f>_xll.qlInterestRateIndexMaturity(Currency&amp;"ibor"&amp;$I$1,BA37,Trigger)</f>
        <v>42279</v>
      </c>
      <c r="BC37" s="361" t="e">
        <f>_xll.qlIndexFixing($AC$5,AZ37,,_xll.ohTrigger(Trigger,Quote!$V$2))</f>
        <v>#VALUE!</v>
      </c>
      <c r="BD37" s="361" t="e">
        <f>_xll.qlIndexFixing($BE$1,AZ37,TRUE,_xll.ohTrigger(Trigger,Quote!$V$2))</f>
        <v>#NUM!</v>
      </c>
    </row>
    <row r="38" spans="1:56" s="156" customFormat="1" ht="11.25" customHeight="1" x14ac:dyDescent="0.2">
      <c r="A38" s="135" t="s">
        <v>46</v>
      </c>
      <c r="B38" s="175" t="str">
        <v>8Y</v>
      </c>
      <c r="C38" s="174" t="s">
        <v>106</v>
      </c>
      <c r="D38" s="174" t="str">
        <f t="shared" si="20"/>
        <v>8Y</v>
      </c>
      <c r="E38" s="174" t="s">
        <v>14</v>
      </c>
      <c r="F38" s="176" t="s">
        <v>15</v>
      </c>
      <c r="G38" s="174" t="s">
        <v>16</v>
      </c>
      <c r="H38" s="176" t="s">
        <v>17</v>
      </c>
      <c r="I38" s="177">
        <v>6.5400000000000007E-3</v>
      </c>
      <c r="J38" s="177" t="str">
        <f t="shared" si="21"/>
        <v>EUR_CURVE_3M_8Y</v>
      </c>
      <c r="K38" s="133" t="str">
        <f>_xll.qlSwapRateHelper2(,IF(DataSelect="Reference",$I38,J38),,$B38,Calendar,$G38,$F38,$H38,$K$31,0,E38,Discounting,Permanent,,ObjectOverwrite)</f>
        <v>obj_00d9d#0002</v>
      </c>
      <c r="L38" s="130" t="b">
        <f t="shared" si="22"/>
        <v>1</v>
      </c>
      <c r="N38" s="64" t="str">
        <f t="shared" si="18"/>
        <v>Sw</v>
      </c>
      <c r="O38" s="64" t="str">
        <f t="shared" si="18"/>
        <v>13Y</v>
      </c>
      <c r="P38" s="64" t="str">
        <f t="shared" si="19"/>
        <v>obj_00d8c#0002</v>
      </c>
      <c r="Q38" s="64" t="b">
        <f t="shared" si="19"/>
        <v>1</v>
      </c>
      <c r="R38" s="268">
        <v>1</v>
      </c>
      <c r="S38" s="268">
        <v>1</v>
      </c>
      <c r="T38" s="34" t="e">
        <v>#NUM!</v>
      </c>
      <c r="U38" s="34" t="e">
        <f>_xll.qlRateHelperQuoteName(T38)</f>
        <v>#VALUE!</v>
      </c>
      <c r="V38" s="52" t="e">
        <f>_xll.qlRateHelperQuoteValue(T38,_xll.ohTrigger(Trigger,Quote!$V$2))</f>
        <v>#VALUE!</v>
      </c>
      <c r="W38" s="354" t="str">
        <f>IFERROR(_xll.qlFuturesRateHelperConvexityAdjustment(T38,Trigger),"--")</f>
        <v>--</v>
      </c>
      <c r="X38" s="35" t="e">
        <f>_xll.qlRateHelperEarliestDate(T38,Trigger)</f>
        <v>#VALUE!</v>
      </c>
      <c r="Y38" s="35" t="e">
        <f>_xll.qlRateHelperLatestDate(T38,Trigger)</f>
        <v>#VALUE!</v>
      </c>
      <c r="Z38" s="155" t="e">
        <v>#VALUE!</v>
      </c>
      <c r="AD38" s="366"/>
      <c r="AY38" s="187" t="s">
        <v>217</v>
      </c>
      <c r="AZ38" s="188">
        <f>_xll.qlInterestRateIndexFixingDate(Currency&amp;"ibor"&amp;$I$1,BA38,Trigger)</f>
        <v>42186</v>
      </c>
      <c r="BA38" s="188">
        <f>_xll.qlCalendarAdvance(Calendar,BA37,AY38,"f",,Trigger)</f>
        <v>42188</v>
      </c>
      <c r="BB38" s="188">
        <f>_xll.qlInterestRateIndexMaturity(Currency&amp;"ibor"&amp;$I$1,BA38,Trigger)</f>
        <v>42282</v>
      </c>
      <c r="BC38" s="361" t="e">
        <f>_xll.qlIndexFixing($AC$5,AZ38,,_xll.ohTrigger(Trigger,Quote!$V$2))</f>
        <v>#VALUE!</v>
      </c>
      <c r="BD38" s="361" t="e">
        <f>_xll.qlIndexFixing($BE$1,AZ38,TRUE,_xll.ohTrigger(Trigger,Quote!$V$2))</f>
        <v>#NUM!</v>
      </c>
    </row>
    <row r="39" spans="1:56" s="156" customFormat="1" ht="11.25" customHeight="1" x14ac:dyDescent="0.2">
      <c r="A39" s="135" t="s">
        <v>46</v>
      </c>
      <c r="B39" s="175" t="str">
        <v>9Y</v>
      </c>
      <c r="C39" s="174" t="s">
        <v>107</v>
      </c>
      <c r="D39" s="174" t="str">
        <f t="shared" si="20"/>
        <v>9Y</v>
      </c>
      <c r="E39" s="174" t="s">
        <v>14</v>
      </c>
      <c r="F39" s="176" t="s">
        <v>15</v>
      </c>
      <c r="G39" s="174" t="s">
        <v>16</v>
      </c>
      <c r="H39" s="176" t="s">
        <v>17</v>
      </c>
      <c r="I39" s="177">
        <v>7.5300000000000002E-3</v>
      </c>
      <c r="J39" s="177" t="str">
        <f t="shared" si="21"/>
        <v>EUR_CURVE_3M_9Y</v>
      </c>
      <c r="K39" s="133" t="str">
        <f>_xll.qlSwapRateHelper2(,IF(DataSelect="Reference",$I39,J39),,$B39,Calendar,$G39,$F39,$H39,$K$31,0,E39,Discounting,Permanent,,ObjectOverwrite)</f>
        <v>obj_00da0#0002</v>
      </c>
      <c r="L39" s="130" t="b">
        <f t="shared" si="22"/>
        <v>1</v>
      </c>
      <c r="N39" s="64" t="str">
        <f t="shared" si="18"/>
        <v>Sw</v>
      </c>
      <c r="O39" s="64" t="str">
        <f t="shared" si="18"/>
        <v>14Y</v>
      </c>
      <c r="P39" s="64" t="str">
        <f t="shared" si="19"/>
        <v>obj_00d7f#0002</v>
      </c>
      <c r="Q39" s="64" t="b">
        <f t="shared" si="19"/>
        <v>1</v>
      </c>
      <c r="R39" s="268">
        <v>1</v>
      </c>
      <c r="S39" s="268">
        <v>1</v>
      </c>
      <c r="T39" s="34" t="e">
        <v>#NUM!</v>
      </c>
      <c r="U39" s="34" t="e">
        <f>_xll.qlRateHelperQuoteName(T39)</f>
        <v>#VALUE!</v>
      </c>
      <c r="V39" s="52" t="e">
        <f>_xll.qlRateHelperQuoteValue(T39,_xll.ohTrigger(Trigger,Quote!$V$2))</f>
        <v>#VALUE!</v>
      </c>
      <c r="W39" s="354" t="str">
        <f>IFERROR(_xll.qlFuturesRateHelperConvexityAdjustment(T39,Trigger),"--")</f>
        <v>--</v>
      </c>
      <c r="X39" s="35" t="e">
        <f>_xll.qlRateHelperEarliestDate(T39,Trigger)</f>
        <v>#VALUE!</v>
      </c>
      <c r="Y39" s="35" t="e">
        <f>_xll.qlRateHelperLatestDate(T39,Trigger)</f>
        <v>#VALUE!</v>
      </c>
      <c r="Z39" s="155" t="e">
        <v>#VALUE!</v>
      </c>
      <c r="AD39" s="366"/>
      <c r="AY39" s="187" t="s">
        <v>217</v>
      </c>
      <c r="AZ39" s="188">
        <f>_xll.qlInterestRateIndexFixingDate(Currency&amp;"ibor"&amp;$I$1,BA39,Trigger)</f>
        <v>42187</v>
      </c>
      <c r="BA39" s="188">
        <f>_xll.qlCalendarAdvance(Calendar,BA38,AY39,"f",,Trigger)</f>
        <v>42191</v>
      </c>
      <c r="BB39" s="188">
        <f>_xll.qlInterestRateIndexMaturity(Currency&amp;"ibor"&amp;$I$1,BA39,Trigger)</f>
        <v>42283</v>
      </c>
      <c r="BC39" s="361" t="e">
        <f>_xll.qlIndexFixing($AC$5,AZ39,,_xll.ohTrigger(Trigger,Quote!$V$2))</f>
        <v>#VALUE!</v>
      </c>
      <c r="BD39" s="361" t="e">
        <f>_xll.qlIndexFixing($BE$1,AZ39,TRUE,_xll.ohTrigger(Trigger,Quote!$V$2))</f>
        <v>#NUM!</v>
      </c>
    </row>
    <row r="40" spans="1:56" s="156" customFormat="1" ht="11.25" customHeight="1" x14ac:dyDescent="0.2">
      <c r="A40" s="135" t="s">
        <v>46</v>
      </c>
      <c r="B40" s="175" t="str">
        <v>10Y</v>
      </c>
      <c r="C40" s="174" t="s">
        <v>108</v>
      </c>
      <c r="D40" s="174" t="str">
        <f t="shared" si="20"/>
        <v>10Y</v>
      </c>
      <c r="E40" s="174" t="s">
        <v>14</v>
      </c>
      <c r="F40" s="176" t="s">
        <v>15</v>
      </c>
      <c r="G40" s="174" t="s">
        <v>16</v>
      </c>
      <c r="H40" s="176" t="s">
        <v>17</v>
      </c>
      <c r="I40" s="177">
        <v>8.369999999999999E-3</v>
      </c>
      <c r="J40" s="177" t="str">
        <f t="shared" si="21"/>
        <v>EUR_CURVE_3M_10Y</v>
      </c>
      <c r="K40" s="133" t="str">
        <f>_xll.qlSwapRateHelper2(,IF(DataSelect="Reference",$I40,J40),,$B40,Calendar,$G40,$F40,$H40,$K$31,0,E40,Discounting,Permanent,,ObjectOverwrite)</f>
        <v>obj_00d97#0002</v>
      </c>
      <c r="L40" s="130" t="b">
        <f t="shared" si="22"/>
        <v>1</v>
      </c>
      <c r="N40" s="64" t="str">
        <f t="shared" si="18"/>
        <v>Sw</v>
      </c>
      <c r="O40" s="64" t="str">
        <f t="shared" si="18"/>
        <v>15Y</v>
      </c>
      <c r="P40" s="64" t="str">
        <f t="shared" si="19"/>
        <v>obj_00d90#0002</v>
      </c>
      <c r="Q40" s="64" t="b">
        <f t="shared" si="19"/>
        <v>1</v>
      </c>
      <c r="R40" s="268">
        <v>1</v>
      </c>
      <c r="S40" s="268">
        <v>1</v>
      </c>
      <c r="T40" s="34" t="e">
        <v>#NUM!</v>
      </c>
      <c r="U40" s="34" t="e">
        <f>_xll.qlRateHelperQuoteName(T40)</f>
        <v>#VALUE!</v>
      </c>
      <c r="V40" s="52" t="e">
        <f>_xll.qlRateHelperQuoteValue(T40,_xll.ohTrigger(Trigger,Quote!$V$2))</f>
        <v>#VALUE!</v>
      </c>
      <c r="W40" s="354" t="str">
        <f>IFERROR(_xll.qlFuturesRateHelperConvexityAdjustment(T40,Trigger),"--")</f>
        <v>--</v>
      </c>
      <c r="X40" s="35" t="e">
        <f>_xll.qlRateHelperEarliestDate(T40,Trigger)</f>
        <v>#VALUE!</v>
      </c>
      <c r="Y40" s="35" t="e">
        <f>_xll.qlRateHelperLatestDate(T40,Trigger)</f>
        <v>#VALUE!</v>
      </c>
      <c r="Z40" s="155" t="e">
        <v>#VALUE!</v>
      </c>
      <c r="AD40" s="366"/>
      <c r="AY40" s="187" t="s">
        <v>217</v>
      </c>
      <c r="AZ40" s="188">
        <f>_xll.qlInterestRateIndexFixingDate(Currency&amp;"ibor"&amp;$I$1,BA40,Trigger)</f>
        <v>42188</v>
      </c>
      <c r="BA40" s="188">
        <f>_xll.qlCalendarAdvance(Calendar,BA39,AY40,"f",,Trigger)</f>
        <v>42192</v>
      </c>
      <c r="BB40" s="188">
        <f>_xll.qlInterestRateIndexMaturity(Currency&amp;"ibor"&amp;$I$1,BA40,Trigger)</f>
        <v>42284</v>
      </c>
      <c r="BC40" s="361" t="e">
        <f>_xll.qlIndexFixing($AC$5,AZ40,,_xll.ohTrigger(Trigger,Quote!$V$2))</f>
        <v>#VALUE!</v>
      </c>
      <c r="BD40" s="361" t="e">
        <f>_xll.qlIndexFixing($BE$1,AZ40,TRUE,_xll.ohTrigger(Trigger,Quote!$V$2))</f>
        <v>#NUM!</v>
      </c>
    </row>
    <row r="41" spans="1:56" s="156" customFormat="1" ht="11.25" customHeight="1" x14ac:dyDescent="0.2">
      <c r="A41" s="135" t="s">
        <v>46</v>
      </c>
      <c r="B41" s="175" t="str">
        <v>11Y</v>
      </c>
      <c r="C41" s="174" t="s">
        <v>109</v>
      </c>
      <c r="D41" s="174" t="str">
        <f t="shared" si="20"/>
        <v>11Y</v>
      </c>
      <c r="E41" s="174" t="s">
        <v>14</v>
      </c>
      <c r="F41" s="176" t="s">
        <v>15</v>
      </c>
      <c r="G41" s="174" t="s">
        <v>16</v>
      </c>
      <c r="H41" s="176" t="s">
        <v>17</v>
      </c>
      <c r="I41" s="177">
        <v>9.1281535399999995E-3</v>
      </c>
      <c r="J41" s="177" t="str">
        <f t="shared" si="21"/>
        <v>EUR_CURVE_3M_11Y</v>
      </c>
      <c r="K41" s="133" t="str">
        <f>_xll.qlSwapRateHelper2(,IF(DataSelect="Reference",$I41,J41),,$B41,Calendar,$G41,$F41,$H41,$K$31,0,E41,Discounting,Permanent,,ObjectOverwrite)</f>
        <v>obj_00d92#0002</v>
      </c>
      <c r="L41" s="130" t="b">
        <f t="shared" si="22"/>
        <v>1</v>
      </c>
      <c r="N41" s="64" t="str">
        <f t="shared" si="18"/>
        <v>Sw</v>
      </c>
      <c r="O41" s="64" t="str">
        <f t="shared" si="18"/>
        <v>16Y</v>
      </c>
      <c r="P41" s="64" t="str">
        <f t="shared" si="19"/>
        <v>obj_00d85#0002</v>
      </c>
      <c r="Q41" s="64" t="b">
        <f t="shared" si="19"/>
        <v>1</v>
      </c>
      <c r="R41" s="268">
        <v>1</v>
      </c>
      <c r="S41" s="268">
        <v>1</v>
      </c>
      <c r="T41" s="34" t="e">
        <v>#NUM!</v>
      </c>
      <c r="U41" s="34" t="e">
        <f>_xll.qlRateHelperQuoteName(T41)</f>
        <v>#VALUE!</v>
      </c>
      <c r="V41" s="52" t="e">
        <f>_xll.qlRateHelperQuoteValue(T41,_xll.ohTrigger(Trigger,Quote!$V$2))</f>
        <v>#VALUE!</v>
      </c>
      <c r="W41" s="354" t="str">
        <f>IFERROR(_xll.qlFuturesRateHelperConvexityAdjustment(T41,Trigger),"--")</f>
        <v>--</v>
      </c>
      <c r="X41" s="35" t="e">
        <f>_xll.qlRateHelperEarliestDate(T41,Trigger)</f>
        <v>#VALUE!</v>
      </c>
      <c r="Y41" s="35" t="e">
        <f>_xll.qlRateHelperLatestDate(T41,Trigger)</f>
        <v>#VALUE!</v>
      </c>
      <c r="Z41" s="155" t="e">
        <v>#VALUE!</v>
      </c>
      <c r="AD41" s="366"/>
      <c r="AY41" s="187" t="s">
        <v>217</v>
      </c>
      <c r="AZ41" s="188">
        <f>_xll.qlInterestRateIndexFixingDate(Currency&amp;"ibor"&amp;$I$1,BA41,Trigger)</f>
        <v>42191</v>
      </c>
      <c r="BA41" s="188">
        <f>_xll.qlCalendarAdvance(Calendar,BA40,AY41,"f",,Trigger)</f>
        <v>42193</v>
      </c>
      <c r="BB41" s="188">
        <f>_xll.qlInterestRateIndexMaturity(Currency&amp;"ibor"&amp;$I$1,BA41,Trigger)</f>
        <v>42285</v>
      </c>
      <c r="BC41" s="361" t="e">
        <f>_xll.qlIndexFixing($AC$5,AZ41,,_xll.ohTrigger(Trigger,Quote!$V$2))</f>
        <v>#VALUE!</v>
      </c>
      <c r="BD41" s="361" t="e">
        <f>_xll.qlIndexFixing($BE$1,AZ41,TRUE,_xll.ohTrigger(Trigger,Quote!$V$2))</f>
        <v>#NUM!</v>
      </c>
    </row>
    <row r="42" spans="1:56" s="156" customFormat="1" ht="11.25" customHeight="1" x14ac:dyDescent="0.2">
      <c r="A42" s="135" t="s">
        <v>46</v>
      </c>
      <c r="B42" s="175" t="str">
        <v>12Y</v>
      </c>
      <c r="C42" s="174" t="s">
        <v>110</v>
      </c>
      <c r="D42" s="174" t="str">
        <f t="shared" si="20"/>
        <v>12Y</v>
      </c>
      <c r="E42" s="174" t="s">
        <v>14</v>
      </c>
      <c r="F42" s="176" t="s">
        <v>15</v>
      </c>
      <c r="G42" s="174" t="s">
        <v>16</v>
      </c>
      <c r="H42" s="176" t="s">
        <v>17</v>
      </c>
      <c r="I42" s="177">
        <v>9.7999999999999997E-3</v>
      </c>
      <c r="J42" s="177" t="str">
        <f t="shared" si="21"/>
        <v>EUR_CURVE_3M_12Y</v>
      </c>
      <c r="K42" s="133" t="str">
        <f>_xll.qlSwapRateHelper2(,IF(DataSelect="Reference",$I42,J42),,$B42,Calendar,$G42,$F42,$H42,$K$31,0,E42,Discounting,Permanent,,ObjectOverwrite)</f>
        <v>obj_00d84#0002</v>
      </c>
      <c r="L42" s="130" t="b">
        <f t="shared" si="22"/>
        <v>1</v>
      </c>
      <c r="N42" s="64" t="str">
        <f t="shared" si="18"/>
        <v>Sw</v>
      </c>
      <c r="O42" s="64" t="str">
        <f t="shared" si="18"/>
        <v>17Y</v>
      </c>
      <c r="P42" s="64" t="str">
        <f t="shared" si="19"/>
        <v>obj_00d89#0002</v>
      </c>
      <c r="Q42" s="64" t="b">
        <f t="shared" si="19"/>
        <v>1</v>
      </c>
      <c r="R42" s="268">
        <v>1</v>
      </c>
      <c r="S42" s="268">
        <v>1</v>
      </c>
      <c r="T42" s="34" t="e">
        <v>#NUM!</v>
      </c>
      <c r="U42" s="34" t="e">
        <f>_xll.qlRateHelperQuoteName(T42)</f>
        <v>#VALUE!</v>
      </c>
      <c r="V42" s="52" t="e">
        <f>_xll.qlRateHelperQuoteValue(T42,_xll.ohTrigger(Trigger,Quote!$V$2))</f>
        <v>#VALUE!</v>
      </c>
      <c r="W42" s="354" t="str">
        <f>IFERROR(_xll.qlFuturesRateHelperConvexityAdjustment(T42,Trigger),"--")</f>
        <v>--</v>
      </c>
      <c r="X42" s="35" t="e">
        <f>_xll.qlRateHelperEarliestDate(T42,Trigger)</f>
        <v>#VALUE!</v>
      </c>
      <c r="Y42" s="35" t="e">
        <f>_xll.qlRateHelperLatestDate(T42,Trigger)</f>
        <v>#VALUE!</v>
      </c>
      <c r="Z42" s="155" t="e">
        <v>#VALUE!</v>
      </c>
      <c r="AD42" s="366"/>
      <c r="AY42" s="187" t="s">
        <v>217</v>
      </c>
      <c r="AZ42" s="188">
        <f>_xll.qlInterestRateIndexFixingDate(Currency&amp;"ibor"&amp;$I$1,BA42,Trigger)</f>
        <v>42192</v>
      </c>
      <c r="BA42" s="188">
        <f>_xll.qlCalendarAdvance(Calendar,BA41,AY42,"f",,Trigger)</f>
        <v>42194</v>
      </c>
      <c r="BB42" s="188">
        <f>_xll.qlInterestRateIndexMaturity(Currency&amp;"ibor"&amp;$I$1,BA42,Trigger)</f>
        <v>42286</v>
      </c>
      <c r="BC42" s="361" t="e">
        <f>_xll.qlIndexFixing($AC$5,AZ42,,_xll.ohTrigger(Trigger,Quote!$V$2))</f>
        <v>#VALUE!</v>
      </c>
      <c r="BD42" s="361" t="e">
        <f>_xll.qlIndexFixing($BE$1,AZ42,TRUE,_xll.ohTrigger(Trigger,Quote!$V$2))</f>
        <v>#NUM!</v>
      </c>
    </row>
    <row r="43" spans="1:56" s="156" customFormat="1" ht="11.25" customHeight="1" x14ac:dyDescent="0.2">
      <c r="A43" s="135" t="s">
        <v>46</v>
      </c>
      <c r="B43" s="175" t="str">
        <v>13Y</v>
      </c>
      <c r="C43" s="174" t="s">
        <v>111</v>
      </c>
      <c r="D43" s="174" t="str">
        <f t="shared" si="20"/>
        <v>13Y</v>
      </c>
      <c r="E43" s="174" t="s">
        <v>14</v>
      </c>
      <c r="F43" s="176" t="s">
        <v>15</v>
      </c>
      <c r="G43" s="174" t="s">
        <v>16</v>
      </c>
      <c r="H43" s="176" t="s">
        <v>17</v>
      </c>
      <c r="I43" s="177">
        <v>1.0376031249999999E-2</v>
      </c>
      <c r="J43" s="177" t="str">
        <f t="shared" si="21"/>
        <v>EUR_CURVE_3M_13Y</v>
      </c>
      <c r="K43" s="133" t="str">
        <f>_xll.qlSwapRateHelper2(,IF(DataSelect="Reference",$I43,J43),,$B43,Calendar,$G43,$F43,$H43,$K$31,0,E43,Discounting,Permanent,,ObjectOverwrite)</f>
        <v>obj_00d8c#0002</v>
      </c>
      <c r="L43" s="130" t="b">
        <f t="shared" si="22"/>
        <v>1</v>
      </c>
      <c r="N43" s="64" t="str">
        <f t="shared" si="18"/>
        <v>Sw</v>
      </c>
      <c r="O43" s="64" t="str">
        <f t="shared" si="18"/>
        <v>18Y</v>
      </c>
      <c r="P43" s="64" t="str">
        <f t="shared" si="19"/>
        <v>obj_00d81#0002</v>
      </c>
      <c r="Q43" s="64" t="b">
        <f t="shared" si="19"/>
        <v>1</v>
      </c>
      <c r="R43" s="268">
        <v>1</v>
      </c>
      <c r="S43" s="268">
        <v>1</v>
      </c>
      <c r="T43" s="34" t="e">
        <v>#NUM!</v>
      </c>
      <c r="U43" s="34" t="e">
        <f>_xll.qlRateHelperQuoteName(T43)</f>
        <v>#VALUE!</v>
      </c>
      <c r="V43" s="52" t="e">
        <f>_xll.qlRateHelperQuoteValue(T43,_xll.ohTrigger(Trigger,Quote!$V$2))</f>
        <v>#VALUE!</v>
      </c>
      <c r="W43" s="354" t="str">
        <f>IFERROR(_xll.qlFuturesRateHelperConvexityAdjustment(T43,Trigger),"--")</f>
        <v>--</v>
      </c>
      <c r="X43" s="35" t="e">
        <f>_xll.qlRateHelperEarliestDate(T43,Trigger)</f>
        <v>#VALUE!</v>
      </c>
      <c r="Y43" s="35" t="e">
        <f>_xll.qlRateHelperLatestDate(T43,Trigger)</f>
        <v>#VALUE!</v>
      </c>
      <c r="Z43" s="155" t="e">
        <v>#VALUE!</v>
      </c>
      <c r="AD43" s="366"/>
      <c r="AY43" s="187" t="s">
        <v>217</v>
      </c>
      <c r="AZ43" s="188">
        <f>_xll.qlInterestRateIndexFixingDate(Currency&amp;"ibor"&amp;$I$1,BA43,Trigger)</f>
        <v>42193</v>
      </c>
      <c r="BA43" s="188">
        <f>_xll.qlCalendarAdvance(Calendar,BA42,AY43,"f",,Trigger)</f>
        <v>42195</v>
      </c>
      <c r="BB43" s="188">
        <f>_xll.qlInterestRateIndexMaturity(Currency&amp;"ibor"&amp;$I$1,BA43,Trigger)</f>
        <v>42289</v>
      </c>
      <c r="BC43" s="361" t="e">
        <f>_xll.qlIndexFixing($AC$5,AZ43,,_xll.ohTrigger(Trigger,Quote!$V$2))</f>
        <v>#VALUE!</v>
      </c>
      <c r="BD43" s="361" t="e">
        <f>_xll.qlIndexFixing($BE$1,AZ43,TRUE,_xll.ohTrigger(Trigger,Quote!$V$2))</f>
        <v>#NUM!</v>
      </c>
    </row>
    <row r="44" spans="1:56" s="156" customFormat="1" ht="11.25" customHeight="1" x14ac:dyDescent="0.2">
      <c r="A44" s="135" t="s">
        <v>46</v>
      </c>
      <c r="B44" s="175" t="str">
        <v>14Y</v>
      </c>
      <c r="C44" s="174" t="s">
        <v>112</v>
      </c>
      <c r="D44" s="174" t="str">
        <f t="shared" si="20"/>
        <v>14Y</v>
      </c>
      <c r="E44" s="174" t="s">
        <v>14</v>
      </c>
      <c r="F44" s="176" t="s">
        <v>15</v>
      </c>
      <c r="G44" s="174" t="s">
        <v>16</v>
      </c>
      <c r="H44" s="176" t="s">
        <v>17</v>
      </c>
      <c r="I44" s="177">
        <v>1.0855716289999999E-2</v>
      </c>
      <c r="J44" s="177" t="str">
        <f t="shared" si="21"/>
        <v>EUR_CURVE_3M_14Y</v>
      </c>
      <c r="K44" s="133" t="str">
        <f>_xll.qlSwapRateHelper2(,IF(DataSelect="Reference",$I44,J44),,$B44,Calendar,$G44,$F44,$H44,$K$31,0,E44,Discounting,Permanent,,ObjectOverwrite)</f>
        <v>obj_00d7f#0002</v>
      </c>
      <c r="L44" s="130" t="b">
        <f t="shared" si="22"/>
        <v>1</v>
      </c>
      <c r="N44" s="64" t="str">
        <f t="shared" si="18"/>
        <v>Sw</v>
      </c>
      <c r="O44" s="64" t="str">
        <f t="shared" si="18"/>
        <v>19Y</v>
      </c>
      <c r="P44" s="64" t="str">
        <f t="shared" si="19"/>
        <v>obj_00d86#0002</v>
      </c>
      <c r="Q44" s="64" t="b">
        <f t="shared" si="19"/>
        <v>1</v>
      </c>
      <c r="R44" s="268">
        <v>1</v>
      </c>
      <c r="S44" s="268">
        <v>1</v>
      </c>
      <c r="T44" s="34" t="e">
        <v>#NUM!</v>
      </c>
      <c r="U44" s="34" t="e">
        <f>_xll.qlRateHelperQuoteName(T44)</f>
        <v>#VALUE!</v>
      </c>
      <c r="V44" s="52" t="e">
        <f>_xll.qlRateHelperQuoteValue(T44,_xll.ohTrigger(Trigger,Quote!$V$2))</f>
        <v>#VALUE!</v>
      </c>
      <c r="W44" s="354" t="str">
        <f>IFERROR(_xll.qlFuturesRateHelperConvexityAdjustment(T44,Trigger),"--")</f>
        <v>--</v>
      </c>
      <c r="X44" s="35" t="e">
        <f>_xll.qlRateHelperEarliestDate(T44,Trigger)</f>
        <v>#VALUE!</v>
      </c>
      <c r="Y44" s="35" t="e">
        <f>_xll.qlRateHelperLatestDate(T44,Trigger)</f>
        <v>#VALUE!</v>
      </c>
      <c r="Z44" s="155" t="e">
        <v>#VALUE!</v>
      </c>
      <c r="AD44" s="366"/>
      <c r="AY44" s="187" t="s">
        <v>217</v>
      </c>
      <c r="AZ44" s="188">
        <f>_xll.qlInterestRateIndexFixingDate(Currency&amp;"ibor"&amp;$I$1,BA44,Trigger)</f>
        <v>42194</v>
      </c>
      <c r="BA44" s="188">
        <f>_xll.qlCalendarAdvance(Calendar,BA43,AY44,"f",,Trigger)</f>
        <v>42198</v>
      </c>
      <c r="BB44" s="188">
        <f>_xll.qlInterestRateIndexMaturity(Currency&amp;"ibor"&amp;$I$1,BA44,Trigger)</f>
        <v>42290</v>
      </c>
      <c r="BC44" s="361" t="e">
        <f>_xll.qlIndexFixing($AC$5,AZ44,,_xll.ohTrigger(Trigger,Quote!$V$2))</f>
        <v>#VALUE!</v>
      </c>
      <c r="BD44" s="361" t="e">
        <f>_xll.qlIndexFixing($BE$1,AZ44,TRUE,_xll.ohTrigger(Trigger,Quote!$V$2))</f>
        <v>#NUM!</v>
      </c>
    </row>
    <row r="45" spans="1:56" s="156" customFormat="1" ht="11.25" customHeight="1" x14ac:dyDescent="0.2">
      <c r="A45" s="135" t="s">
        <v>46</v>
      </c>
      <c r="B45" s="175" t="str">
        <v>15Y</v>
      </c>
      <c r="C45" s="174" t="s">
        <v>113</v>
      </c>
      <c r="D45" s="174" t="str">
        <f t="shared" si="20"/>
        <v>15Y</v>
      </c>
      <c r="E45" s="174" t="s">
        <v>14</v>
      </c>
      <c r="F45" s="176" t="s">
        <v>15</v>
      </c>
      <c r="G45" s="174" t="s">
        <v>16</v>
      </c>
      <c r="H45" s="176" t="s">
        <v>17</v>
      </c>
      <c r="I45" s="177">
        <v>1.1259999999999999E-2</v>
      </c>
      <c r="J45" s="177" t="str">
        <f t="shared" si="21"/>
        <v>EUR_CURVE_3M_15Y</v>
      </c>
      <c r="K45" s="133" t="str">
        <f>_xll.qlSwapRateHelper2(,IF(DataSelect="Reference",$I45,J45),,$B45,Calendar,$G45,$F45,$H45,$K$31,0,E45,Discounting,Permanent,,ObjectOverwrite)</f>
        <v>obj_00d90#0002</v>
      </c>
      <c r="L45" s="130" t="b">
        <f t="shared" si="22"/>
        <v>1</v>
      </c>
      <c r="N45" s="64" t="str">
        <f t="shared" si="18"/>
        <v>Sw</v>
      </c>
      <c r="O45" s="64" t="str">
        <f t="shared" si="18"/>
        <v>20Y</v>
      </c>
      <c r="P45" s="64" t="str">
        <f t="shared" ref="P45:Q60" si="23">K50</f>
        <v>obj_00d8a#0002</v>
      </c>
      <c r="Q45" s="64" t="b">
        <f t="shared" si="23"/>
        <v>1</v>
      </c>
      <c r="R45" s="268">
        <v>1</v>
      </c>
      <c r="S45" s="268">
        <v>1</v>
      </c>
      <c r="T45" s="34" t="e">
        <v>#NUM!</v>
      </c>
      <c r="U45" s="34" t="e">
        <f>_xll.qlRateHelperQuoteName(T45)</f>
        <v>#VALUE!</v>
      </c>
      <c r="V45" s="52" t="e">
        <f>_xll.qlRateHelperQuoteValue(T45,_xll.ohTrigger(Trigger,Quote!$V$2))</f>
        <v>#VALUE!</v>
      </c>
      <c r="W45" s="354" t="str">
        <f>IFERROR(_xll.qlFuturesRateHelperConvexityAdjustment(T45,Trigger),"--")</f>
        <v>--</v>
      </c>
      <c r="X45" s="35" t="e">
        <f>_xll.qlRateHelperEarliestDate(T45,Trigger)</f>
        <v>#VALUE!</v>
      </c>
      <c r="Y45" s="35" t="e">
        <f>_xll.qlRateHelperLatestDate(T45,Trigger)</f>
        <v>#VALUE!</v>
      </c>
      <c r="Z45" s="155" t="e">
        <v>#VALUE!</v>
      </c>
      <c r="AD45" s="366"/>
      <c r="AY45" s="187" t="s">
        <v>217</v>
      </c>
      <c r="AZ45" s="188">
        <f>_xll.qlInterestRateIndexFixingDate(Currency&amp;"ibor"&amp;$I$1,BA45,Trigger)</f>
        <v>42195</v>
      </c>
      <c r="BA45" s="188">
        <f>_xll.qlCalendarAdvance(Calendar,BA44,AY45,"f",,Trigger)</f>
        <v>42199</v>
      </c>
      <c r="BB45" s="188">
        <f>_xll.qlInterestRateIndexMaturity(Currency&amp;"ibor"&amp;$I$1,BA45,Trigger)</f>
        <v>42291</v>
      </c>
      <c r="BC45" s="361" t="e">
        <f>_xll.qlIndexFixing($AC$5,AZ45,,_xll.ohTrigger(Trigger,Quote!$V$2))</f>
        <v>#VALUE!</v>
      </c>
      <c r="BD45" s="361" t="e">
        <f>_xll.qlIndexFixing($BE$1,AZ45,TRUE,_xll.ohTrigger(Trigger,Quote!$V$2))</f>
        <v>#NUM!</v>
      </c>
    </row>
    <row r="46" spans="1:56" s="156" customFormat="1" ht="11.25" customHeight="1" x14ac:dyDescent="0.2">
      <c r="A46" s="135" t="s">
        <v>46</v>
      </c>
      <c r="B46" s="175" t="str">
        <v>16Y</v>
      </c>
      <c r="C46" s="174" t="s">
        <v>114</v>
      </c>
      <c r="D46" s="174" t="str">
        <f t="shared" si="20"/>
        <v>16Y</v>
      </c>
      <c r="E46" s="174" t="s">
        <v>14</v>
      </c>
      <c r="F46" s="176" t="s">
        <v>15</v>
      </c>
      <c r="G46" s="174" t="s">
        <v>16</v>
      </c>
      <c r="H46" s="176" t="s">
        <v>17</v>
      </c>
      <c r="I46" s="177">
        <v>1.159753742E-2</v>
      </c>
      <c r="J46" s="177" t="str">
        <f t="shared" si="21"/>
        <v>EUR_CURVE_3M_16Y</v>
      </c>
      <c r="K46" s="133" t="str">
        <f>_xll.qlSwapRateHelper2(,IF(DataSelect="Reference",$I46,J46),,$B46,Calendar,$G46,$F46,$H46,$K$31,0,E46,Discounting,Permanent,,ObjectOverwrite)</f>
        <v>obj_00d85#0002</v>
      </c>
      <c r="L46" s="130" t="b">
        <f t="shared" si="22"/>
        <v>1</v>
      </c>
      <c r="N46" s="64" t="str">
        <f t="shared" si="18"/>
        <v>Sw</v>
      </c>
      <c r="O46" s="64" t="str">
        <f t="shared" si="18"/>
        <v>21Y</v>
      </c>
      <c r="P46" s="64" t="str">
        <f t="shared" si="23"/>
        <v>obj_00d93#0002</v>
      </c>
      <c r="Q46" s="64" t="b">
        <f t="shared" si="23"/>
        <v>1</v>
      </c>
      <c r="R46" s="268">
        <v>1</v>
      </c>
      <c r="S46" s="268">
        <v>1</v>
      </c>
      <c r="T46" s="34" t="e">
        <v>#NUM!</v>
      </c>
      <c r="U46" s="34" t="e">
        <f>_xll.qlRateHelperQuoteName(T46)</f>
        <v>#VALUE!</v>
      </c>
      <c r="V46" s="52" t="e">
        <f>_xll.qlRateHelperQuoteValue(T46,_xll.ohTrigger(Trigger,Quote!$V$2))</f>
        <v>#VALUE!</v>
      </c>
      <c r="W46" s="354" t="str">
        <f>IFERROR(_xll.qlFuturesRateHelperConvexityAdjustment(T46,Trigger),"--")</f>
        <v>--</v>
      </c>
      <c r="X46" s="35" t="e">
        <f>_xll.qlRateHelperEarliestDate(T46,Trigger)</f>
        <v>#VALUE!</v>
      </c>
      <c r="Y46" s="35" t="e">
        <f>_xll.qlRateHelperLatestDate(T46,Trigger)</f>
        <v>#VALUE!</v>
      </c>
      <c r="Z46" s="155" t="e">
        <v>#VALUE!</v>
      </c>
      <c r="AD46" s="366"/>
      <c r="AY46" s="187" t="s">
        <v>217</v>
      </c>
      <c r="AZ46" s="188">
        <f>_xll.qlInterestRateIndexFixingDate(Currency&amp;"ibor"&amp;$I$1,BA46,Trigger)</f>
        <v>42198</v>
      </c>
      <c r="BA46" s="188">
        <f>_xll.qlCalendarAdvance(Calendar,BA45,AY46,"f",,Trigger)</f>
        <v>42200</v>
      </c>
      <c r="BB46" s="188">
        <f>_xll.qlInterestRateIndexMaturity(Currency&amp;"ibor"&amp;$I$1,BA46,Trigger)</f>
        <v>42292</v>
      </c>
      <c r="BC46" s="361" t="e">
        <f>_xll.qlIndexFixing($AC$5,AZ46,,_xll.ohTrigger(Trigger,Quote!$V$2))</f>
        <v>#VALUE!</v>
      </c>
      <c r="BD46" s="361" t="e">
        <f>_xll.qlIndexFixing($BE$1,AZ46,TRUE,_xll.ohTrigger(Trigger,Quote!$V$2))</f>
        <v>#NUM!</v>
      </c>
    </row>
    <row r="47" spans="1:56" s="156" customFormat="1" ht="11.25" customHeight="1" x14ac:dyDescent="0.2">
      <c r="A47" s="135" t="s">
        <v>46</v>
      </c>
      <c r="B47" s="175" t="str">
        <v>17Y</v>
      </c>
      <c r="C47" s="174" t="s">
        <v>115</v>
      </c>
      <c r="D47" s="174" t="str">
        <f t="shared" si="20"/>
        <v>17Y</v>
      </c>
      <c r="E47" s="174" t="s">
        <v>14</v>
      </c>
      <c r="F47" s="176" t="s">
        <v>15</v>
      </c>
      <c r="G47" s="174" t="s">
        <v>16</v>
      </c>
      <c r="H47" s="176" t="s">
        <v>17</v>
      </c>
      <c r="I47" s="177">
        <v>1.1879842430000001E-2</v>
      </c>
      <c r="J47" s="177" t="str">
        <f t="shared" si="21"/>
        <v>EUR_CURVE_3M_17Y</v>
      </c>
      <c r="K47" s="133" t="str">
        <f>_xll.qlSwapRateHelper2(,IF(DataSelect="Reference",$I47,J47),,$B47,Calendar,$G47,$F47,$H47,$K$31,0,E47,Discounting,Permanent,,ObjectOverwrite)</f>
        <v>obj_00d89#0002</v>
      </c>
      <c r="L47" s="130" t="b">
        <f t="shared" si="22"/>
        <v>1</v>
      </c>
      <c r="N47" s="64" t="str">
        <f t="shared" si="18"/>
        <v>Sw</v>
      </c>
      <c r="O47" s="64" t="str">
        <f t="shared" si="18"/>
        <v>22Y</v>
      </c>
      <c r="P47" s="64" t="str">
        <f t="shared" si="23"/>
        <v>obj_00d98#0002</v>
      </c>
      <c r="Q47" s="64" t="b">
        <f t="shared" si="23"/>
        <v>1</v>
      </c>
      <c r="R47" s="268">
        <v>1</v>
      </c>
      <c r="S47" s="268">
        <v>1</v>
      </c>
      <c r="T47" s="34" t="e">
        <v>#NUM!</v>
      </c>
      <c r="U47" s="34" t="e">
        <f>_xll.qlRateHelperQuoteName(T47)</f>
        <v>#VALUE!</v>
      </c>
      <c r="V47" s="52" t="e">
        <f>_xll.qlRateHelperQuoteValue(T47,_xll.ohTrigger(Trigger,Quote!$V$2))</f>
        <v>#VALUE!</v>
      </c>
      <c r="W47" s="354" t="str">
        <f>IFERROR(_xll.qlFuturesRateHelperConvexityAdjustment(T47,Trigger),"--")</f>
        <v>--</v>
      </c>
      <c r="X47" s="35" t="e">
        <f>_xll.qlRateHelperEarliestDate(T47,Trigger)</f>
        <v>#VALUE!</v>
      </c>
      <c r="Y47" s="35" t="e">
        <f>_xll.qlRateHelperLatestDate(T47,Trigger)</f>
        <v>#VALUE!</v>
      </c>
      <c r="Z47" s="155" t="e">
        <v>#VALUE!</v>
      </c>
      <c r="AD47" s="366"/>
      <c r="AY47" s="187" t="s">
        <v>217</v>
      </c>
      <c r="AZ47" s="188">
        <f>_xll.qlInterestRateIndexFixingDate(Currency&amp;"ibor"&amp;$I$1,BA47,Trigger)</f>
        <v>42199</v>
      </c>
      <c r="BA47" s="188">
        <f>_xll.qlCalendarAdvance(Calendar,BA46,AY47,"f",,Trigger)</f>
        <v>42201</v>
      </c>
      <c r="BB47" s="188">
        <f>_xll.qlInterestRateIndexMaturity(Currency&amp;"ibor"&amp;$I$1,BA47,Trigger)</f>
        <v>42293</v>
      </c>
      <c r="BC47" s="361" t="e">
        <f>_xll.qlIndexFixing($AC$5,AZ47,,_xll.ohTrigger(Trigger,Quote!$V$2))</f>
        <v>#VALUE!</v>
      </c>
      <c r="BD47" s="361" t="e">
        <f>_xll.qlIndexFixing($BE$1,AZ47,TRUE,_xll.ohTrigger(Trigger,Quote!$V$2))</f>
        <v>#NUM!</v>
      </c>
    </row>
    <row r="48" spans="1:56" s="156" customFormat="1" ht="11.25" customHeight="1" x14ac:dyDescent="0.2">
      <c r="A48" s="135" t="s">
        <v>46</v>
      </c>
      <c r="B48" s="175" t="str">
        <v>18Y</v>
      </c>
      <c r="C48" s="174" t="s">
        <v>116</v>
      </c>
      <c r="D48" s="174" t="str">
        <f t="shared" si="20"/>
        <v>18Y</v>
      </c>
      <c r="E48" s="174" t="s">
        <v>14</v>
      </c>
      <c r="F48" s="176" t="s">
        <v>15</v>
      </c>
      <c r="G48" s="174" t="s">
        <v>16</v>
      </c>
      <c r="H48" s="176" t="s">
        <v>17</v>
      </c>
      <c r="I48" s="177">
        <v>1.2110443219999999E-2</v>
      </c>
      <c r="J48" s="177" t="str">
        <f t="shared" si="21"/>
        <v>EUR_CURVE_3M_18Y</v>
      </c>
      <c r="K48" s="133" t="str">
        <f>_xll.qlSwapRateHelper2(,IF(DataSelect="Reference",$I48,J48),,$B48,Calendar,$G48,$F48,$H48,$K$31,0,E48,Discounting,Permanent,,ObjectOverwrite)</f>
        <v>obj_00d81#0002</v>
      </c>
      <c r="L48" s="130" t="b">
        <f t="shared" si="22"/>
        <v>1</v>
      </c>
      <c r="N48" s="64" t="str">
        <f t="shared" si="18"/>
        <v>Sw</v>
      </c>
      <c r="O48" s="64" t="str">
        <f t="shared" si="18"/>
        <v>23Y</v>
      </c>
      <c r="P48" s="64" t="str">
        <f t="shared" si="23"/>
        <v>obj_00d80#0002</v>
      </c>
      <c r="Q48" s="64" t="b">
        <f t="shared" si="23"/>
        <v>1</v>
      </c>
      <c r="R48" s="268">
        <v>1</v>
      </c>
      <c r="S48" s="268">
        <v>1</v>
      </c>
      <c r="T48" s="34" t="e">
        <v>#NUM!</v>
      </c>
      <c r="U48" s="34" t="e">
        <f>_xll.qlRateHelperQuoteName(T48)</f>
        <v>#VALUE!</v>
      </c>
      <c r="V48" s="52" t="e">
        <f>_xll.qlRateHelperQuoteValue(T48,_xll.ohTrigger(Trigger,Quote!$V$2))</f>
        <v>#VALUE!</v>
      </c>
      <c r="W48" s="354" t="str">
        <f>IFERROR(_xll.qlFuturesRateHelperConvexityAdjustment(T48,Trigger),"--")</f>
        <v>--</v>
      </c>
      <c r="X48" s="35" t="e">
        <f>_xll.qlRateHelperEarliestDate(T48,Trigger)</f>
        <v>#VALUE!</v>
      </c>
      <c r="Y48" s="35" t="e">
        <f>_xll.qlRateHelperLatestDate(T48,Trigger)</f>
        <v>#VALUE!</v>
      </c>
      <c r="Z48" s="155" t="e">
        <v>#VALUE!</v>
      </c>
      <c r="AD48" s="366"/>
      <c r="AY48" s="187" t="s">
        <v>217</v>
      </c>
      <c r="AZ48" s="188">
        <f>_xll.qlInterestRateIndexFixingDate(Currency&amp;"ibor"&amp;$I$1,BA48,Trigger)</f>
        <v>42200</v>
      </c>
      <c r="BA48" s="188">
        <f>_xll.qlCalendarAdvance(Calendar,BA47,AY48,"f",,Trigger)</f>
        <v>42202</v>
      </c>
      <c r="BB48" s="188">
        <f>_xll.qlInterestRateIndexMaturity(Currency&amp;"ibor"&amp;$I$1,BA48,Trigger)</f>
        <v>42296</v>
      </c>
      <c r="BC48" s="361" t="e">
        <f>_xll.qlIndexFixing($AC$5,AZ48,,_xll.ohTrigger(Trigger,Quote!$V$2))</f>
        <v>#VALUE!</v>
      </c>
      <c r="BD48" s="361" t="e">
        <f>_xll.qlIndexFixing($BE$1,AZ48,TRUE,_xll.ohTrigger(Trigger,Quote!$V$2))</f>
        <v>#NUM!</v>
      </c>
    </row>
    <row r="49" spans="1:56" s="156" customFormat="1" ht="11.25" customHeight="1" x14ac:dyDescent="0.2">
      <c r="A49" s="135" t="s">
        <v>46</v>
      </c>
      <c r="B49" s="175" t="str">
        <v>19Y</v>
      </c>
      <c r="C49" s="174" t="s">
        <v>117</v>
      </c>
      <c r="D49" s="174" t="str">
        <f t="shared" si="20"/>
        <v>19Y</v>
      </c>
      <c r="E49" s="174" t="s">
        <v>14</v>
      </c>
      <c r="F49" s="176" t="s">
        <v>15</v>
      </c>
      <c r="G49" s="174" t="s">
        <v>16</v>
      </c>
      <c r="H49" s="176" t="s">
        <v>17</v>
      </c>
      <c r="I49" s="177">
        <v>1.2294924810000002E-2</v>
      </c>
      <c r="J49" s="177" t="str">
        <f t="shared" si="21"/>
        <v>EUR_CURVE_3M_19Y</v>
      </c>
      <c r="K49" s="133" t="str">
        <f>_xll.qlSwapRateHelper2(,IF(DataSelect="Reference",$I49,J49),,$B49,Calendar,$G49,$F49,$H49,$K$31,0,E49,Discounting,Permanent,,ObjectOverwrite)</f>
        <v>obj_00d86#0002</v>
      </c>
      <c r="L49" s="130" t="b">
        <f t="shared" si="22"/>
        <v>1</v>
      </c>
      <c r="N49" s="64" t="str">
        <f t="shared" si="18"/>
        <v>Sw</v>
      </c>
      <c r="O49" s="64" t="str">
        <f t="shared" si="18"/>
        <v>24Y</v>
      </c>
      <c r="P49" s="64" t="str">
        <f t="shared" si="23"/>
        <v>obj_00d9c#0002</v>
      </c>
      <c r="Q49" s="64" t="b">
        <f t="shared" si="23"/>
        <v>1</v>
      </c>
      <c r="R49" s="268">
        <v>1</v>
      </c>
      <c r="S49" s="268">
        <v>1</v>
      </c>
      <c r="T49" s="34" t="e">
        <v>#NUM!</v>
      </c>
      <c r="U49" s="34" t="e">
        <f>_xll.qlRateHelperQuoteName(T49)</f>
        <v>#VALUE!</v>
      </c>
      <c r="V49" s="52" t="e">
        <f>_xll.qlRateHelperQuoteValue(T49,_xll.ohTrigger(Trigger,Quote!$V$2))</f>
        <v>#VALUE!</v>
      </c>
      <c r="W49" s="354" t="str">
        <f>IFERROR(_xll.qlFuturesRateHelperConvexityAdjustment(T49,Trigger),"--")</f>
        <v>--</v>
      </c>
      <c r="X49" s="35" t="e">
        <f>_xll.qlRateHelperEarliestDate(T49,Trigger)</f>
        <v>#VALUE!</v>
      </c>
      <c r="Y49" s="35" t="e">
        <f>_xll.qlRateHelperLatestDate(T49,Trigger)</f>
        <v>#VALUE!</v>
      </c>
      <c r="Z49" s="155" t="e">
        <v>#VALUE!</v>
      </c>
      <c r="AD49" s="366"/>
      <c r="AY49" s="187" t="s">
        <v>217</v>
      </c>
      <c r="AZ49" s="188">
        <f>_xll.qlInterestRateIndexFixingDate(Currency&amp;"ibor"&amp;$I$1,BA49,Trigger)</f>
        <v>42201</v>
      </c>
      <c r="BA49" s="188">
        <f>_xll.qlCalendarAdvance(Calendar,BA48,AY49,"f",,Trigger)</f>
        <v>42205</v>
      </c>
      <c r="BB49" s="188">
        <f>_xll.qlInterestRateIndexMaturity(Currency&amp;"ibor"&amp;$I$1,BA49,Trigger)</f>
        <v>42297</v>
      </c>
      <c r="BC49" s="361" t="e">
        <f>_xll.qlIndexFixing($AC$5,AZ49,,_xll.ohTrigger(Trigger,Quote!$V$2))</f>
        <v>#VALUE!</v>
      </c>
      <c r="BD49" s="361" t="e">
        <f>_xll.qlIndexFixing($BE$1,AZ49,TRUE,_xll.ohTrigger(Trigger,Quote!$V$2))</f>
        <v>#NUM!</v>
      </c>
    </row>
    <row r="50" spans="1:56" s="156" customFormat="1" ht="11.25" customHeight="1" x14ac:dyDescent="0.2">
      <c r="A50" s="135" t="s">
        <v>46</v>
      </c>
      <c r="B50" s="175" t="str">
        <v>20Y</v>
      </c>
      <c r="C50" s="174" t="s">
        <v>118</v>
      </c>
      <c r="D50" s="174" t="str">
        <f t="shared" si="20"/>
        <v>20Y</v>
      </c>
      <c r="E50" s="174" t="s">
        <v>14</v>
      </c>
      <c r="F50" s="176" t="s">
        <v>15</v>
      </c>
      <c r="G50" s="174" t="s">
        <v>16</v>
      </c>
      <c r="H50" s="176" t="s">
        <v>17</v>
      </c>
      <c r="I50" s="177">
        <v>1.244E-2</v>
      </c>
      <c r="J50" s="177" t="str">
        <f t="shared" si="21"/>
        <v>EUR_CURVE_3M_20Y</v>
      </c>
      <c r="K50" s="133" t="str">
        <f>_xll.qlSwapRateHelper2(,IF(DataSelect="Reference",$I50,J50),,$B50,Calendar,$G50,$F50,$H50,$K$31,0,E50,Discounting,Permanent,,ObjectOverwrite)</f>
        <v>obj_00d8a#0002</v>
      </c>
      <c r="L50" s="130" t="b">
        <f t="shared" si="22"/>
        <v>1</v>
      </c>
      <c r="N50" s="64" t="str">
        <f t="shared" si="18"/>
        <v>Sw</v>
      </c>
      <c r="O50" s="64" t="str">
        <f t="shared" si="18"/>
        <v>25Y</v>
      </c>
      <c r="P50" s="64" t="str">
        <f t="shared" si="23"/>
        <v>obj_00d94#0002</v>
      </c>
      <c r="Q50" s="64" t="b">
        <f t="shared" si="23"/>
        <v>1</v>
      </c>
      <c r="R50" s="268">
        <v>1</v>
      </c>
      <c r="S50" s="268">
        <v>1</v>
      </c>
      <c r="T50" s="34" t="e">
        <v>#NUM!</v>
      </c>
      <c r="U50" s="34" t="e">
        <f>_xll.qlRateHelperQuoteName(T50)</f>
        <v>#VALUE!</v>
      </c>
      <c r="V50" s="52" t="e">
        <f>_xll.qlRateHelperQuoteValue(T50,_xll.ohTrigger(Trigger,Quote!$V$2))</f>
        <v>#VALUE!</v>
      </c>
      <c r="W50" s="354" t="str">
        <f>IFERROR(_xll.qlFuturesRateHelperConvexityAdjustment(T50,Trigger),"--")</f>
        <v>--</v>
      </c>
      <c r="X50" s="35" t="e">
        <f>_xll.qlRateHelperEarliestDate(T50,Trigger)</f>
        <v>#VALUE!</v>
      </c>
      <c r="Y50" s="35" t="e">
        <f>_xll.qlRateHelperLatestDate(T50,Trigger)</f>
        <v>#VALUE!</v>
      </c>
      <c r="Z50" s="155" t="e">
        <v>#VALUE!</v>
      </c>
      <c r="AD50" s="366"/>
      <c r="AY50" s="187" t="s">
        <v>217</v>
      </c>
      <c r="AZ50" s="188">
        <f>_xll.qlInterestRateIndexFixingDate(Currency&amp;"ibor"&amp;$I$1,BA50,Trigger)</f>
        <v>42202</v>
      </c>
      <c r="BA50" s="188">
        <f>_xll.qlCalendarAdvance(Calendar,BA49,AY50,"f",,Trigger)</f>
        <v>42206</v>
      </c>
      <c r="BB50" s="188">
        <f>_xll.qlInterestRateIndexMaturity(Currency&amp;"ibor"&amp;$I$1,BA50,Trigger)</f>
        <v>42298</v>
      </c>
      <c r="BC50" s="361" t="e">
        <f>_xll.qlIndexFixing($AC$5,AZ50,,_xll.ohTrigger(Trigger,Quote!$V$2))</f>
        <v>#VALUE!</v>
      </c>
      <c r="BD50" s="361" t="e">
        <f>_xll.qlIndexFixing($BE$1,AZ50,TRUE,_xll.ohTrigger(Trigger,Quote!$V$2))</f>
        <v>#NUM!</v>
      </c>
    </row>
    <row r="51" spans="1:56" s="156" customFormat="1" ht="11.25" customHeight="1" x14ac:dyDescent="0.2">
      <c r="A51" s="135" t="s">
        <v>46</v>
      </c>
      <c r="B51" s="175" t="str">
        <v>21Y</v>
      </c>
      <c r="C51" s="174" t="s">
        <v>119</v>
      </c>
      <c r="D51" s="174" t="str">
        <f t="shared" si="20"/>
        <v>21Y</v>
      </c>
      <c r="E51" s="174" t="s">
        <v>14</v>
      </c>
      <c r="F51" s="176" t="s">
        <v>15</v>
      </c>
      <c r="G51" s="174" t="s">
        <v>16</v>
      </c>
      <c r="H51" s="176" t="s">
        <v>17</v>
      </c>
      <c r="I51" s="177">
        <v>1.255236647E-2</v>
      </c>
      <c r="J51" s="177" t="str">
        <f t="shared" si="21"/>
        <v>EUR_CURVE_3M_21Y</v>
      </c>
      <c r="K51" s="133" t="str">
        <f>_xll.qlSwapRateHelper2(,IF(DataSelect="Reference",$I51,J51),,$B51,Calendar,$G51,$F51,$H51,$K$31,0,E51,Discounting,Permanent,,ObjectOverwrite)</f>
        <v>obj_00d93#0002</v>
      </c>
      <c r="L51" s="130" t="b">
        <f t="shared" si="22"/>
        <v>1</v>
      </c>
      <c r="N51" s="64" t="str">
        <f t="shared" si="18"/>
        <v>Sw</v>
      </c>
      <c r="O51" s="64" t="str">
        <f t="shared" si="18"/>
        <v>26Y</v>
      </c>
      <c r="P51" s="64" t="str">
        <f t="shared" si="23"/>
        <v>obj_00d95#0002</v>
      </c>
      <c r="Q51" s="64" t="b">
        <f t="shared" si="23"/>
        <v>1</v>
      </c>
      <c r="R51" s="268">
        <v>1</v>
      </c>
      <c r="S51" s="268">
        <v>1</v>
      </c>
      <c r="T51" s="34" t="e">
        <v>#NUM!</v>
      </c>
      <c r="U51" s="34" t="e">
        <f>_xll.qlRateHelperQuoteName(T51)</f>
        <v>#VALUE!</v>
      </c>
      <c r="V51" s="52" t="e">
        <f>_xll.qlRateHelperQuoteValue(T51,_xll.ohTrigger(Trigger,Quote!$V$2))</f>
        <v>#VALUE!</v>
      </c>
      <c r="W51" s="354" t="str">
        <f>IFERROR(_xll.qlFuturesRateHelperConvexityAdjustment(T51,Trigger),"--")</f>
        <v>--</v>
      </c>
      <c r="X51" s="35" t="e">
        <f>_xll.qlRateHelperEarliestDate(T51,Trigger)</f>
        <v>#VALUE!</v>
      </c>
      <c r="Y51" s="35" t="e">
        <f>_xll.qlRateHelperLatestDate(T51,Trigger)</f>
        <v>#VALUE!</v>
      </c>
      <c r="Z51" s="155" t="e">
        <v>#VALUE!</v>
      </c>
      <c r="AD51" s="366"/>
      <c r="AY51" s="187" t="s">
        <v>217</v>
      </c>
      <c r="AZ51" s="188">
        <f>_xll.qlInterestRateIndexFixingDate(Currency&amp;"ibor"&amp;$I$1,BA51,Trigger)</f>
        <v>42205</v>
      </c>
      <c r="BA51" s="188">
        <f>_xll.qlCalendarAdvance(Calendar,BA50,AY51,"f",,Trigger)</f>
        <v>42207</v>
      </c>
      <c r="BB51" s="188">
        <f>_xll.qlInterestRateIndexMaturity(Currency&amp;"ibor"&amp;$I$1,BA51,Trigger)</f>
        <v>42299</v>
      </c>
      <c r="BC51" s="361" t="e">
        <f>_xll.qlIndexFixing($AC$5,AZ51,,_xll.ohTrigger(Trigger,Quote!$V$2))</f>
        <v>#VALUE!</v>
      </c>
      <c r="BD51" s="361" t="e">
        <f>_xll.qlIndexFixing($BE$1,AZ51,TRUE,_xll.ohTrigger(Trigger,Quote!$V$2))</f>
        <v>#NUM!</v>
      </c>
    </row>
    <row r="52" spans="1:56" s="156" customFormat="1" ht="11.25" customHeight="1" x14ac:dyDescent="0.2">
      <c r="A52" s="135" t="s">
        <v>46</v>
      </c>
      <c r="B52" s="175" t="str">
        <v>22Y</v>
      </c>
      <c r="C52" s="174" t="s">
        <v>120</v>
      </c>
      <c r="D52" s="174" t="str">
        <f t="shared" si="20"/>
        <v>22Y</v>
      </c>
      <c r="E52" s="174" t="s">
        <v>14</v>
      </c>
      <c r="F52" s="176" t="s">
        <v>15</v>
      </c>
      <c r="G52" s="174" t="s">
        <v>16</v>
      </c>
      <c r="H52" s="176" t="s">
        <v>17</v>
      </c>
      <c r="I52" s="177">
        <v>1.2635779849999999E-2</v>
      </c>
      <c r="J52" s="177" t="str">
        <f t="shared" si="21"/>
        <v>EUR_CURVE_3M_22Y</v>
      </c>
      <c r="K52" s="133" t="str">
        <f>_xll.qlSwapRateHelper2(,IF(DataSelect="Reference",$I52,J52),,$B52,Calendar,$G52,$F52,$H52,$K$31,0,E52,Discounting,Permanent,,ObjectOverwrite)</f>
        <v>obj_00d98#0002</v>
      </c>
      <c r="L52" s="130" t="b">
        <f t="shared" si="22"/>
        <v>1</v>
      </c>
      <c r="N52" s="64" t="str">
        <f t="shared" si="18"/>
        <v>Sw</v>
      </c>
      <c r="O52" s="64" t="str">
        <f t="shared" si="18"/>
        <v>27Y</v>
      </c>
      <c r="P52" s="64" t="str">
        <f t="shared" si="23"/>
        <v>obj_00d8e#0002</v>
      </c>
      <c r="Q52" s="64" t="b">
        <f t="shared" si="23"/>
        <v>1</v>
      </c>
      <c r="R52" s="268">
        <v>1</v>
      </c>
      <c r="S52" s="268">
        <v>1</v>
      </c>
      <c r="T52" s="34" t="e">
        <v>#NUM!</v>
      </c>
      <c r="U52" s="34" t="e">
        <f>_xll.qlRateHelperQuoteName(T52)</f>
        <v>#VALUE!</v>
      </c>
      <c r="V52" s="52" t="e">
        <f>_xll.qlRateHelperQuoteValue(T52,_xll.ohTrigger(Trigger,Quote!$V$2))</f>
        <v>#VALUE!</v>
      </c>
      <c r="W52" s="354" t="str">
        <f>IFERROR(_xll.qlFuturesRateHelperConvexityAdjustment(T52,Trigger),"--")</f>
        <v>--</v>
      </c>
      <c r="X52" s="35" t="e">
        <f>_xll.qlRateHelperEarliestDate(T52,Trigger)</f>
        <v>#VALUE!</v>
      </c>
      <c r="Y52" s="35" t="e">
        <f>_xll.qlRateHelperLatestDate(T52,Trigger)</f>
        <v>#VALUE!</v>
      </c>
      <c r="Z52" s="155" t="e">
        <v>#VALUE!</v>
      </c>
      <c r="AD52" s="366"/>
      <c r="AY52" s="187" t="s">
        <v>217</v>
      </c>
      <c r="AZ52" s="188">
        <f>_xll.qlInterestRateIndexFixingDate(Currency&amp;"ibor"&amp;$I$1,BA52,Trigger)</f>
        <v>42206</v>
      </c>
      <c r="BA52" s="188">
        <f>_xll.qlCalendarAdvance(Calendar,BA51,AY52,"f",,Trigger)</f>
        <v>42208</v>
      </c>
      <c r="BB52" s="188">
        <f>_xll.qlInterestRateIndexMaturity(Currency&amp;"ibor"&amp;$I$1,BA52,Trigger)</f>
        <v>42300</v>
      </c>
      <c r="BC52" s="361" t="e">
        <f>_xll.qlIndexFixing($AC$5,AZ52,,_xll.ohTrigger(Trigger,Quote!$V$2))</f>
        <v>#VALUE!</v>
      </c>
      <c r="BD52" s="361" t="e">
        <f>_xll.qlIndexFixing($BE$1,AZ52,TRUE,_xll.ohTrigger(Trigger,Quote!$V$2))</f>
        <v>#NUM!</v>
      </c>
    </row>
    <row r="53" spans="1:56" s="156" customFormat="1" ht="11.25" customHeight="1" x14ac:dyDescent="0.2">
      <c r="A53" s="135" t="s">
        <v>46</v>
      </c>
      <c r="B53" s="175" t="str">
        <v>23Y</v>
      </c>
      <c r="C53" s="174" t="s">
        <v>121</v>
      </c>
      <c r="D53" s="174" t="str">
        <f t="shared" si="20"/>
        <v>23Y</v>
      </c>
      <c r="E53" s="174" t="s">
        <v>14</v>
      </c>
      <c r="F53" s="176" t="s">
        <v>15</v>
      </c>
      <c r="G53" s="174" t="s">
        <v>16</v>
      </c>
      <c r="H53" s="176" t="s">
        <v>17</v>
      </c>
      <c r="I53" s="177">
        <v>1.26992103E-2</v>
      </c>
      <c r="J53" s="177" t="str">
        <f t="shared" si="21"/>
        <v>EUR_CURVE_3M_23Y</v>
      </c>
      <c r="K53" s="133" t="str">
        <f>_xll.qlSwapRateHelper2(,IF(DataSelect="Reference",$I53,J53),,$B53,Calendar,$G53,$F53,$H53,$K$31,0,E53,Discounting,Permanent,,ObjectOverwrite)</f>
        <v>obj_00d80#0002</v>
      </c>
      <c r="L53" s="130" t="b">
        <f t="shared" si="22"/>
        <v>1</v>
      </c>
      <c r="N53" s="64" t="str">
        <f t="shared" si="18"/>
        <v>Sw</v>
      </c>
      <c r="O53" s="64" t="str">
        <f t="shared" si="18"/>
        <v>28Y</v>
      </c>
      <c r="P53" s="64" t="str">
        <f t="shared" si="23"/>
        <v>obj_00d19#0003</v>
      </c>
      <c r="Q53" s="64" t="b">
        <f t="shared" si="23"/>
        <v>1</v>
      </c>
      <c r="R53" s="268">
        <v>1</v>
      </c>
      <c r="S53" s="268">
        <v>1</v>
      </c>
      <c r="T53" s="34" t="e">
        <v>#NUM!</v>
      </c>
      <c r="U53" s="34" t="e">
        <f>_xll.qlRateHelperQuoteName(T53)</f>
        <v>#VALUE!</v>
      </c>
      <c r="V53" s="52" t="e">
        <f>_xll.qlRateHelperQuoteValue(T53,_xll.ohTrigger(Trigger,Quote!$V$2))</f>
        <v>#VALUE!</v>
      </c>
      <c r="W53" s="354" t="str">
        <f>IFERROR(_xll.qlFuturesRateHelperConvexityAdjustment(T53,Trigger),"--")</f>
        <v>--</v>
      </c>
      <c r="X53" s="35" t="e">
        <f>_xll.qlRateHelperEarliestDate(T53,Trigger)</f>
        <v>#VALUE!</v>
      </c>
      <c r="Y53" s="35" t="e">
        <f>_xll.qlRateHelperLatestDate(T53,Trigger)</f>
        <v>#VALUE!</v>
      </c>
      <c r="Z53" s="155" t="e">
        <v>#VALUE!</v>
      </c>
      <c r="AD53" s="366"/>
      <c r="AY53" s="187" t="s">
        <v>217</v>
      </c>
      <c r="AZ53" s="188">
        <f>_xll.qlInterestRateIndexFixingDate(Currency&amp;"ibor"&amp;$I$1,BA53,Trigger)</f>
        <v>42207</v>
      </c>
      <c r="BA53" s="188">
        <f>_xll.qlCalendarAdvance(Calendar,BA52,AY53,"f",,Trigger)</f>
        <v>42209</v>
      </c>
      <c r="BB53" s="188">
        <f>_xll.qlInterestRateIndexMaturity(Currency&amp;"ibor"&amp;$I$1,BA53,Trigger)</f>
        <v>42303</v>
      </c>
      <c r="BC53" s="361" t="e">
        <f>_xll.qlIndexFixing($AC$5,AZ53,,_xll.ohTrigger(Trigger,Quote!$V$2))</f>
        <v>#VALUE!</v>
      </c>
      <c r="BD53" s="361" t="e">
        <f>_xll.qlIndexFixing($BE$1,AZ53,TRUE,_xll.ohTrigger(Trigger,Quote!$V$2))</f>
        <v>#NUM!</v>
      </c>
    </row>
    <row r="54" spans="1:56" s="156" customFormat="1" ht="11.25" customHeight="1" x14ac:dyDescent="0.2">
      <c r="A54" s="135" t="s">
        <v>46</v>
      </c>
      <c r="B54" s="175" t="str">
        <v>24Y</v>
      </c>
      <c r="C54" s="174" t="s">
        <v>122</v>
      </c>
      <c r="D54" s="174" t="str">
        <f t="shared" si="20"/>
        <v>24Y</v>
      </c>
      <c r="E54" s="174" t="s">
        <v>14</v>
      </c>
      <c r="F54" s="176" t="s">
        <v>15</v>
      </c>
      <c r="G54" s="174" t="s">
        <v>16</v>
      </c>
      <c r="H54" s="176" t="s">
        <v>17</v>
      </c>
      <c r="I54" s="177">
        <v>1.2748779260000001E-2</v>
      </c>
      <c r="J54" s="177" t="str">
        <f t="shared" si="21"/>
        <v>EUR_CURVE_3M_24Y</v>
      </c>
      <c r="K54" s="133" t="str">
        <f>_xll.qlSwapRateHelper2(,IF(DataSelect="Reference",$I54,J54),,$B54,Calendar,$G54,$F54,$H54,$K$31,0,E54,Discounting,Permanent,,ObjectOverwrite)</f>
        <v>obj_00d9c#0002</v>
      </c>
      <c r="L54" s="130" t="b">
        <f t="shared" si="22"/>
        <v>1</v>
      </c>
      <c r="N54" s="64" t="str">
        <f t="shared" si="18"/>
        <v>Sw</v>
      </c>
      <c r="O54" s="64" t="str">
        <f t="shared" si="18"/>
        <v>29Y</v>
      </c>
      <c r="P54" s="64" t="str">
        <f t="shared" si="23"/>
        <v>obj_00d8b#0002</v>
      </c>
      <c r="Q54" s="64" t="b">
        <f t="shared" si="23"/>
        <v>1</v>
      </c>
      <c r="R54" s="268">
        <v>1</v>
      </c>
      <c r="S54" s="268">
        <v>1</v>
      </c>
      <c r="T54" s="34" t="e">
        <v>#NUM!</v>
      </c>
      <c r="U54" s="34" t="e">
        <f>_xll.qlRateHelperQuoteName(T54)</f>
        <v>#VALUE!</v>
      </c>
      <c r="V54" s="52" t="e">
        <f>_xll.qlRateHelperQuoteValue(T54,_xll.ohTrigger(Trigger,Quote!$V$2))</f>
        <v>#VALUE!</v>
      </c>
      <c r="W54" s="354" t="str">
        <f>IFERROR(_xll.qlFuturesRateHelperConvexityAdjustment(T54,Trigger),"--")</f>
        <v>--</v>
      </c>
      <c r="X54" s="35" t="e">
        <f>_xll.qlRateHelperEarliestDate(T54,Trigger)</f>
        <v>#VALUE!</v>
      </c>
      <c r="Y54" s="35" t="e">
        <f>_xll.qlRateHelperLatestDate(T54,Trigger)</f>
        <v>#VALUE!</v>
      </c>
      <c r="Z54" s="155" t="e">
        <v>#VALUE!</v>
      </c>
      <c r="AD54" s="366"/>
      <c r="AY54" s="187" t="s">
        <v>217</v>
      </c>
      <c r="AZ54" s="188">
        <f>_xll.qlInterestRateIndexFixingDate(Currency&amp;"ibor"&amp;$I$1,BA54,Trigger)</f>
        <v>42208</v>
      </c>
      <c r="BA54" s="188">
        <f>_xll.qlCalendarAdvance(Calendar,BA53,AY54,"f",,Trigger)</f>
        <v>42212</v>
      </c>
      <c r="BB54" s="188">
        <f>_xll.qlInterestRateIndexMaturity(Currency&amp;"ibor"&amp;$I$1,BA54,Trigger)</f>
        <v>42304</v>
      </c>
      <c r="BC54" s="361" t="e">
        <f>_xll.qlIndexFixing($AC$5,AZ54,,_xll.ohTrigger(Trigger,Quote!$V$2))</f>
        <v>#VALUE!</v>
      </c>
      <c r="BD54" s="361" t="e">
        <f>_xll.qlIndexFixing($BE$1,AZ54,TRUE,_xll.ohTrigger(Trigger,Quote!$V$2))</f>
        <v>#NUM!</v>
      </c>
    </row>
    <row r="55" spans="1:56" s="156" customFormat="1" ht="11.25" customHeight="1" x14ac:dyDescent="0.2">
      <c r="A55" s="135" t="s">
        <v>46</v>
      </c>
      <c r="B55" s="175" t="str">
        <v>25Y</v>
      </c>
      <c r="C55" s="174" t="s">
        <v>123</v>
      </c>
      <c r="D55" s="174" t="str">
        <f t="shared" si="20"/>
        <v>25Y</v>
      </c>
      <c r="E55" s="174" t="s">
        <v>14</v>
      </c>
      <c r="F55" s="176" t="s">
        <v>15</v>
      </c>
      <c r="G55" s="174" t="s">
        <v>16</v>
      </c>
      <c r="H55" s="176" t="s">
        <v>17</v>
      </c>
      <c r="I55" s="177">
        <v>1.2789999999999999E-2</v>
      </c>
      <c r="J55" s="177" t="str">
        <f t="shared" si="21"/>
        <v>EUR_CURVE_3M_25Y</v>
      </c>
      <c r="K55" s="133" t="str">
        <f>_xll.qlSwapRateHelper2(,IF(DataSelect="Reference",$I55,J55),,$B55,Calendar,$G55,$F55,$H55,$K$31,0,E55,Discounting,Permanent,,ObjectOverwrite)</f>
        <v>obj_00d94#0002</v>
      </c>
      <c r="L55" s="130" t="b">
        <f t="shared" si="22"/>
        <v>1</v>
      </c>
      <c r="N55" s="64" t="str">
        <f t="shared" si="18"/>
        <v>Sw</v>
      </c>
      <c r="O55" s="64" t="str">
        <f t="shared" si="18"/>
        <v>30Y</v>
      </c>
      <c r="P55" s="64" t="str">
        <f t="shared" si="23"/>
        <v>obj_00d9f#0002</v>
      </c>
      <c r="Q55" s="64" t="b">
        <f t="shared" si="23"/>
        <v>1</v>
      </c>
      <c r="R55" s="268">
        <v>1</v>
      </c>
      <c r="S55" s="268">
        <v>1</v>
      </c>
      <c r="T55" s="34" t="e">
        <v>#NUM!</v>
      </c>
      <c r="U55" s="34" t="e">
        <f>_xll.qlRateHelperQuoteName(T55)</f>
        <v>#VALUE!</v>
      </c>
      <c r="V55" s="52" t="e">
        <f>_xll.qlRateHelperQuoteValue(T55,_xll.ohTrigger(Trigger,Quote!$V$2))</f>
        <v>#VALUE!</v>
      </c>
      <c r="W55" s="354" t="str">
        <f>IFERROR(_xll.qlFuturesRateHelperConvexityAdjustment(T55,Trigger),"--")</f>
        <v>--</v>
      </c>
      <c r="X55" s="35" t="e">
        <f>_xll.qlRateHelperEarliestDate(T55,Trigger)</f>
        <v>#VALUE!</v>
      </c>
      <c r="Y55" s="35" t="e">
        <f>_xll.qlRateHelperLatestDate(T55,Trigger)</f>
        <v>#VALUE!</v>
      </c>
      <c r="Z55" s="155" t="e">
        <v>#VALUE!</v>
      </c>
      <c r="AD55" s="366"/>
      <c r="AY55" s="187" t="s">
        <v>217</v>
      </c>
      <c r="AZ55" s="188">
        <f>_xll.qlInterestRateIndexFixingDate(Currency&amp;"ibor"&amp;$I$1,BA55,Trigger)</f>
        <v>42209</v>
      </c>
      <c r="BA55" s="188">
        <f>_xll.qlCalendarAdvance(Calendar,BA54,AY55,"f",,Trigger)</f>
        <v>42213</v>
      </c>
      <c r="BB55" s="188">
        <f>_xll.qlInterestRateIndexMaturity(Currency&amp;"ibor"&amp;$I$1,BA55,Trigger)</f>
        <v>42305</v>
      </c>
      <c r="BC55" s="361" t="e">
        <f>_xll.qlIndexFixing($AC$5,AZ55,,_xll.ohTrigger(Trigger,Quote!$V$2))</f>
        <v>#VALUE!</v>
      </c>
      <c r="BD55" s="361" t="e">
        <f>_xll.qlIndexFixing($BE$1,AZ55,TRUE,_xll.ohTrigger(Trigger,Quote!$V$2))</f>
        <v>#NUM!</v>
      </c>
    </row>
    <row r="56" spans="1:56" s="156" customFormat="1" ht="11.25" customHeight="1" x14ac:dyDescent="0.2">
      <c r="A56" s="135" t="s">
        <v>46</v>
      </c>
      <c r="B56" s="175" t="str">
        <v>26Y</v>
      </c>
      <c r="C56" s="174" t="s">
        <v>124</v>
      </c>
      <c r="D56" s="174" t="str">
        <f t="shared" si="20"/>
        <v>26Y</v>
      </c>
      <c r="E56" s="174" t="s">
        <v>14</v>
      </c>
      <c r="F56" s="176" t="s">
        <v>15</v>
      </c>
      <c r="G56" s="174" t="s">
        <v>16</v>
      </c>
      <c r="H56" s="176" t="s">
        <v>17</v>
      </c>
      <c r="I56" s="177">
        <v>1.282478141E-2</v>
      </c>
      <c r="J56" s="177" t="str">
        <f t="shared" si="21"/>
        <v>EUR_CURVE_3M_26Y</v>
      </c>
      <c r="K56" s="133" t="str">
        <f>_xll.qlSwapRateHelper2(,IF(DataSelect="Reference",$I56,J56),,$B56,Calendar,$G56,$F56,$H56,$K$31,0,E56,Discounting,Permanent,,ObjectOverwrite)</f>
        <v>obj_00d95#0002</v>
      </c>
      <c r="L56" s="130" t="b">
        <f t="shared" si="22"/>
        <v>1</v>
      </c>
      <c r="N56" s="64" t="str">
        <f t="shared" si="18"/>
        <v>Sw</v>
      </c>
      <c r="O56" s="64" t="str">
        <f t="shared" si="18"/>
        <v>31Y</v>
      </c>
      <c r="P56" s="64" t="str">
        <f t="shared" si="23"/>
        <v>obj_00d14#0003</v>
      </c>
      <c r="Q56" s="64" t="b">
        <f t="shared" si="23"/>
        <v>1</v>
      </c>
      <c r="R56" s="268">
        <v>1</v>
      </c>
      <c r="S56" s="268">
        <v>1</v>
      </c>
      <c r="T56" s="34" t="e">
        <v>#NUM!</v>
      </c>
      <c r="U56" s="34" t="e">
        <f>_xll.qlRateHelperQuoteName(T56)</f>
        <v>#VALUE!</v>
      </c>
      <c r="V56" s="52" t="e">
        <f>_xll.qlRateHelperQuoteValue(T56,_xll.ohTrigger(Trigger,Quote!$V$2))</f>
        <v>#VALUE!</v>
      </c>
      <c r="W56" s="354" t="str">
        <f>IFERROR(_xll.qlFuturesRateHelperConvexityAdjustment(T56,Trigger),"--")</f>
        <v>--</v>
      </c>
      <c r="X56" s="35" t="e">
        <f>_xll.qlRateHelperEarliestDate(T56,Trigger)</f>
        <v>#VALUE!</v>
      </c>
      <c r="Y56" s="35" t="e">
        <f>_xll.qlRateHelperLatestDate(T56,Trigger)</f>
        <v>#VALUE!</v>
      </c>
      <c r="Z56" s="155" t="e">
        <v>#VALUE!</v>
      </c>
      <c r="AD56" s="366"/>
      <c r="AY56" s="187" t="s">
        <v>217</v>
      </c>
      <c r="AZ56" s="188">
        <f>_xll.qlInterestRateIndexFixingDate(Currency&amp;"ibor"&amp;$I$1,BA56,Trigger)</f>
        <v>42212</v>
      </c>
      <c r="BA56" s="188">
        <f>_xll.qlCalendarAdvance(Calendar,BA55,AY56,"f",,Trigger)</f>
        <v>42214</v>
      </c>
      <c r="BB56" s="188">
        <f>_xll.qlInterestRateIndexMaturity(Currency&amp;"ibor"&amp;$I$1,BA56,Trigger)</f>
        <v>42306</v>
      </c>
      <c r="BC56" s="361" t="e">
        <f>_xll.qlIndexFixing($AC$5,AZ56,,_xll.ohTrigger(Trigger,Quote!$V$2))</f>
        <v>#VALUE!</v>
      </c>
      <c r="BD56" s="361" t="e">
        <f>_xll.qlIndexFixing($BE$1,AZ56,TRUE,_xll.ohTrigger(Trigger,Quote!$V$2))</f>
        <v>#NUM!</v>
      </c>
    </row>
    <row r="57" spans="1:56" s="156" customFormat="1" ht="11.25" customHeight="1" x14ac:dyDescent="0.2">
      <c r="A57" s="135" t="s">
        <v>46</v>
      </c>
      <c r="B57" s="175" t="str">
        <v>27Y</v>
      </c>
      <c r="C57" s="174" t="s">
        <v>125</v>
      </c>
      <c r="D57" s="174" t="str">
        <f t="shared" si="20"/>
        <v>27Y</v>
      </c>
      <c r="E57" s="174" t="s">
        <v>14</v>
      </c>
      <c r="F57" s="176" t="s">
        <v>15</v>
      </c>
      <c r="G57" s="174" t="s">
        <v>16</v>
      </c>
      <c r="H57" s="176" t="s">
        <v>17</v>
      </c>
      <c r="I57" s="177">
        <v>1.285649813E-2</v>
      </c>
      <c r="J57" s="177" t="str">
        <f t="shared" si="21"/>
        <v>EUR_CURVE_3M_27Y</v>
      </c>
      <c r="K57" s="133" t="str">
        <f>_xll.qlSwapRateHelper2(,IF(DataSelect="Reference",$I57,J57),,$B57,Calendar,$G57,$F57,$H57,$K$31,0,E57,Discounting,Permanent,,ObjectOverwrite)</f>
        <v>obj_00d8e#0002</v>
      </c>
      <c r="L57" s="130" t="b">
        <f t="shared" si="22"/>
        <v>1</v>
      </c>
      <c r="N57" s="64" t="str">
        <f t="shared" si="18"/>
        <v>Sw</v>
      </c>
      <c r="O57" s="64" t="str">
        <f t="shared" si="18"/>
        <v>32Y</v>
      </c>
      <c r="P57" s="64" t="str">
        <f t="shared" si="23"/>
        <v>obj_00d16#0003</v>
      </c>
      <c r="Q57" s="64" t="b">
        <f t="shared" si="23"/>
        <v>1</v>
      </c>
      <c r="R57" s="268">
        <v>1</v>
      </c>
      <c r="S57" s="268">
        <v>1</v>
      </c>
      <c r="T57" s="34" t="e">
        <v>#NUM!</v>
      </c>
      <c r="U57" s="34" t="e">
        <f>_xll.qlRateHelperQuoteName(T57)</f>
        <v>#VALUE!</v>
      </c>
      <c r="V57" s="52" t="e">
        <f>_xll.qlRateHelperQuoteValue(T57,_xll.ohTrigger(Trigger,Quote!$V$2))</f>
        <v>#VALUE!</v>
      </c>
      <c r="W57" s="354" t="str">
        <f>IFERROR(_xll.qlFuturesRateHelperConvexityAdjustment(T57,Trigger),"--")</f>
        <v>--</v>
      </c>
      <c r="X57" s="35" t="e">
        <f>_xll.qlRateHelperEarliestDate(T57,Trigger)</f>
        <v>#VALUE!</v>
      </c>
      <c r="Y57" s="35" t="e">
        <f>_xll.qlRateHelperLatestDate(T57,Trigger)</f>
        <v>#VALUE!</v>
      </c>
      <c r="Z57" s="155" t="e">
        <v>#VALUE!</v>
      </c>
      <c r="AD57" s="366"/>
      <c r="AY57" s="187" t="s">
        <v>217</v>
      </c>
      <c r="AZ57" s="188">
        <f>_xll.qlInterestRateIndexFixingDate(Currency&amp;"ibor"&amp;$I$1,BA57,Trigger)</f>
        <v>42213</v>
      </c>
      <c r="BA57" s="188">
        <f>_xll.qlCalendarAdvance(Calendar,BA56,AY57,"f",,Trigger)</f>
        <v>42215</v>
      </c>
      <c r="BB57" s="188">
        <f>_xll.qlInterestRateIndexMaturity(Currency&amp;"ibor"&amp;$I$1,BA57,Trigger)</f>
        <v>42307</v>
      </c>
      <c r="BC57" s="361" t="e">
        <f>_xll.qlIndexFixing($AC$5,AZ57,,_xll.ohTrigger(Trigger,Quote!$V$2))</f>
        <v>#VALUE!</v>
      </c>
      <c r="BD57" s="361" t="e">
        <f>_xll.qlIndexFixing($BE$1,AZ57,TRUE,_xll.ohTrigger(Trigger,Quote!$V$2))</f>
        <v>#NUM!</v>
      </c>
    </row>
    <row r="58" spans="1:56" s="156" customFormat="1" ht="11.25" customHeight="1" x14ac:dyDescent="0.2">
      <c r="A58" s="135" t="s">
        <v>46</v>
      </c>
      <c r="B58" s="175" t="str">
        <v>28Y</v>
      </c>
      <c r="C58" s="174" t="s">
        <v>126</v>
      </c>
      <c r="D58" s="174" t="str">
        <f t="shared" si="20"/>
        <v>28Y</v>
      </c>
      <c r="E58" s="174" t="s">
        <v>14</v>
      </c>
      <c r="F58" s="176" t="s">
        <v>15</v>
      </c>
      <c r="G58" s="174" t="s">
        <v>16</v>
      </c>
      <c r="H58" s="176" t="s">
        <v>17</v>
      </c>
      <c r="I58" s="177">
        <v>1.2886830469999999E-2</v>
      </c>
      <c r="J58" s="177" t="str">
        <f t="shared" si="21"/>
        <v>EUR_CURVE_3M_28Y</v>
      </c>
      <c r="K58" s="133" t="str">
        <f>_xll.qlSwapRateHelper2(,IF(DataSelect="Reference",$I58,J58),,$B58,Calendar,$G58,$F58,$H58,$K$31,0,E58,Discounting,Permanent,,ObjectOverwrite)</f>
        <v>obj_00d19#0003</v>
      </c>
      <c r="L58" s="130" t="b">
        <f t="shared" si="22"/>
        <v>1</v>
      </c>
      <c r="N58" s="64" t="str">
        <f t="shared" si="18"/>
        <v>Sw</v>
      </c>
      <c r="O58" s="64" t="str">
        <f t="shared" si="18"/>
        <v>33Y</v>
      </c>
      <c r="P58" s="64" t="str">
        <f t="shared" si="23"/>
        <v>obj_00d17#0003</v>
      </c>
      <c r="Q58" s="64" t="b">
        <f t="shared" si="23"/>
        <v>1</v>
      </c>
      <c r="R58" s="268">
        <v>1</v>
      </c>
      <c r="S58" s="268">
        <v>1</v>
      </c>
      <c r="T58" s="34" t="e">
        <v>#NUM!</v>
      </c>
      <c r="U58" s="34" t="e">
        <f>_xll.qlRateHelperQuoteName(T58)</f>
        <v>#VALUE!</v>
      </c>
      <c r="V58" s="52" t="e">
        <f>_xll.qlRateHelperQuoteValue(T58,_xll.ohTrigger(Trigger,Quote!$V$2))</f>
        <v>#VALUE!</v>
      </c>
      <c r="W58" s="354" t="str">
        <f>IFERROR(_xll.qlFuturesRateHelperConvexityAdjustment(T58,Trigger),"--")</f>
        <v>--</v>
      </c>
      <c r="X58" s="35" t="e">
        <f>_xll.qlRateHelperEarliestDate(T58,Trigger)</f>
        <v>#VALUE!</v>
      </c>
      <c r="Y58" s="35" t="e">
        <f>_xll.qlRateHelperLatestDate(T58,Trigger)</f>
        <v>#VALUE!</v>
      </c>
      <c r="Z58" s="155" t="e">
        <v>#VALUE!</v>
      </c>
      <c r="AD58" s="366"/>
      <c r="AY58" s="187" t="s">
        <v>217</v>
      </c>
      <c r="AZ58" s="188">
        <f>_xll.qlInterestRateIndexFixingDate(Currency&amp;"ibor"&amp;$I$1,BA58,Trigger)</f>
        <v>42214</v>
      </c>
      <c r="BA58" s="188">
        <f>_xll.qlCalendarAdvance(Calendar,BA57,AY58,"f",,Trigger)</f>
        <v>42216</v>
      </c>
      <c r="BB58" s="188">
        <f>_xll.qlInterestRateIndexMaturity(Currency&amp;"ibor"&amp;$I$1,BA58,Trigger)</f>
        <v>42307</v>
      </c>
      <c r="BC58" s="361" t="e">
        <f>_xll.qlIndexFixing($AC$5,AZ58,,_xll.ohTrigger(Trigger,Quote!$V$2))</f>
        <v>#VALUE!</v>
      </c>
      <c r="BD58" s="361" t="e">
        <f>_xll.qlIndexFixing($BE$1,AZ58,TRUE,_xll.ohTrigger(Trigger,Quote!$V$2))</f>
        <v>#NUM!</v>
      </c>
    </row>
    <row r="59" spans="1:56" s="156" customFormat="1" ht="11.25" customHeight="1" x14ac:dyDescent="0.2">
      <c r="A59" s="135" t="s">
        <v>46</v>
      </c>
      <c r="B59" s="175" t="str">
        <v>29Y</v>
      </c>
      <c r="C59" s="174" t="s">
        <v>127</v>
      </c>
      <c r="D59" s="174" t="str">
        <f t="shared" si="20"/>
        <v>29Y</v>
      </c>
      <c r="E59" s="174" t="s">
        <v>14</v>
      </c>
      <c r="F59" s="176" t="s">
        <v>15</v>
      </c>
      <c r="G59" s="174" t="s">
        <v>16</v>
      </c>
      <c r="H59" s="176" t="s">
        <v>17</v>
      </c>
      <c r="I59" s="177">
        <v>1.291844873E-2</v>
      </c>
      <c r="J59" s="177" t="str">
        <f t="shared" si="21"/>
        <v>EUR_CURVE_3M_29Y</v>
      </c>
      <c r="K59" s="133" t="str">
        <f>_xll.qlSwapRateHelper2(,IF(DataSelect="Reference",$I59,J59),,$B59,Calendar,$G59,$F59,$H59,$K$31,0,E59,Discounting,Permanent,,ObjectOverwrite)</f>
        <v>obj_00d8b#0002</v>
      </c>
      <c r="L59" s="130" t="b">
        <f t="shared" si="22"/>
        <v>1</v>
      </c>
      <c r="N59" s="64" t="str">
        <f t="shared" si="18"/>
        <v>Sw</v>
      </c>
      <c r="O59" s="64" t="str">
        <f t="shared" si="18"/>
        <v>34Y</v>
      </c>
      <c r="P59" s="64" t="str">
        <f t="shared" si="23"/>
        <v>obj_00d8f#0002</v>
      </c>
      <c r="Q59" s="64" t="b">
        <f t="shared" si="23"/>
        <v>1</v>
      </c>
      <c r="R59" s="268">
        <v>1</v>
      </c>
      <c r="S59" s="268">
        <v>1</v>
      </c>
      <c r="T59" s="34" t="e">
        <v>#NUM!</v>
      </c>
      <c r="U59" s="34" t="e">
        <f>_xll.qlRateHelperQuoteName(T59)</f>
        <v>#VALUE!</v>
      </c>
      <c r="V59" s="52" t="e">
        <f>_xll.qlRateHelperQuoteValue(T59,_xll.ohTrigger(Trigger,Quote!$V$2))</f>
        <v>#VALUE!</v>
      </c>
      <c r="W59" s="354" t="str">
        <f>IFERROR(_xll.qlFuturesRateHelperConvexityAdjustment(T59,Trigger),"--")</f>
        <v>--</v>
      </c>
      <c r="X59" s="35" t="e">
        <f>_xll.qlRateHelperEarliestDate(T59,Trigger)</f>
        <v>#VALUE!</v>
      </c>
      <c r="Y59" s="35" t="e">
        <f>_xll.qlRateHelperLatestDate(T59,Trigger)</f>
        <v>#VALUE!</v>
      </c>
      <c r="Z59" s="155" t="e">
        <v>#VALUE!</v>
      </c>
      <c r="AD59" s="366"/>
      <c r="AY59" s="187" t="s">
        <v>217</v>
      </c>
      <c r="AZ59" s="188">
        <f>_xll.qlInterestRateIndexFixingDate(Currency&amp;"ibor"&amp;$I$1,BA59,Trigger)</f>
        <v>42215</v>
      </c>
      <c r="BA59" s="188">
        <f>_xll.qlCalendarAdvance(Calendar,BA58,AY59,"f",,Trigger)</f>
        <v>42219</v>
      </c>
      <c r="BB59" s="188">
        <f>_xll.qlInterestRateIndexMaturity(Currency&amp;"ibor"&amp;$I$1,BA59,Trigger)</f>
        <v>42311</v>
      </c>
      <c r="BC59" s="361" t="e">
        <f>_xll.qlIndexFixing($AC$5,AZ59,,_xll.ohTrigger(Trigger,Quote!$V$2))</f>
        <v>#VALUE!</v>
      </c>
      <c r="BD59" s="361" t="e">
        <f>_xll.qlIndexFixing($BE$1,AZ59,TRUE,_xll.ohTrigger(Trigger,Quote!$V$2))</f>
        <v>#NUM!</v>
      </c>
    </row>
    <row r="60" spans="1:56" s="156" customFormat="1" ht="11.25" customHeight="1" x14ac:dyDescent="0.2">
      <c r="A60" s="135" t="s">
        <v>46</v>
      </c>
      <c r="B60" s="175" t="str">
        <v>30Y</v>
      </c>
      <c r="C60" s="174" t="s">
        <v>128</v>
      </c>
      <c r="D60" s="174" t="str">
        <f t="shared" si="20"/>
        <v>30Y</v>
      </c>
      <c r="E60" s="174" t="s">
        <v>14</v>
      </c>
      <c r="F60" s="176" t="s">
        <v>15</v>
      </c>
      <c r="G60" s="174" t="s">
        <v>16</v>
      </c>
      <c r="H60" s="176" t="s">
        <v>17</v>
      </c>
      <c r="I60" s="177">
        <v>1.295E-2</v>
      </c>
      <c r="J60" s="177" t="str">
        <f t="shared" si="21"/>
        <v>EUR_CURVE_3M_30Y</v>
      </c>
      <c r="K60" s="133" t="str">
        <f>_xll.qlSwapRateHelper2(,IF(DataSelect="Reference",$I60,J60),,$B60,Calendar,$G60,$F60,$H60,$K$31,0,E60,Discounting,Permanent,,ObjectOverwrite)</f>
        <v>obj_00d9f#0002</v>
      </c>
      <c r="L60" s="130" t="b">
        <f t="shared" si="22"/>
        <v>1</v>
      </c>
      <c r="N60" s="64" t="str">
        <f t="shared" si="18"/>
        <v>Sw</v>
      </c>
      <c r="O60" s="64" t="str">
        <f t="shared" si="18"/>
        <v>35Y</v>
      </c>
      <c r="P60" s="64" t="str">
        <f t="shared" si="23"/>
        <v>obj_00d96#0002</v>
      </c>
      <c r="Q60" s="64" t="b">
        <f t="shared" si="23"/>
        <v>1</v>
      </c>
      <c r="R60" s="268">
        <v>1</v>
      </c>
      <c r="S60" s="268">
        <v>1</v>
      </c>
      <c r="T60" s="34" t="e">
        <v>#NUM!</v>
      </c>
      <c r="U60" s="34" t="e">
        <f>_xll.qlRateHelperQuoteName(T60)</f>
        <v>#VALUE!</v>
      </c>
      <c r="V60" s="52" t="e">
        <f>_xll.qlRateHelperQuoteValue(T60,_xll.ohTrigger(Trigger,Quote!$V$2))</f>
        <v>#VALUE!</v>
      </c>
      <c r="W60" s="354" t="str">
        <f>IFERROR(_xll.qlFuturesRateHelperConvexityAdjustment(T60,Trigger),"--")</f>
        <v>--</v>
      </c>
      <c r="X60" s="35" t="e">
        <f>_xll.qlRateHelperEarliestDate(T60,Trigger)</f>
        <v>#VALUE!</v>
      </c>
      <c r="Y60" s="35" t="e">
        <f>_xll.qlRateHelperLatestDate(T60,Trigger)</f>
        <v>#VALUE!</v>
      </c>
      <c r="Z60" s="155" t="e">
        <v>#VALUE!</v>
      </c>
      <c r="AD60" s="366"/>
      <c r="AY60" s="187" t="s">
        <v>217</v>
      </c>
      <c r="AZ60" s="188">
        <f>_xll.qlInterestRateIndexFixingDate(Currency&amp;"ibor"&amp;$I$1,BA60,Trigger)</f>
        <v>42216</v>
      </c>
      <c r="BA60" s="188">
        <f>_xll.qlCalendarAdvance(Calendar,BA59,AY60,"f",,Trigger)</f>
        <v>42220</v>
      </c>
      <c r="BB60" s="188">
        <f>_xll.qlInterestRateIndexMaturity(Currency&amp;"ibor"&amp;$I$1,BA60,Trigger)</f>
        <v>42312</v>
      </c>
      <c r="BC60" s="361" t="e">
        <f>_xll.qlIndexFixing($AC$5,AZ60,,_xll.ohTrigger(Trigger,Quote!$V$2))</f>
        <v>#VALUE!</v>
      </c>
      <c r="BD60" s="361" t="e">
        <f>_xll.qlIndexFixing($BE$1,AZ60,TRUE,_xll.ohTrigger(Trigger,Quote!$V$2))</f>
        <v>#NUM!</v>
      </c>
    </row>
    <row r="61" spans="1:56" s="156" customFormat="1" ht="11.25" customHeight="1" x14ac:dyDescent="0.2">
      <c r="A61" s="135" t="s">
        <v>46</v>
      </c>
      <c r="B61" s="175" t="str">
        <v>31Y</v>
      </c>
      <c r="C61" s="174" t="s">
        <v>129</v>
      </c>
      <c r="D61" s="174" t="str">
        <f t="shared" si="20"/>
        <v>31Y</v>
      </c>
      <c r="E61" s="174" t="s">
        <v>14</v>
      </c>
      <c r="F61" s="176" t="s">
        <v>15</v>
      </c>
      <c r="G61" s="174" t="s">
        <v>16</v>
      </c>
      <c r="H61" s="176" t="s">
        <v>17</v>
      </c>
      <c r="I61" s="177">
        <v>1.2983297540000001E-2</v>
      </c>
      <c r="J61" s="177" t="str">
        <f t="shared" si="21"/>
        <v>EUR_CURVE_3M_31Y</v>
      </c>
      <c r="K61" s="133" t="str">
        <f>_xll.qlSwapRateHelper2(,IF(DataSelect="Reference",$I61,J61),,$B61,Calendar,$G61,$F61,$H61,$K$31,0,E61,Discounting,Permanent,,ObjectOverwrite)</f>
        <v>obj_00d14#0003</v>
      </c>
      <c r="L61" s="130" t="b">
        <f t="shared" si="22"/>
        <v>1</v>
      </c>
      <c r="N61" s="64" t="str">
        <f t="shared" si="18"/>
        <v>Sw</v>
      </c>
      <c r="O61" s="64" t="str">
        <f t="shared" si="18"/>
        <v>36Y</v>
      </c>
      <c r="P61" s="64" t="str">
        <f t="shared" ref="P61:Q71" si="24">K66</f>
        <v>obj_00d82#0002</v>
      </c>
      <c r="Q61" s="64" t="b">
        <f t="shared" si="24"/>
        <v>1</v>
      </c>
      <c r="R61" s="268">
        <v>1</v>
      </c>
      <c r="S61" s="268">
        <v>1</v>
      </c>
      <c r="T61" s="34" t="e">
        <v>#NUM!</v>
      </c>
      <c r="U61" s="34" t="e">
        <f>_xll.qlRateHelperQuoteName(T61)</f>
        <v>#VALUE!</v>
      </c>
      <c r="V61" s="52" t="e">
        <f>_xll.qlRateHelperQuoteValue(T61,_xll.ohTrigger(Trigger,Quote!$V$2))</f>
        <v>#VALUE!</v>
      </c>
      <c r="W61" s="354" t="str">
        <f>IFERROR(_xll.qlFuturesRateHelperConvexityAdjustment(T61,Trigger),"--")</f>
        <v>--</v>
      </c>
      <c r="X61" s="35" t="e">
        <f>_xll.qlRateHelperEarliestDate(T61,Trigger)</f>
        <v>#VALUE!</v>
      </c>
      <c r="Y61" s="35" t="e">
        <f>_xll.qlRateHelperLatestDate(T61,Trigger)</f>
        <v>#VALUE!</v>
      </c>
      <c r="Z61" s="155" t="e">
        <v>#VALUE!</v>
      </c>
      <c r="AD61" s="366"/>
      <c r="AY61" s="187" t="s">
        <v>217</v>
      </c>
      <c r="AZ61" s="188">
        <f>_xll.qlInterestRateIndexFixingDate(Currency&amp;"ibor"&amp;$I$1,BA61,Trigger)</f>
        <v>42219</v>
      </c>
      <c r="BA61" s="188">
        <f>_xll.qlCalendarAdvance(Calendar,BA60,AY61,"f",,Trigger)</f>
        <v>42221</v>
      </c>
      <c r="BB61" s="188">
        <f>_xll.qlInterestRateIndexMaturity(Currency&amp;"ibor"&amp;$I$1,BA61,Trigger)</f>
        <v>42313</v>
      </c>
      <c r="BC61" s="361" t="e">
        <f>_xll.qlIndexFixing($AC$5,AZ61,,_xll.ohTrigger(Trigger,Quote!$V$2))</f>
        <v>#VALUE!</v>
      </c>
      <c r="BD61" s="361" t="e">
        <f>_xll.qlIndexFixing($BE$1,AZ61,TRUE,_xll.ohTrigger(Trigger,Quote!$V$2))</f>
        <v>#NUM!</v>
      </c>
    </row>
    <row r="62" spans="1:56" s="156" customFormat="1" ht="11.25" customHeight="1" x14ac:dyDescent="0.2">
      <c r="A62" s="135" t="s">
        <v>46</v>
      </c>
      <c r="B62" s="175" t="str">
        <v>32Y</v>
      </c>
      <c r="C62" s="174" t="s">
        <v>130</v>
      </c>
      <c r="D62" s="174" t="str">
        <f t="shared" si="20"/>
        <v>32Y</v>
      </c>
      <c r="E62" s="174" t="s">
        <v>14</v>
      </c>
      <c r="F62" s="176" t="s">
        <v>15</v>
      </c>
      <c r="G62" s="174" t="s">
        <v>16</v>
      </c>
      <c r="H62" s="176" t="s">
        <v>17</v>
      </c>
      <c r="I62" s="177">
        <v>1.3016690740000001E-2</v>
      </c>
      <c r="J62" s="177" t="str">
        <f t="shared" si="21"/>
        <v>EUR_CURVE_3M_32Y</v>
      </c>
      <c r="K62" s="133" t="str">
        <f>_xll.qlSwapRateHelper2(,IF(DataSelect="Reference",$I62,J62),,$B62,Calendar,$G62,$F62,$H62,$K$31,0,E62,Discounting,Permanent,,ObjectOverwrite)</f>
        <v>obj_00d16#0003</v>
      </c>
      <c r="L62" s="130" t="b">
        <f t="shared" si="22"/>
        <v>1</v>
      </c>
      <c r="N62" s="64" t="str">
        <f t="shared" si="18"/>
        <v>Sw</v>
      </c>
      <c r="O62" s="64" t="str">
        <f t="shared" si="18"/>
        <v>37Y</v>
      </c>
      <c r="P62" s="64" t="str">
        <f t="shared" si="24"/>
        <v>obj_00d83#0002</v>
      </c>
      <c r="Q62" s="64" t="b">
        <f t="shared" si="24"/>
        <v>1</v>
      </c>
      <c r="R62" s="268">
        <v>1</v>
      </c>
      <c r="S62" s="268">
        <v>1</v>
      </c>
      <c r="T62" s="34" t="e">
        <v>#NUM!</v>
      </c>
      <c r="U62" s="34" t="e">
        <f>_xll.qlRateHelperQuoteName(T62)</f>
        <v>#VALUE!</v>
      </c>
      <c r="V62" s="52" t="e">
        <f>_xll.qlRateHelperQuoteValue(T62,_xll.ohTrigger(Trigger,Quote!$V$2))</f>
        <v>#VALUE!</v>
      </c>
      <c r="W62" s="354" t="str">
        <f>IFERROR(_xll.qlFuturesRateHelperConvexityAdjustment(T62,Trigger),"--")</f>
        <v>--</v>
      </c>
      <c r="X62" s="35" t="e">
        <f>_xll.qlRateHelperEarliestDate(T62,Trigger)</f>
        <v>#VALUE!</v>
      </c>
      <c r="Y62" s="35" t="e">
        <f>_xll.qlRateHelperLatestDate(T62,Trigger)</f>
        <v>#VALUE!</v>
      </c>
      <c r="Z62" s="155" t="e">
        <v>#VALUE!</v>
      </c>
      <c r="AD62" s="366"/>
      <c r="AY62" s="187" t="s">
        <v>217</v>
      </c>
      <c r="AZ62" s="188">
        <f>_xll.qlInterestRateIndexFixingDate(Currency&amp;"ibor"&amp;$I$1,BA62,Trigger)</f>
        <v>42220</v>
      </c>
      <c r="BA62" s="188">
        <f>_xll.qlCalendarAdvance(Calendar,BA61,AY62,"f",,Trigger)</f>
        <v>42222</v>
      </c>
      <c r="BB62" s="188">
        <f>_xll.qlInterestRateIndexMaturity(Currency&amp;"ibor"&amp;$I$1,BA62,Trigger)</f>
        <v>42314</v>
      </c>
      <c r="BC62" s="361" t="e">
        <f>_xll.qlIndexFixing($AC$5,AZ62,,_xll.ohTrigger(Trigger,Quote!$V$2))</f>
        <v>#VALUE!</v>
      </c>
      <c r="BD62" s="361" t="e">
        <f>_xll.qlIndexFixing($BE$1,AZ62,TRUE,_xll.ohTrigger(Trigger,Quote!$V$2))</f>
        <v>#NUM!</v>
      </c>
    </row>
    <row r="63" spans="1:56" s="156" customFormat="1" ht="11.25" customHeight="1" x14ac:dyDescent="0.2">
      <c r="A63" s="135" t="s">
        <v>46</v>
      </c>
      <c r="B63" s="175" t="str">
        <v>33Y</v>
      </c>
      <c r="C63" s="174" t="s">
        <v>131</v>
      </c>
      <c r="D63" s="174" t="str">
        <f t="shared" si="20"/>
        <v>33Y</v>
      </c>
      <c r="E63" s="174" t="s">
        <v>14</v>
      </c>
      <c r="F63" s="176" t="s">
        <v>15</v>
      </c>
      <c r="G63" s="174" t="s">
        <v>16</v>
      </c>
      <c r="H63" s="176" t="s">
        <v>17</v>
      </c>
      <c r="I63" s="177">
        <v>1.3049010119999999E-2</v>
      </c>
      <c r="J63" s="177" t="str">
        <f t="shared" si="21"/>
        <v>EUR_CURVE_3M_33Y</v>
      </c>
      <c r="K63" s="133" t="str">
        <f>_xll.qlSwapRateHelper2(,IF(DataSelect="Reference",$I63,J63),,$B63,Calendar,$G63,$F63,$H63,$K$31,0,E63,Discounting,Permanent,,ObjectOverwrite)</f>
        <v>obj_00d17#0003</v>
      </c>
      <c r="L63" s="130" t="b">
        <f t="shared" si="22"/>
        <v>1</v>
      </c>
      <c r="N63" s="64" t="str">
        <f t="shared" si="18"/>
        <v>Sw</v>
      </c>
      <c r="O63" s="64" t="str">
        <f t="shared" si="18"/>
        <v>38Y</v>
      </c>
      <c r="P63" s="64" t="str">
        <f t="shared" si="24"/>
        <v>obj_00d91#0002</v>
      </c>
      <c r="Q63" s="64" t="b">
        <f t="shared" si="24"/>
        <v>1</v>
      </c>
      <c r="R63" s="268">
        <v>1</v>
      </c>
      <c r="S63" s="268">
        <v>1</v>
      </c>
      <c r="T63" s="34" t="e">
        <v>#NUM!</v>
      </c>
      <c r="U63" s="34" t="e">
        <f>_xll.qlRateHelperQuoteName(T63)</f>
        <v>#VALUE!</v>
      </c>
      <c r="V63" s="52" t="e">
        <f>_xll.qlRateHelperQuoteValue(T63,_xll.ohTrigger(Trigger,Quote!$V$2))</f>
        <v>#VALUE!</v>
      </c>
      <c r="W63" s="354" t="str">
        <f>IFERROR(_xll.qlFuturesRateHelperConvexityAdjustment(T63,Trigger),"--")</f>
        <v>--</v>
      </c>
      <c r="X63" s="35" t="e">
        <f>_xll.qlRateHelperEarliestDate(T63,Trigger)</f>
        <v>#VALUE!</v>
      </c>
      <c r="Y63" s="35" t="e">
        <f>_xll.qlRateHelperLatestDate(T63,Trigger)</f>
        <v>#VALUE!</v>
      </c>
      <c r="Z63" s="155" t="e">
        <v>#VALUE!</v>
      </c>
      <c r="AD63" s="366"/>
      <c r="AY63" s="187" t="s">
        <v>217</v>
      </c>
      <c r="AZ63" s="188">
        <f>_xll.qlInterestRateIndexFixingDate(Currency&amp;"ibor"&amp;$I$1,BA63,Trigger)</f>
        <v>42221</v>
      </c>
      <c r="BA63" s="188">
        <f>_xll.qlCalendarAdvance(Calendar,BA62,AY63,"f",,Trigger)</f>
        <v>42223</v>
      </c>
      <c r="BB63" s="188">
        <f>_xll.qlInterestRateIndexMaturity(Currency&amp;"ibor"&amp;$I$1,BA63,Trigger)</f>
        <v>42317</v>
      </c>
      <c r="BC63" s="361" t="e">
        <f>_xll.qlIndexFixing($AC$5,AZ63,,_xll.ohTrigger(Trigger,Quote!$V$2))</f>
        <v>#VALUE!</v>
      </c>
      <c r="BD63" s="361" t="e">
        <f>_xll.qlIndexFixing($BE$1,AZ63,TRUE,_xll.ohTrigger(Trigger,Quote!$V$2))</f>
        <v>#NUM!</v>
      </c>
    </row>
    <row r="64" spans="1:56" s="156" customFormat="1" ht="11.25" customHeight="1" x14ac:dyDescent="0.2">
      <c r="A64" s="135" t="s">
        <v>46</v>
      </c>
      <c r="B64" s="175" t="str">
        <v>34Y</v>
      </c>
      <c r="C64" s="174" t="s">
        <v>132</v>
      </c>
      <c r="D64" s="174" t="str">
        <f t="shared" si="20"/>
        <v>34Y</v>
      </c>
      <c r="E64" s="174" t="s">
        <v>14</v>
      </c>
      <c r="F64" s="176" t="s">
        <v>15</v>
      </c>
      <c r="G64" s="174" t="s">
        <v>16</v>
      </c>
      <c r="H64" s="176" t="s">
        <v>17</v>
      </c>
      <c r="I64" s="177">
        <v>1.307657661E-2</v>
      </c>
      <c r="J64" s="177" t="str">
        <f t="shared" si="21"/>
        <v>EUR_CURVE_3M_34Y</v>
      </c>
      <c r="K64" s="133" t="str">
        <f>_xll.qlSwapRateHelper2(,IF(DataSelect="Reference",$I64,J64),,$B64,Calendar,$G64,$F64,$H64,$K$31,0,E64,Discounting,Permanent,,ObjectOverwrite)</f>
        <v>obj_00d8f#0002</v>
      </c>
      <c r="L64" s="130" t="b">
        <f t="shared" si="22"/>
        <v>1</v>
      </c>
      <c r="N64" s="64" t="str">
        <f t="shared" si="18"/>
        <v>Sw</v>
      </c>
      <c r="O64" s="64" t="str">
        <f t="shared" si="18"/>
        <v>39Y</v>
      </c>
      <c r="P64" s="64" t="str">
        <f t="shared" si="24"/>
        <v>obj_00d7e#0002</v>
      </c>
      <c r="Q64" s="64" t="b">
        <f t="shared" si="24"/>
        <v>1</v>
      </c>
      <c r="R64" s="268">
        <v>1</v>
      </c>
      <c r="S64" s="268">
        <v>1</v>
      </c>
      <c r="T64" s="34" t="e">
        <v>#NUM!</v>
      </c>
      <c r="U64" s="34" t="e">
        <f>_xll.qlRateHelperQuoteName(T64)</f>
        <v>#VALUE!</v>
      </c>
      <c r="V64" s="52" t="e">
        <f>_xll.qlRateHelperQuoteValue(T64,_xll.ohTrigger(Trigger,Quote!$V$2))</f>
        <v>#VALUE!</v>
      </c>
      <c r="W64" s="354" t="str">
        <f>IFERROR(_xll.qlFuturesRateHelperConvexityAdjustment(T64,Trigger),"--")</f>
        <v>--</v>
      </c>
      <c r="X64" s="35" t="e">
        <f>_xll.qlRateHelperEarliestDate(T64,Trigger)</f>
        <v>#VALUE!</v>
      </c>
      <c r="Y64" s="35" t="e">
        <f>_xll.qlRateHelperLatestDate(T64,Trigger)</f>
        <v>#VALUE!</v>
      </c>
      <c r="Z64" s="34" t="e">
        <v>#VALUE!</v>
      </c>
      <c r="AY64" s="187" t="s">
        <v>217</v>
      </c>
      <c r="AZ64" s="188">
        <f>_xll.qlInterestRateIndexFixingDate(Currency&amp;"ibor"&amp;$I$1,BA64,Trigger)</f>
        <v>42222</v>
      </c>
      <c r="BA64" s="188">
        <f>_xll.qlCalendarAdvance(Calendar,BA63,AY64,"f",,Trigger)</f>
        <v>42226</v>
      </c>
      <c r="BB64" s="188">
        <f>_xll.qlInterestRateIndexMaturity(Currency&amp;"ibor"&amp;$I$1,BA64,Trigger)</f>
        <v>42318</v>
      </c>
      <c r="BC64" s="361" t="e">
        <f>_xll.qlIndexFixing($AC$5,AZ64,,_xll.ohTrigger(Trigger,Quote!$V$2))</f>
        <v>#VALUE!</v>
      </c>
      <c r="BD64" s="361" t="e">
        <f>_xll.qlIndexFixing($BE$1,AZ64,TRUE,_xll.ohTrigger(Trigger,Quote!$V$2))</f>
        <v>#NUM!</v>
      </c>
    </row>
    <row r="65" spans="1:56" s="156" customFormat="1" ht="11.25" customHeight="1" x14ac:dyDescent="0.2">
      <c r="A65" s="135" t="s">
        <v>46</v>
      </c>
      <c r="B65" s="175" t="str">
        <v>35Y</v>
      </c>
      <c r="C65" s="174" t="s">
        <v>180</v>
      </c>
      <c r="D65" s="174" t="str">
        <f t="shared" si="20"/>
        <v>35Y</v>
      </c>
      <c r="E65" s="174" t="s">
        <v>14</v>
      </c>
      <c r="F65" s="176" t="s">
        <v>15</v>
      </c>
      <c r="G65" s="174" t="s">
        <v>16</v>
      </c>
      <c r="H65" s="176" t="s">
        <v>17</v>
      </c>
      <c r="I65" s="177">
        <v>1.3098929469999999E-2</v>
      </c>
      <c r="J65" s="177" t="str">
        <f t="shared" si="21"/>
        <v>EUR_CURVE_3M_35Y</v>
      </c>
      <c r="K65" s="133" t="str">
        <f>_xll.qlSwapRateHelper2(,IF(DataSelect="Reference",$I65,J65),,$B65,Calendar,$G65,$F65,$H65,$K$31,0,E65,Discounting,Permanent,,ObjectOverwrite)</f>
        <v>obj_00d96#0002</v>
      </c>
      <c r="L65" s="130" t="b">
        <f t="shared" si="22"/>
        <v>1</v>
      </c>
      <c r="N65" s="64" t="str">
        <f t="shared" si="18"/>
        <v>Sw</v>
      </c>
      <c r="O65" s="64" t="str">
        <f t="shared" si="18"/>
        <v>40Y</v>
      </c>
      <c r="P65" s="64" t="str">
        <f t="shared" si="24"/>
        <v>obj_00d87#0002</v>
      </c>
      <c r="Q65" s="64" t="b">
        <f t="shared" si="24"/>
        <v>1</v>
      </c>
      <c r="R65" s="268">
        <v>1</v>
      </c>
      <c r="S65" s="268">
        <v>1</v>
      </c>
      <c r="T65" s="34" t="e">
        <v>#NUM!</v>
      </c>
      <c r="U65" s="34" t="e">
        <f>_xll.qlRateHelperQuoteName(T65)</f>
        <v>#VALUE!</v>
      </c>
      <c r="V65" s="52" t="e">
        <f>_xll.qlRateHelperQuoteValue(T65,_xll.ohTrigger(Trigger,Quote!$V$2))</f>
        <v>#VALUE!</v>
      </c>
      <c r="W65" s="354" t="str">
        <f>IFERROR(_xll.qlFuturesRateHelperConvexityAdjustment(T65,Trigger),"--")</f>
        <v>--</v>
      </c>
      <c r="X65" s="35" t="e">
        <f>_xll.qlRateHelperEarliestDate(T65,Trigger)</f>
        <v>#VALUE!</v>
      </c>
      <c r="Y65" s="35" t="e">
        <f>_xll.qlRateHelperLatestDate(T65,Trigger)</f>
        <v>#VALUE!</v>
      </c>
      <c r="Z65" s="34" t="e">
        <v>#VALUE!</v>
      </c>
      <c r="AY65" s="187" t="s">
        <v>217</v>
      </c>
      <c r="AZ65" s="188">
        <f>_xll.qlInterestRateIndexFixingDate(Currency&amp;"ibor"&amp;$I$1,BA65,Trigger)</f>
        <v>42223</v>
      </c>
      <c r="BA65" s="188">
        <f>_xll.qlCalendarAdvance(Calendar,BA64,AY65,"f",,Trigger)</f>
        <v>42227</v>
      </c>
      <c r="BB65" s="188">
        <f>_xll.qlInterestRateIndexMaturity(Currency&amp;"ibor"&amp;$I$1,BA65,Trigger)</f>
        <v>42319</v>
      </c>
      <c r="BC65" s="361" t="e">
        <f>_xll.qlIndexFixing($AC$5,AZ65,,_xll.ohTrigger(Trigger,Quote!$V$2))</f>
        <v>#VALUE!</v>
      </c>
      <c r="BD65" s="361" t="e">
        <f>_xll.qlIndexFixing($BE$1,AZ65,TRUE,_xll.ohTrigger(Trigger,Quote!$V$2))</f>
        <v>#NUM!</v>
      </c>
    </row>
    <row r="66" spans="1:56" s="156" customFormat="1" ht="11.25" customHeight="1" x14ac:dyDescent="0.2">
      <c r="A66" s="135" t="s">
        <v>46</v>
      </c>
      <c r="B66" s="175" t="str">
        <v>36Y</v>
      </c>
      <c r="C66" s="174" t="s">
        <v>181</v>
      </c>
      <c r="D66" s="174" t="str">
        <f t="shared" si="20"/>
        <v>36Y</v>
      </c>
      <c r="E66" s="174" t="s">
        <v>14</v>
      </c>
      <c r="F66" s="176" t="s">
        <v>15</v>
      </c>
      <c r="G66" s="174" t="s">
        <v>16</v>
      </c>
      <c r="H66" s="176" t="s">
        <v>17</v>
      </c>
      <c r="I66" s="177">
        <v>1.3114486460000001E-2</v>
      </c>
      <c r="J66" s="177" t="str">
        <f t="shared" si="21"/>
        <v>EUR_CURVE_3M_36Y</v>
      </c>
      <c r="K66" s="133" t="str">
        <f>_xll.qlSwapRateHelper2(,IF(DataSelect="Reference",$I66,J66),,$B66,Calendar,$G66,$F66,$H66,$K$31,0,E66,Discounting,Permanent,,ObjectOverwrite)</f>
        <v>obj_00d82#0002</v>
      </c>
      <c r="L66" s="130" t="b">
        <f t="shared" si="22"/>
        <v>1</v>
      </c>
      <c r="N66" s="64" t="str">
        <f t="shared" si="18"/>
        <v>Sw</v>
      </c>
      <c r="O66" s="64" t="str">
        <f t="shared" si="18"/>
        <v>50Y</v>
      </c>
      <c r="P66" s="64" t="str">
        <f t="shared" si="24"/>
        <v>obj_00d99#0002</v>
      </c>
      <c r="Q66" s="64" t="b">
        <f t="shared" si="24"/>
        <v>1</v>
      </c>
      <c r="R66" s="268">
        <v>1</v>
      </c>
      <c r="S66" s="268">
        <v>1</v>
      </c>
      <c r="T66" s="34" t="e">
        <v>#NUM!</v>
      </c>
      <c r="U66" s="34" t="e">
        <f>_xll.qlRateHelperQuoteName(T66)</f>
        <v>#VALUE!</v>
      </c>
      <c r="V66" s="52" t="e">
        <f>_xll.qlRateHelperQuoteValue(T66,_xll.ohTrigger(Trigger,Quote!$V$2))</f>
        <v>#VALUE!</v>
      </c>
      <c r="W66" s="354" t="str">
        <f>IFERROR(_xll.qlFuturesRateHelperConvexityAdjustment(T66,Trigger),"--")</f>
        <v>--</v>
      </c>
      <c r="X66" s="35" t="e">
        <f>_xll.qlRateHelperEarliestDate(T66,Trigger)</f>
        <v>#VALUE!</v>
      </c>
      <c r="Y66" s="35" t="e">
        <f>_xll.qlRateHelperLatestDate(T66,Trigger)</f>
        <v>#VALUE!</v>
      </c>
      <c r="Z66" s="34" t="e">
        <v>#VALUE!</v>
      </c>
      <c r="AN66" s="165"/>
      <c r="AO66" s="165"/>
      <c r="AP66" s="165"/>
      <c r="AQ66" s="165"/>
      <c r="AR66" s="165"/>
      <c r="AS66" s="165"/>
      <c r="AT66" s="165"/>
      <c r="AU66" s="165"/>
      <c r="AV66" s="165"/>
      <c r="AW66" s="165"/>
      <c r="AY66" s="187" t="s">
        <v>217</v>
      </c>
      <c r="AZ66" s="188">
        <f>_xll.qlInterestRateIndexFixingDate(Currency&amp;"ibor"&amp;$I$1,BA66,Trigger)</f>
        <v>42226</v>
      </c>
      <c r="BA66" s="188">
        <f>_xll.qlCalendarAdvance(Calendar,BA65,AY66,"f",,Trigger)</f>
        <v>42228</v>
      </c>
      <c r="BB66" s="188">
        <f>_xll.qlInterestRateIndexMaturity(Currency&amp;"ibor"&amp;$I$1,BA66,Trigger)</f>
        <v>42320</v>
      </c>
      <c r="BC66" s="361" t="e">
        <f>_xll.qlIndexFixing($AC$5,AZ66,,_xll.ohTrigger(Trigger,Quote!$V$2))</f>
        <v>#VALUE!</v>
      </c>
      <c r="BD66" s="361" t="e">
        <f>_xll.qlIndexFixing($BE$1,AZ66,TRUE,_xll.ohTrigger(Trigger,Quote!$V$2))</f>
        <v>#NUM!</v>
      </c>
    </row>
    <row r="67" spans="1:56" s="156" customFormat="1" ht="11.25" customHeight="1" x14ac:dyDescent="0.2">
      <c r="A67" s="135" t="s">
        <v>46</v>
      </c>
      <c r="B67" s="175" t="str">
        <v>37Y</v>
      </c>
      <c r="C67" s="174" t="s">
        <v>182</v>
      </c>
      <c r="D67" s="174" t="str">
        <f t="shared" si="20"/>
        <v>37Y</v>
      </c>
      <c r="E67" s="174" t="s">
        <v>14</v>
      </c>
      <c r="F67" s="176" t="s">
        <v>15</v>
      </c>
      <c r="G67" s="174" t="s">
        <v>16</v>
      </c>
      <c r="H67" s="176" t="s">
        <v>17</v>
      </c>
      <c r="I67" s="177">
        <v>1.3123048310000001E-2</v>
      </c>
      <c r="J67" s="177" t="str">
        <f t="shared" si="21"/>
        <v>EUR_CURVE_3M_37Y</v>
      </c>
      <c r="K67" s="133" t="str">
        <f>_xll.qlSwapRateHelper2(,IF(DataSelect="Reference",$I67,J67),,$B67,Calendar,$G67,$F67,$H67,$K$31,0,E67,Discounting,Permanent,,ObjectOverwrite)</f>
        <v>obj_00d83#0002</v>
      </c>
      <c r="L67" s="130" t="b">
        <f t="shared" si="22"/>
        <v>1</v>
      </c>
      <c r="N67" s="64" t="str">
        <f t="shared" si="18"/>
        <v>Sw</v>
      </c>
      <c r="O67" s="64" t="str">
        <f t="shared" si="18"/>
        <v>60Y</v>
      </c>
      <c r="P67" s="64" t="str">
        <f t="shared" si="24"/>
        <v>obj_00d88#0002</v>
      </c>
      <c r="Q67" s="64" t="b">
        <f t="shared" si="24"/>
        <v>1</v>
      </c>
      <c r="R67" s="268">
        <v>1</v>
      </c>
      <c r="S67" s="268">
        <v>1</v>
      </c>
      <c r="T67" s="34" t="e">
        <v>#NUM!</v>
      </c>
      <c r="U67" s="34" t="e">
        <f>_xll.qlRateHelperQuoteName(T67)</f>
        <v>#VALUE!</v>
      </c>
      <c r="V67" s="52" t="e">
        <f>_xll.qlRateHelperQuoteValue(T67,_xll.ohTrigger(Trigger,Quote!$V$2))</f>
        <v>#VALUE!</v>
      </c>
      <c r="W67" s="354" t="str">
        <f>IFERROR(_xll.qlFuturesRateHelperConvexityAdjustment(T67,Trigger),"--")</f>
        <v>--</v>
      </c>
      <c r="X67" s="35" t="e">
        <f>_xll.qlRateHelperEarliestDate(T67,Trigger)</f>
        <v>#VALUE!</v>
      </c>
      <c r="Y67" s="35" t="e">
        <f>_xll.qlRateHelperLatestDate(T67,Trigger)</f>
        <v>#VALUE!</v>
      </c>
      <c r="Z67" s="34" t="e">
        <v>#VALUE!</v>
      </c>
      <c r="AN67" s="165"/>
      <c r="AO67" s="165"/>
      <c r="AP67" s="165"/>
      <c r="AQ67" s="165"/>
      <c r="AR67" s="165"/>
      <c r="AS67" s="165"/>
      <c r="AT67" s="165"/>
      <c r="AU67" s="165"/>
      <c r="AV67" s="165"/>
      <c r="AW67" s="165"/>
      <c r="AY67" s="187" t="s">
        <v>217</v>
      </c>
      <c r="AZ67" s="188">
        <f>_xll.qlInterestRateIndexFixingDate(Currency&amp;"ibor"&amp;$I$1,BA67,Trigger)</f>
        <v>42227</v>
      </c>
      <c r="BA67" s="188">
        <f>_xll.qlCalendarAdvance(Calendar,BA66,AY67,"f",,Trigger)</f>
        <v>42229</v>
      </c>
      <c r="BB67" s="188">
        <f>_xll.qlInterestRateIndexMaturity(Currency&amp;"ibor"&amp;$I$1,BA67,Trigger)</f>
        <v>42321</v>
      </c>
      <c r="BC67" s="361" t="e">
        <f>_xll.qlIndexFixing($AC$5,AZ67,,_xll.ohTrigger(Trigger,Quote!$V$2))</f>
        <v>#VALUE!</v>
      </c>
      <c r="BD67" s="361" t="e">
        <f>_xll.qlIndexFixing($BE$1,AZ67,TRUE,_xll.ohTrigger(Trigger,Quote!$V$2))</f>
        <v>#NUM!</v>
      </c>
    </row>
    <row r="68" spans="1:56" s="156" customFormat="1" ht="11.25" customHeight="1" x14ac:dyDescent="0.2">
      <c r="A68" s="135" t="s">
        <v>46</v>
      </c>
      <c r="B68" s="175" t="str">
        <v>38Y</v>
      </c>
      <c r="C68" s="174" t="s">
        <v>183</v>
      </c>
      <c r="D68" s="174" t="str">
        <f t="shared" si="20"/>
        <v>38Y</v>
      </c>
      <c r="E68" s="174" t="s">
        <v>14</v>
      </c>
      <c r="F68" s="176" t="s">
        <v>15</v>
      </c>
      <c r="G68" s="174" t="s">
        <v>16</v>
      </c>
      <c r="H68" s="176" t="s">
        <v>17</v>
      </c>
      <c r="I68" s="177">
        <v>1.312201906E-2</v>
      </c>
      <c r="J68" s="177" t="str">
        <f t="shared" si="21"/>
        <v>EUR_CURVE_3M_38Y</v>
      </c>
      <c r="K68" s="133" t="str">
        <f>_xll.qlSwapRateHelper2(,IF(DataSelect="Reference",$I68,J68),,$B68,Calendar,$G68,$F68,$H68,$K$31,0,E68,Discounting,Permanent,,ObjectOverwrite)</f>
        <v>obj_00d91#0002</v>
      </c>
      <c r="L68" s="130" t="b">
        <f t="shared" si="22"/>
        <v>1</v>
      </c>
      <c r="N68" s="64" t="str">
        <f t="shared" si="18"/>
        <v>Sw</v>
      </c>
      <c r="O68" s="64" t="str">
        <f t="shared" si="18"/>
        <v>50Y</v>
      </c>
      <c r="P68" s="64" t="e">
        <f t="shared" si="24"/>
        <v>#NUM!</v>
      </c>
      <c r="Q68" s="64" t="b">
        <f t="shared" si="24"/>
        <v>1</v>
      </c>
      <c r="R68" s="268">
        <v>1</v>
      </c>
      <c r="S68" s="268">
        <v>1</v>
      </c>
      <c r="T68" s="34" t="e">
        <v>#NUM!</v>
      </c>
      <c r="U68" s="34" t="e">
        <f>_xll.qlRateHelperQuoteName(T68)</f>
        <v>#VALUE!</v>
      </c>
      <c r="V68" s="52" t="e">
        <f>_xll.qlRateHelperQuoteValue(T68,_xll.ohTrigger(Trigger,Quote!$V$2))</f>
        <v>#VALUE!</v>
      </c>
      <c r="W68" s="354" t="str">
        <f>IFERROR(_xll.qlFuturesRateHelperConvexityAdjustment(T68,Trigger),"--")</f>
        <v>--</v>
      </c>
      <c r="X68" s="35" t="e">
        <f>_xll.qlRateHelperEarliestDate(T68,Trigger)</f>
        <v>#VALUE!</v>
      </c>
      <c r="Y68" s="35" t="e">
        <f>_xll.qlRateHelperLatestDate(T68,Trigger)</f>
        <v>#VALUE!</v>
      </c>
      <c r="Z68" s="34" t="e">
        <v>#VALUE!</v>
      </c>
      <c r="AN68" s="165"/>
      <c r="AO68" s="165"/>
      <c r="AP68" s="165"/>
      <c r="AQ68" s="165"/>
      <c r="AR68" s="165"/>
      <c r="AS68" s="165"/>
      <c r="AT68" s="165"/>
      <c r="AU68" s="165"/>
      <c r="AV68" s="165"/>
      <c r="AW68" s="165"/>
      <c r="AY68" s="187" t="s">
        <v>217</v>
      </c>
      <c r="AZ68" s="188">
        <f>_xll.qlInterestRateIndexFixingDate(Currency&amp;"ibor"&amp;$I$1,BA68,Trigger)</f>
        <v>42228</v>
      </c>
      <c r="BA68" s="188">
        <f>_xll.qlCalendarAdvance(Calendar,BA67,AY68,"f",,Trigger)</f>
        <v>42230</v>
      </c>
      <c r="BB68" s="188">
        <f>_xll.qlInterestRateIndexMaturity(Currency&amp;"ibor"&amp;$I$1,BA68,Trigger)</f>
        <v>42324</v>
      </c>
      <c r="BC68" s="361" t="e">
        <f>_xll.qlIndexFixing($AC$5,AZ68,,_xll.ohTrigger(Trigger,Quote!$V$2))</f>
        <v>#VALUE!</v>
      </c>
      <c r="BD68" s="361" t="e">
        <f>_xll.qlIndexFixing($BE$1,AZ68,TRUE,_xll.ohTrigger(Trigger,Quote!$V$2))</f>
        <v>#NUM!</v>
      </c>
    </row>
    <row r="69" spans="1:56" s="156" customFormat="1" ht="11.25" customHeight="1" x14ac:dyDescent="0.2">
      <c r="A69" s="135" t="s">
        <v>46</v>
      </c>
      <c r="B69" s="175" t="str">
        <v>39Y</v>
      </c>
      <c r="C69" s="174" t="s">
        <v>184</v>
      </c>
      <c r="D69" s="174" t="str">
        <f t="shared" si="20"/>
        <v>39Y</v>
      </c>
      <c r="E69" s="174" t="s">
        <v>14</v>
      </c>
      <c r="F69" s="176" t="s">
        <v>15</v>
      </c>
      <c r="G69" s="174" t="s">
        <v>16</v>
      </c>
      <c r="H69" s="176" t="s">
        <v>17</v>
      </c>
      <c r="I69" s="177">
        <v>1.3111270809999999E-2</v>
      </c>
      <c r="J69" s="177" t="str">
        <f t="shared" si="21"/>
        <v>EUR_CURVE_3M_39Y</v>
      </c>
      <c r="K69" s="133" t="str">
        <f>_xll.qlSwapRateHelper2(,IF(DataSelect="Reference",$I69,J69),,$B69,Calendar,$G69,$F69,$H69,$K$31,0,E69,Discounting,Permanent,,ObjectOverwrite)</f>
        <v>obj_00d7e#0002</v>
      </c>
      <c r="L69" s="130" t="b">
        <f t="shared" si="22"/>
        <v>1</v>
      </c>
      <c r="N69" s="64" t="str">
        <f t="shared" si="18"/>
        <v>Sw</v>
      </c>
      <c r="O69" s="64" t="str">
        <f t="shared" si="18"/>
        <v>60Y</v>
      </c>
      <c r="P69" s="64" t="e">
        <f t="shared" si="24"/>
        <v>#NUM!</v>
      </c>
      <c r="Q69" s="64" t="b">
        <f t="shared" si="24"/>
        <v>1</v>
      </c>
      <c r="R69" s="268">
        <v>1</v>
      </c>
      <c r="S69" s="268">
        <v>1</v>
      </c>
      <c r="T69" s="34" t="e">
        <v>#NUM!</v>
      </c>
      <c r="U69" s="34" t="e">
        <f>_xll.qlRateHelperQuoteName(T69)</f>
        <v>#VALUE!</v>
      </c>
      <c r="V69" s="52" t="e">
        <f>_xll.qlRateHelperQuoteValue(T69,_xll.ohTrigger(Trigger,Quote!$V$2))</f>
        <v>#VALUE!</v>
      </c>
      <c r="W69" s="354" t="str">
        <f>IFERROR(_xll.qlFuturesRateHelperConvexityAdjustment(T69,Trigger),"--")</f>
        <v>--</v>
      </c>
      <c r="X69" s="35" t="e">
        <f>_xll.qlRateHelperEarliestDate(T69,Trigger)</f>
        <v>#VALUE!</v>
      </c>
      <c r="Y69" s="35" t="e">
        <f>_xll.qlRateHelperLatestDate(T69,Trigger)</f>
        <v>#VALUE!</v>
      </c>
      <c r="Z69" s="34" t="e">
        <v>#VALUE!</v>
      </c>
      <c r="AD69" s="165"/>
      <c r="AN69" s="165"/>
      <c r="AO69" s="165"/>
      <c r="AP69" s="165"/>
      <c r="AQ69" s="165"/>
      <c r="AR69" s="165"/>
      <c r="AS69" s="165"/>
      <c r="AT69" s="165"/>
      <c r="AU69" s="165"/>
      <c r="AV69" s="165"/>
      <c r="AW69" s="165"/>
      <c r="AY69" s="187" t="s">
        <v>217</v>
      </c>
      <c r="AZ69" s="188">
        <f>_xll.qlInterestRateIndexFixingDate(Currency&amp;"ibor"&amp;$I$1,BA69,Trigger)</f>
        <v>42229</v>
      </c>
      <c r="BA69" s="188">
        <f>_xll.qlCalendarAdvance(Calendar,BA68,AY69,"f",,Trigger)</f>
        <v>42233</v>
      </c>
      <c r="BB69" s="188">
        <f>_xll.qlInterestRateIndexMaturity(Currency&amp;"ibor"&amp;$I$1,BA69,Trigger)</f>
        <v>42325</v>
      </c>
      <c r="BC69" s="361" t="e">
        <f>_xll.qlIndexFixing($AC$5,AZ69,,_xll.ohTrigger(Trigger,Quote!$V$2))</f>
        <v>#VALUE!</v>
      </c>
      <c r="BD69" s="361" t="e">
        <f>_xll.qlIndexFixing($BE$1,AZ69,TRUE,_xll.ohTrigger(Trigger,Quote!$V$2))</f>
        <v>#NUM!</v>
      </c>
    </row>
    <row r="70" spans="1:56" s="156" customFormat="1" ht="11.25" customHeight="1" x14ac:dyDescent="0.2">
      <c r="A70" s="135" t="s">
        <v>46</v>
      </c>
      <c r="B70" s="175" t="str">
        <v>40Y</v>
      </c>
      <c r="C70" s="174" t="s">
        <v>185</v>
      </c>
      <c r="D70" s="174" t="str">
        <f t="shared" si="20"/>
        <v>40Y</v>
      </c>
      <c r="E70" s="174" t="s">
        <v>14</v>
      </c>
      <c r="F70" s="176" t="s">
        <v>15</v>
      </c>
      <c r="G70" s="174" t="s">
        <v>16</v>
      </c>
      <c r="H70" s="176" t="s">
        <v>17</v>
      </c>
      <c r="I70" s="177">
        <v>1.3089999999999999E-2</v>
      </c>
      <c r="J70" s="177" t="str">
        <f t="shared" si="21"/>
        <v>EUR_CURVE_3M_40Y</v>
      </c>
      <c r="K70" s="133" t="str">
        <f>_xll.qlSwapRateHelper2(,IF(DataSelect="Reference",$I70,J70),,$B70,Calendar,$G70,$F70,$H70,$K$31,0,E70,Discounting,Permanent,,ObjectOverwrite)</f>
        <v>obj_00d87#0002</v>
      </c>
      <c r="L70" s="130" t="b">
        <f t="shared" si="22"/>
        <v>1</v>
      </c>
      <c r="N70" s="64" t="str">
        <f t="shared" si="18"/>
        <v>Sw</v>
      </c>
      <c r="O70" s="64" t="e">
        <f t="shared" si="18"/>
        <v>#N/A</v>
      </c>
      <c r="P70" s="64" t="e">
        <f t="shared" si="24"/>
        <v>#VALUE!</v>
      </c>
      <c r="Q70" s="64" t="b">
        <f t="shared" si="24"/>
        <v>0</v>
      </c>
      <c r="R70" s="268">
        <v>1</v>
      </c>
      <c r="S70" s="268">
        <v>1</v>
      </c>
      <c r="T70" s="34" t="e">
        <v>#NUM!</v>
      </c>
      <c r="U70" s="34" t="e">
        <f>_xll.qlRateHelperQuoteName(T70)</f>
        <v>#VALUE!</v>
      </c>
      <c r="V70" s="52" t="e">
        <f>_xll.qlRateHelperQuoteValue(T70,_xll.ohTrigger(Trigger,Quote!$V$2))</f>
        <v>#VALUE!</v>
      </c>
      <c r="W70" s="354" t="str">
        <f>IFERROR(_xll.qlFuturesRateHelperConvexityAdjustment(T70,Trigger),"--")</f>
        <v>--</v>
      </c>
      <c r="X70" s="35" t="e">
        <f>_xll.qlRateHelperEarliestDate(T70,Trigger)</f>
        <v>#VALUE!</v>
      </c>
      <c r="Y70" s="35" t="e">
        <f>_xll.qlRateHelperLatestDate(T70,Trigger)</f>
        <v>#VALUE!</v>
      </c>
      <c r="Z70" s="34" t="e">
        <v>#VALUE!</v>
      </c>
      <c r="AD70" s="165"/>
      <c r="AN70" s="165"/>
      <c r="AO70" s="165"/>
      <c r="AP70" s="165"/>
      <c r="AQ70" s="165"/>
      <c r="AR70" s="165"/>
      <c r="AS70" s="165"/>
      <c r="AT70" s="165"/>
      <c r="AU70" s="165"/>
      <c r="AV70" s="165"/>
      <c r="AW70" s="165"/>
      <c r="AY70" s="187" t="s">
        <v>217</v>
      </c>
      <c r="AZ70" s="188">
        <f>_xll.qlInterestRateIndexFixingDate(Currency&amp;"ibor"&amp;$I$1,BA70,Trigger)</f>
        <v>42230</v>
      </c>
      <c r="BA70" s="188">
        <f>_xll.qlCalendarAdvance(Calendar,BA69,AY70,"f",,Trigger)</f>
        <v>42234</v>
      </c>
      <c r="BB70" s="188">
        <f>_xll.qlInterestRateIndexMaturity(Currency&amp;"ibor"&amp;$I$1,BA70,Trigger)</f>
        <v>42326</v>
      </c>
      <c r="BC70" s="361" t="e">
        <f>_xll.qlIndexFixing($AC$5,AZ70,,_xll.ohTrigger(Trigger,Quote!$V$2))</f>
        <v>#VALUE!</v>
      </c>
      <c r="BD70" s="361" t="e">
        <f>_xll.qlIndexFixing($BE$1,AZ70,TRUE,_xll.ohTrigger(Trigger,Quote!$V$2))</f>
        <v>#NUM!</v>
      </c>
    </row>
    <row r="71" spans="1:56" s="156" customFormat="1" ht="11.25" customHeight="1" x14ac:dyDescent="0.2">
      <c r="A71" s="135" t="s">
        <v>46</v>
      </c>
      <c r="B71" s="175" t="str">
        <v>50Y</v>
      </c>
      <c r="C71" s="174" t="s">
        <v>186</v>
      </c>
      <c r="D71" s="174" t="str">
        <f t="shared" si="20"/>
        <v>50Y</v>
      </c>
      <c r="E71" s="174" t="s">
        <v>14</v>
      </c>
      <c r="F71" s="176" t="s">
        <v>15</v>
      </c>
      <c r="G71" s="174" t="s">
        <v>16</v>
      </c>
      <c r="H71" s="176" t="s">
        <v>17</v>
      </c>
      <c r="I71" s="177">
        <v>1.264E-2</v>
      </c>
      <c r="J71" s="177" t="str">
        <f t="shared" si="21"/>
        <v>EUR_CURVE_3M_50Y</v>
      </c>
      <c r="K71" s="133" t="str">
        <f>_xll.qlSwapRateHelper2(,IF(DataSelect="Reference",$I71,J71),,$B71,Calendar,$G71,$F71,$H71,$K$31,0,E71,Discounting,Permanent,,ObjectOverwrite)</f>
        <v>obj_00d99#0002</v>
      </c>
      <c r="L71" s="130" t="b">
        <f t="shared" si="22"/>
        <v>1</v>
      </c>
      <c r="N71" s="66" t="str">
        <f t="shared" si="18"/>
        <v>Sw</v>
      </c>
      <c r="O71" s="64" t="e">
        <f t="shared" si="18"/>
        <v>#N/A</v>
      </c>
      <c r="P71" s="64" t="e">
        <f t="shared" si="24"/>
        <v>#VALUE!</v>
      </c>
      <c r="Q71" s="64" t="b">
        <f t="shared" si="24"/>
        <v>0</v>
      </c>
      <c r="R71" s="270">
        <v>1</v>
      </c>
      <c r="S71" s="269">
        <v>1</v>
      </c>
      <c r="T71" s="36" t="e">
        <v>#NUM!</v>
      </c>
      <c r="U71" s="36" t="e">
        <f>_xll.qlRateHelperQuoteName(T71)</f>
        <v>#VALUE!</v>
      </c>
      <c r="V71" s="73" t="e">
        <f>_xll.qlRateHelperQuoteValue(T71,_xll.ohTrigger(Trigger,Quote!$V$2))</f>
        <v>#VALUE!</v>
      </c>
      <c r="W71" s="363" t="str">
        <f>IFERROR(_xll.qlFuturesRateHelperConvexityAdjustment(T71,Trigger),"--")</f>
        <v>--</v>
      </c>
      <c r="X71" s="74" t="e">
        <f>_xll.qlRateHelperEarliestDate(T71,Trigger)</f>
        <v>#VALUE!</v>
      </c>
      <c r="Y71" s="74" t="e">
        <f>_xll.qlRateHelperLatestDate(T71,Trigger)</f>
        <v>#VALUE!</v>
      </c>
      <c r="Z71" s="36" t="e">
        <v>#VALUE!</v>
      </c>
      <c r="AD71" s="165"/>
      <c r="AN71" s="165"/>
      <c r="AO71" s="165"/>
      <c r="AP71" s="165"/>
      <c r="AQ71" s="165"/>
      <c r="AR71" s="165"/>
      <c r="AS71" s="165"/>
      <c r="AT71" s="165"/>
      <c r="AU71" s="165"/>
      <c r="AV71" s="165"/>
      <c r="AW71" s="165"/>
      <c r="AY71" s="187" t="s">
        <v>217</v>
      </c>
      <c r="AZ71" s="188">
        <f>_xll.qlInterestRateIndexFixingDate(Currency&amp;"ibor"&amp;$I$1,BA71,Trigger)</f>
        <v>42233</v>
      </c>
      <c r="BA71" s="188">
        <f>_xll.qlCalendarAdvance(Calendar,BA70,AY71,"f",,Trigger)</f>
        <v>42235</v>
      </c>
      <c r="BB71" s="188">
        <f>_xll.qlInterestRateIndexMaturity(Currency&amp;"ibor"&amp;$I$1,BA71,Trigger)</f>
        <v>42327</v>
      </c>
      <c r="BC71" s="361" t="e">
        <f>_xll.qlIndexFixing($AC$5,AZ71,,_xll.ohTrigger(Trigger,Quote!$V$2))</f>
        <v>#VALUE!</v>
      </c>
      <c r="BD71" s="361" t="e">
        <f>_xll.qlIndexFixing($BE$1,AZ71,TRUE,_xll.ohTrigger(Trigger,Quote!$V$2))</f>
        <v>#NUM!</v>
      </c>
    </row>
    <row r="72" spans="1:56" ht="11.25" customHeight="1" x14ac:dyDescent="0.25">
      <c r="A72" s="135" t="s">
        <v>46</v>
      </c>
      <c r="B72" s="175" t="str">
        <v>60Y</v>
      </c>
      <c r="C72" s="174" t="s">
        <v>187</v>
      </c>
      <c r="D72" s="174" t="str">
        <f t="shared" si="20"/>
        <v>60Y</v>
      </c>
      <c r="E72" s="174" t="s">
        <v>14</v>
      </c>
      <c r="F72" s="176" t="s">
        <v>15</v>
      </c>
      <c r="G72" s="174" t="s">
        <v>16</v>
      </c>
      <c r="H72" s="176" t="s">
        <v>17</v>
      </c>
      <c r="I72" s="177">
        <v>1.252E-2</v>
      </c>
      <c r="J72" s="177" t="str">
        <f t="shared" si="21"/>
        <v>EUR_CURVE_3M_60Y</v>
      </c>
      <c r="K72" s="133" t="str">
        <f>_xll.qlSwapRateHelper2(,IF(DataSelect="Reference",$I72,J72),,$B72,Calendar,$G72,$F72,$H72,$K$31,0,E72,Discounting,Permanent,,ObjectOverwrite)</f>
        <v>obj_00d88#0002</v>
      </c>
      <c r="L72" s="130" t="b">
        <f t="shared" si="22"/>
        <v>1</v>
      </c>
      <c r="M72" s="156"/>
      <c r="N72" s="163"/>
      <c r="O72" s="163"/>
      <c r="P72" s="163"/>
      <c r="Q72" s="163"/>
      <c r="R72" s="265"/>
      <c r="S72" s="265"/>
      <c r="AY72" s="187" t="s">
        <v>217</v>
      </c>
      <c r="AZ72" s="188">
        <f>_xll.qlInterestRateIndexFixingDate(Currency&amp;"ibor"&amp;$I$1,BA72,Trigger)</f>
        <v>42234</v>
      </c>
      <c r="BA72" s="188">
        <f>_xll.qlCalendarAdvance(Calendar,BA71,AY72,"f",,Trigger)</f>
        <v>42236</v>
      </c>
      <c r="BB72" s="188">
        <f>_xll.qlInterestRateIndexMaturity(Currency&amp;"ibor"&amp;$I$1,BA72,Trigger)</f>
        <v>42328</v>
      </c>
      <c r="BC72" s="361" t="e">
        <f>_xll.qlIndexFixing($AC$5,AZ72,,_xll.ohTrigger(Trigger,Quote!$V$2))</f>
        <v>#VALUE!</v>
      </c>
      <c r="BD72" s="361" t="e">
        <f>_xll.qlIndexFixing($BE$1,AZ72,TRUE,_xll.ohTrigger(Trigger,Quote!$V$2))</f>
        <v>#NUM!</v>
      </c>
    </row>
    <row r="73" spans="1:56" ht="11.25" customHeight="1" x14ac:dyDescent="0.25">
      <c r="A73" s="135" t="s">
        <v>46</v>
      </c>
      <c r="B73" s="175" t="str">
        <v>50Y</v>
      </c>
      <c r="C73" s="174" t="e">
        <v>#N/A</v>
      </c>
      <c r="D73" s="174" t="e">
        <f t="shared" si="20"/>
        <v>#N/A</v>
      </c>
      <c r="E73" s="174" t="s">
        <v>14</v>
      </c>
      <c r="F73" s="176" t="s">
        <v>15</v>
      </c>
      <c r="G73" s="174" t="s">
        <v>16</v>
      </c>
      <c r="H73" s="176" t="s">
        <v>17</v>
      </c>
      <c r="I73" s="177">
        <v>7.7099999999999998E-3</v>
      </c>
      <c r="J73" s="177" t="e">
        <f t="shared" si="21"/>
        <v>#N/A</v>
      </c>
      <c r="K73" s="133" t="e">
        <f>_xll.qlSwapRateHelper2(,IF(DataSelect="Reference",$I73,J73),,$B73,Calendar,$G73,$F73,$H73,$K$31,0,E73,Discounting,Permanent,,ObjectOverwrite)</f>
        <v>#NUM!</v>
      </c>
      <c r="L73" s="130" t="b">
        <f t="shared" si="22"/>
        <v>1</v>
      </c>
      <c r="M73" s="156"/>
      <c r="AY73" s="187" t="s">
        <v>217</v>
      </c>
      <c r="AZ73" s="188">
        <f>_xll.qlInterestRateIndexFixingDate(Currency&amp;"ibor"&amp;$I$1,BA73,Trigger)</f>
        <v>42235</v>
      </c>
      <c r="BA73" s="188">
        <f>_xll.qlCalendarAdvance(Calendar,BA72,AY73,"f",,Trigger)</f>
        <v>42237</v>
      </c>
      <c r="BB73" s="188">
        <f>_xll.qlInterestRateIndexMaturity(Currency&amp;"ibor"&amp;$I$1,BA73,Trigger)</f>
        <v>42331</v>
      </c>
      <c r="BC73" s="361" t="e">
        <f>_xll.qlIndexFixing($AC$5,AZ73,,_xll.ohTrigger(Trigger,Quote!$V$2))</f>
        <v>#VALUE!</v>
      </c>
      <c r="BD73" s="361" t="e">
        <f>_xll.qlIndexFixing($BE$1,AZ73,TRUE,_xll.ohTrigger(Trigger,Quote!$V$2))</f>
        <v>#NUM!</v>
      </c>
    </row>
    <row r="74" spans="1:56" ht="11.25" customHeight="1" x14ac:dyDescent="0.25">
      <c r="A74" s="135" t="s">
        <v>46</v>
      </c>
      <c r="B74" s="175" t="str">
        <v>60Y</v>
      </c>
      <c r="C74" s="174" t="e">
        <v>#N/A</v>
      </c>
      <c r="D74" s="174" t="e">
        <f t="shared" si="20"/>
        <v>#N/A</v>
      </c>
      <c r="E74" s="174" t="s">
        <v>14</v>
      </c>
      <c r="F74" s="176" t="s">
        <v>15</v>
      </c>
      <c r="G74" s="174" t="s">
        <v>16</v>
      </c>
      <c r="H74" s="176" t="s">
        <v>17</v>
      </c>
      <c r="I74" s="177">
        <v>7.5900000000000004E-3</v>
      </c>
      <c r="J74" s="177" t="e">
        <f t="shared" si="21"/>
        <v>#N/A</v>
      </c>
      <c r="K74" s="133" t="e">
        <f>_xll.qlSwapRateHelper2(,IF(DataSelect="Reference",$I74,J74),,$B74,Calendar,$G74,$F74,$H74,$K$31,0,E74,Discounting,Permanent,,ObjectOverwrite)</f>
        <v>#NUM!</v>
      </c>
      <c r="L74" s="130" t="b">
        <f t="shared" si="22"/>
        <v>1</v>
      </c>
      <c r="M74" s="156"/>
      <c r="AY74" s="187" t="s">
        <v>217</v>
      </c>
      <c r="AZ74" s="188">
        <f>_xll.qlInterestRateIndexFixingDate(Currency&amp;"ibor"&amp;$I$1,BA74,Trigger)</f>
        <v>42236</v>
      </c>
      <c r="BA74" s="188">
        <f>_xll.qlCalendarAdvance(Calendar,BA73,AY74,"f",,Trigger)</f>
        <v>42240</v>
      </c>
      <c r="BB74" s="188">
        <f>_xll.qlInterestRateIndexMaturity(Currency&amp;"ibor"&amp;$I$1,BA74,Trigger)</f>
        <v>42332</v>
      </c>
      <c r="BC74" s="361" t="e">
        <f>_xll.qlIndexFixing($AC$5,AZ74,,_xll.ohTrigger(Trigger,Quote!$V$2))</f>
        <v>#VALUE!</v>
      </c>
      <c r="BD74" s="361" t="e">
        <f>_xll.qlIndexFixing($BE$1,AZ74,TRUE,_xll.ohTrigger(Trigger,Quote!$V$2))</f>
        <v>#NUM!</v>
      </c>
    </row>
    <row r="75" spans="1:56" ht="11.25" customHeight="1" x14ac:dyDescent="0.25">
      <c r="A75" s="135" t="s">
        <v>46</v>
      </c>
      <c r="B75" s="175" t="e">
        <v>#N/A</v>
      </c>
      <c r="C75" s="174" t="e">
        <v>#N/A</v>
      </c>
      <c r="D75" s="174" t="e">
        <f t="shared" si="20"/>
        <v>#N/A</v>
      </c>
      <c r="E75" s="174" t="s">
        <v>14</v>
      </c>
      <c r="F75" s="176" t="s">
        <v>15</v>
      </c>
      <c r="G75" s="174" t="s">
        <v>16</v>
      </c>
      <c r="H75" s="176" t="s">
        <v>17</v>
      </c>
      <c r="I75" s="177" t="e">
        <v>#N/A</v>
      </c>
      <c r="J75" s="177" t="e">
        <f t="shared" si="21"/>
        <v>#N/A</v>
      </c>
      <c r="K75" s="133" t="e">
        <f>_xll.qlSwapRateHelper2(,IF(DataSelect="Reference",$I75,J75),,$B75,Calendar,$G75,$F75,$H75,$K$31,0,E75,Discounting,Permanent,,ObjectOverwrite)</f>
        <v>#VALUE!</v>
      </c>
      <c r="L75" s="130" t="b">
        <f t="shared" si="22"/>
        <v>0</v>
      </c>
      <c r="M75" s="156"/>
      <c r="AY75" s="187" t="s">
        <v>217</v>
      </c>
      <c r="AZ75" s="188">
        <f>_xll.qlInterestRateIndexFixingDate(Currency&amp;"ibor"&amp;$I$1,BA75,Trigger)</f>
        <v>42237</v>
      </c>
      <c r="BA75" s="188">
        <f>_xll.qlCalendarAdvance(Calendar,BA74,AY75,"f",,Trigger)</f>
        <v>42241</v>
      </c>
      <c r="BB75" s="188">
        <f>_xll.qlInterestRateIndexMaturity(Currency&amp;"ibor"&amp;$I$1,BA75,Trigger)</f>
        <v>42333</v>
      </c>
      <c r="BC75" s="361" t="e">
        <f>_xll.qlIndexFixing($AC$5,AZ75,,_xll.ohTrigger(Trigger,Quote!$V$2))</f>
        <v>#VALUE!</v>
      </c>
      <c r="BD75" s="361" t="e">
        <f>_xll.qlIndexFixing($BE$1,AZ75,TRUE,_xll.ohTrigger(Trigger,Quote!$V$2))</f>
        <v>#NUM!</v>
      </c>
    </row>
    <row r="76" spans="1:56" ht="11.25" customHeight="1" x14ac:dyDescent="0.25">
      <c r="A76" s="135" t="s">
        <v>46</v>
      </c>
      <c r="B76" s="175" t="e">
        <v>#N/A</v>
      </c>
      <c r="C76" s="174" t="e">
        <v>#N/A</v>
      </c>
      <c r="D76" s="174" t="e">
        <f t="shared" si="20"/>
        <v>#N/A</v>
      </c>
      <c r="E76" s="174" t="s">
        <v>14</v>
      </c>
      <c r="F76" s="176" t="s">
        <v>15</v>
      </c>
      <c r="G76" s="174" t="s">
        <v>16</v>
      </c>
      <c r="H76" s="176" t="s">
        <v>17</v>
      </c>
      <c r="I76" s="177" t="e">
        <v>#N/A</v>
      </c>
      <c r="J76" s="177" t="e">
        <f t="shared" si="21"/>
        <v>#N/A</v>
      </c>
      <c r="K76" s="133" t="e">
        <f>_xll.qlSwapRateHelper2(,IF(DataSelect="Reference",$I76,J76),,$B76,Calendar,$G76,$F76,$H76,$K$31,0,E76,Discounting,Permanent,,ObjectOverwrite)</f>
        <v>#VALUE!</v>
      </c>
      <c r="L76" s="130" t="b">
        <f t="shared" si="22"/>
        <v>0</v>
      </c>
      <c r="M76" s="156"/>
      <c r="AY76" s="187" t="s">
        <v>217</v>
      </c>
      <c r="AZ76" s="188">
        <f>_xll.qlInterestRateIndexFixingDate(Currency&amp;"ibor"&amp;$I$1,BA76,Trigger)</f>
        <v>42240</v>
      </c>
      <c r="BA76" s="188">
        <f>_xll.qlCalendarAdvance(Calendar,BA75,AY76,"f",,Trigger)</f>
        <v>42242</v>
      </c>
      <c r="BB76" s="188">
        <f>_xll.qlInterestRateIndexMaturity(Currency&amp;"ibor"&amp;$I$1,BA76,Trigger)</f>
        <v>42334</v>
      </c>
      <c r="BC76" s="361" t="e">
        <f>_xll.qlIndexFixing($AC$5,AZ76,,_xll.ohTrigger(Trigger,Quote!$V$2))</f>
        <v>#VALUE!</v>
      </c>
      <c r="BD76" s="361" t="e">
        <f>_xll.qlIndexFixing($BE$1,AZ76,TRUE,_xll.ohTrigger(Trigger,Quote!$V$2))</f>
        <v>#NUM!</v>
      </c>
    </row>
    <row r="77" spans="1:56" ht="11.25" customHeight="1" x14ac:dyDescent="0.25">
      <c r="A77" s="17" t="s">
        <v>46</v>
      </c>
      <c r="B77" s="179" t="e">
        <v>#N/A</v>
      </c>
      <c r="C77" s="178" t="e">
        <v>#N/A</v>
      </c>
      <c r="D77" s="178" t="e">
        <f t="shared" si="20"/>
        <v>#N/A</v>
      </c>
      <c r="E77" s="178" t="s">
        <v>14</v>
      </c>
      <c r="F77" s="9" t="s">
        <v>15</v>
      </c>
      <c r="G77" s="178" t="s">
        <v>16</v>
      </c>
      <c r="H77" s="9" t="s">
        <v>17</v>
      </c>
      <c r="I77" s="180" t="e">
        <v>#N/A</v>
      </c>
      <c r="J77" s="180" t="e">
        <f t="shared" si="21"/>
        <v>#N/A</v>
      </c>
      <c r="K77" s="15" t="e">
        <f>_xll.qlSwapRateHelper2(,IF(DataSelect="Reference",$I77,J77),,$B77,Calendar,$G77,$F77,$H77,$K$31,0,E77,Discounting,Permanent,,ObjectOverwrite)</f>
        <v>#VALUE!</v>
      </c>
      <c r="L77" s="43" t="b">
        <f t="shared" si="22"/>
        <v>0</v>
      </c>
      <c r="M77" s="156"/>
      <c r="AY77" s="187" t="s">
        <v>217</v>
      </c>
      <c r="AZ77" s="188">
        <f>_xll.qlInterestRateIndexFixingDate(Currency&amp;"ibor"&amp;$I$1,BA77,Trigger)</f>
        <v>42241</v>
      </c>
      <c r="BA77" s="188">
        <f>_xll.qlCalendarAdvance(Calendar,BA76,AY77,"f",,Trigger)</f>
        <v>42243</v>
      </c>
      <c r="BB77" s="188">
        <f>_xll.qlInterestRateIndexMaturity(Currency&amp;"ibor"&amp;$I$1,BA77,Trigger)</f>
        <v>42335</v>
      </c>
      <c r="BC77" s="361" t="e">
        <f>_xll.qlIndexFixing($AC$5,AZ77,,_xll.ohTrigger(Trigger,Quote!$V$2))</f>
        <v>#VALUE!</v>
      </c>
      <c r="BD77" s="361" t="e">
        <f>_xll.qlIndexFixing($BE$1,AZ77,TRUE,_xll.ohTrigger(Trigger,Quote!$V$2))</f>
        <v>#NUM!</v>
      </c>
    </row>
    <row r="78" spans="1:56" ht="11.25" customHeight="1" x14ac:dyDescent="0.25">
      <c r="M78" s="156"/>
      <c r="AY78" s="187" t="s">
        <v>217</v>
      </c>
      <c r="AZ78" s="188">
        <f>_xll.qlInterestRateIndexFixingDate(Currency&amp;"ibor"&amp;$I$1,BA78,Trigger)</f>
        <v>42242</v>
      </c>
      <c r="BA78" s="188">
        <f>_xll.qlCalendarAdvance(Calendar,BA77,AY78,"f",,Trigger)</f>
        <v>42244</v>
      </c>
      <c r="BB78" s="188">
        <f>_xll.qlInterestRateIndexMaturity(Currency&amp;"ibor"&amp;$I$1,BA78,Trigger)</f>
        <v>42338</v>
      </c>
      <c r="BC78" s="361" t="e">
        <f>_xll.qlIndexFixing($AC$5,AZ78,,_xll.ohTrigger(Trigger,Quote!$V$2))</f>
        <v>#VALUE!</v>
      </c>
      <c r="BD78" s="361" t="e">
        <f>_xll.qlIndexFixing($BE$1,AZ78,TRUE,_xll.ohTrigger(Trigger,Quote!$V$2))</f>
        <v>#NUM!</v>
      </c>
    </row>
    <row r="79" spans="1:56" ht="11.25" customHeight="1" x14ac:dyDescent="0.25">
      <c r="AY79" s="187" t="s">
        <v>217</v>
      </c>
      <c r="AZ79" s="188">
        <f>_xll.qlInterestRateIndexFixingDate(Currency&amp;"ibor"&amp;$I$1,BA79,Trigger)</f>
        <v>42243</v>
      </c>
      <c r="BA79" s="188">
        <f>_xll.qlCalendarAdvance(Calendar,BA78,AY79,"f",,Trigger)</f>
        <v>42247</v>
      </c>
      <c r="BB79" s="188">
        <f>_xll.qlInterestRateIndexMaturity(Currency&amp;"ibor"&amp;$I$1,BA79,Trigger)</f>
        <v>42338</v>
      </c>
      <c r="BC79" s="361" t="e">
        <f>_xll.qlIndexFixing($AC$5,AZ79,,_xll.ohTrigger(Trigger,Quote!$V$2))</f>
        <v>#VALUE!</v>
      </c>
      <c r="BD79" s="361" t="e">
        <f>_xll.qlIndexFixing($BE$1,AZ79,TRUE,_xll.ohTrigger(Trigger,Quote!$V$2))</f>
        <v>#NUM!</v>
      </c>
    </row>
    <row r="80" spans="1:56" ht="11.25" customHeight="1" x14ac:dyDescent="0.25">
      <c r="AY80" s="187" t="s">
        <v>217</v>
      </c>
      <c r="AZ80" s="188">
        <f>_xll.qlInterestRateIndexFixingDate(Currency&amp;"ibor"&amp;$I$1,BA80,Trigger)</f>
        <v>42244</v>
      </c>
      <c r="BA80" s="188">
        <f>_xll.qlCalendarAdvance(Calendar,BA79,AY80,"f",,Trigger)</f>
        <v>42248</v>
      </c>
      <c r="BB80" s="188">
        <f>_xll.qlInterestRateIndexMaturity(Currency&amp;"ibor"&amp;$I$1,BA80,Trigger)</f>
        <v>42339</v>
      </c>
      <c r="BC80" s="361" t="e">
        <f>_xll.qlIndexFixing($AC$5,AZ80,,_xll.ohTrigger(Trigger,Quote!$V$2))</f>
        <v>#VALUE!</v>
      </c>
      <c r="BD80" s="361" t="e">
        <f>_xll.qlIndexFixing($BE$1,AZ80,TRUE,_xll.ohTrigger(Trigger,Quote!$V$2))</f>
        <v>#NUM!</v>
      </c>
    </row>
    <row r="81" spans="51:56" ht="11.25" customHeight="1" x14ac:dyDescent="0.25">
      <c r="AY81" s="187" t="s">
        <v>217</v>
      </c>
      <c r="AZ81" s="188">
        <f>_xll.qlInterestRateIndexFixingDate(Currency&amp;"ibor"&amp;$I$1,BA81,Trigger)</f>
        <v>42247</v>
      </c>
      <c r="BA81" s="188">
        <f>_xll.qlCalendarAdvance(Calendar,BA80,AY81,"f",,Trigger)</f>
        <v>42249</v>
      </c>
      <c r="BB81" s="188">
        <f>_xll.qlInterestRateIndexMaturity(Currency&amp;"ibor"&amp;$I$1,BA81,Trigger)</f>
        <v>42340</v>
      </c>
      <c r="BC81" s="361" t="e">
        <f>_xll.qlIndexFixing($AC$5,AZ81,,_xll.ohTrigger(Trigger,Quote!$V$2))</f>
        <v>#VALUE!</v>
      </c>
      <c r="BD81" s="361" t="e">
        <f>_xll.qlIndexFixing($BE$1,AZ81,TRUE,_xll.ohTrigger(Trigger,Quote!$V$2))</f>
        <v>#NUM!</v>
      </c>
    </row>
    <row r="82" spans="51:56" ht="11.25" customHeight="1" x14ac:dyDescent="0.25">
      <c r="AY82" s="187" t="s">
        <v>217</v>
      </c>
      <c r="AZ82" s="188">
        <f>_xll.qlInterestRateIndexFixingDate(Currency&amp;"ibor"&amp;$I$1,BA82,Trigger)</f>
        <v>42248</v>
      </c>
      <c r="BA82" s="188">
        <f>_xll.qlCalendarAdvance(Calendar,BA81,AY82,"f",,Trigger)</f>
        <v>42250</v>
      </c>
      <c r="BB82" s="188">
        <f>_xll.qlInterestRateIndexMaturity(Currency&amp;"ibor"&amp;$I$1,BA82,Trigger)</f>
        <v>42341</v>
      </c>
      <c r="BC82" s="361" t="e">
        <f>_xll.qlIndexFixing($AC$5,AZ82,,_xll.ohTrigger(Trigger,Quote!$V$2))</f>
        <v>#VALUE!</v>
      </c>
      <c r="BD82" s="361" t="e">
        <f>_xll.qlIndexFixing($BE$1,AZ82,TRUE,_xll.ohTrigger(Trigger,Quote!$V$2))</f>
        <v>#NUM!</v>
      </c>
    </row>
    <row r="83" spans="51:56" ht="11.25" customHeight="1" x14ac:dyDescent="0.25">
      <c r="AY83" s="187" t="s">
        <v>217</v>
      </c>
      <c r="AZ83" s="188">
        <f>_xll.qlInterestRateIndexFixingDate(Currency&amp;"ibor"&amp;$I$1,BA83,Trigger)</f>
        <v>42249</v>
      </c>
      <c r="BA83" s="188">
        <f>_xll.qlCalendarAdvance(Calendar,BA82,AY83,"f",,Trigger)</f>
        <v>42251</v>
      </c>
      <c r="BB83" s="188">
        <f>_xll.qlInterestRateIndexMaturity(Currency&amp;"ibor"&amp;$I$1,BA83,Trigger)</f>
        <v>42342</v>
      </c>
      <c r="BC83" s="361" t="e">
        <f>_xll.qlIndexFixing($AC$5,AZ83,,_xll.ohTrigger(Trigger,Quote!$V$2))</f>
        <v>#VALUE!</v>
      </c>
      <c r="BD83" s="361" t="e">
        <f>_xll.qlIndexFixing($BE$1,AZ83,TRUE,_xll.ohTrigger(Trigger,Quote!$V$2))</f>
        <v>#NUM!</v>
      </c>
    </row>
    <row r="84" spans="51:56" ht="11.25" customHeight="1" x14ac:dyDescent="0.25">
      <c r="AY84" s="187" t="s">
        <v>217</v>
      </c>
      <c r="AZ84" s="188">
        <f>_xll.qlInterestRateIndexFixingDate(Currency&amp;"ibor"&amp;$I$1,BA84,Trigger)</f>
        <v>42250</v>
      </c>
      <c r="BA84" s="188">
        <f>_xll.qlCalendarAdvance(Calendar,BA83,AY84,"f",,Trigger)</f>
        <v>42254</v>
      </c>
      <c r="BB84" s="188">
        <f>_xll.qlInterestRateIndexMaturity(Currency&amp;"ibor"&amp;$I$1,BA84,Trigger)</f>
        <v>42345</v>
      </c>
      <c r="BC84" s="361" t="e">
        <f>_xll.qlIndexFixing($AC$5,AZ84,,_xll.ohTrigger(Trigger,Quote!$V$2))</f>
        <v>#VALUE!</v>
      </c>
      <c r="BD84" s="361" t="e">
        <f>_xll.qlIndexFixing($BE$1,AZ84,TRUE,_xll.ohTrigger(Trigger,Quote!$V$2))</f>
        <v>#NUM!</v>
      </c>
    </row>
    <row r="85" spans="51:56" ht="11.25" customHeight="1" x14ac:dyDescent="0.25">
      <c r="AY85" s="187" t="s">
        <v>217</v>
      </c>
      <c r="AZ85" s="188">
        <f>_xll.qlInterestRateIndexFixingDate(Currency&amp;"ibor"&amp;$I$1,BA85,Trigger)</f>
        <v>42251</v>
      </c>
      <c r="BA85" s="188">
        <f>_xll.qlCalendarAdvance(Calendar,BA84,AY85,"f",,Trigger)</f>
        <v>42255</v>
      </c>
      <c r="BB85" s="188">
        <f>_xll.qlInterestRateIndexMaturity(Currency&amp;"ibor"&amp;$I$1,BA85,Trigger)</f>
        <v>42346</v>
      </c>
      <c r="BC85" s="361" t="e">
        <f>_xll.qlIndexFixing($AC$5,AZ85,,_xll.ohTrigger(Trigger,Quote!$V$2))</f>
        <v>#VALUE!</v>
      </c>
      <c r="BD85" s="361" t="e">
        <f>_xll.qlIndexFixing($BE$1,AZ85,TRUE,_xll.ohTrigger(Trigger,Quote!$V$2))</f>
        <v>#NUM!</v>
      </c>
    </row>
    <row r="86" spans="51:56" ht="11.25" customHeight="1" x14ac:dyDescent="0.25">
      <c r="AY86" s="187" t="s">
        <v>217</v>
      </c>
      <c r="AZ86" s="188">
        <f>_xll.qlInterestRateIndexFixingDate(Currency&amp;"ibor"&amp;$I$1,BA86,Trigger)</f>
        <v>42254</v>
      </c>
      <c r="BA86" s="188">
        <f>_xll.qlCalendarAdvance(Calendar,BA85,AY86,"f",,Trigger)</f>
        <v>42256</v>
      </c>
      <c r="BB86" s="188">
        <f>_xll.qlInterestRateIndexMaturity(Currency&amp;"ibor"&amp;$I$1,BA86,Trigger)</f>
        <v>42347</v>
      </c>
      <c r="BC86" s="361" t="e">
        <f>_xll.qlIndexFixing($AC$5,AZ86,,_xll.ohTrigger(Trigger,Quote!$V$2))</f>
        <v>#VALUE!</v>
      </c>
      <c r="BD86" s="361" t="e">
        <f>_xll.qlIndexFixing($BE$1,AZ86,TRUE,_xll.ohTrigger(Trigger,Quote!$V$2))</f>
        <v>#NUM!</v>
      </c>
    </row>
    <row r="87" spans="51:56" ht="11.25" customHeight="1" x14ac:dyDescent="0.25">
      <c r="AY87" s="187" t="s">
        <v>217</v>
      </c>
      <c r="AZ87" s="188">
        <f>_xll.qlInterestRateIndexFixingDate(Currency&amp;"ibor"&amp;$I$1,BA87,Trigger)</f>
        <v>42255</v>
      </c>
      <c r="BA87" s="188">
        <f>_xll.qlCalendarAdvance(Calendar,BA86,AY87,"f",,Trigger)</f>
        <v>42257</v>
      </c>
      <c r="BB87" s="188">
        <f>_xll.qlInterestRateIndexMaturity(Currency&amp;"ibor"&amp;$I$1,BA87,Trigger)</f>
        <v>42348</v>
      </c>
      <c r="BC87" s="361" t="e">
        <f>_xll.qlIndexFixing($AC$5,AZ87,,_xll.ohTrigger(Trigger,Quote!$V$2))</f>
        <v>#VALUE!</v>
      </c>
      <c r="BD87" s="361" t="e">
        <f>_xll.qlIndexFixing($BE$1,AZ87,TRUE,_xll.ohTrigger(Trigger,Quote!$V$2))</f>
        <v>#NUM!</v>
      </c>
    </row>
    <row r="88" spans="51:56" ht="11.25" customHeight="1" x14ac:dyDescent="0.25">
      <c r="AY88" s="187" t="s">
        <v>217</v>
      </c>
      <c r="AZ88" s="188">
        <f>_xll.qlInterestRateIndexFixingDate(Currency&amp;"ibor"&amp;$I$1,BA88,Trigger)</f>
        <v>42256</v>
      </c>
      <c r="BA88" s="188">
        <f>_xll.qlCalendarAdvance(Calendar,BA87,AY88,"f",,Trigger)</f>
        <v>42258</v>
      </c>
      <c r="BB88" s="188">
        <f>_xll.qlInterestRateIndexMaturity(Currency&amp;"ibor"&amp;$I$1,BA88,Trigger)</f>
        <v>42349</v>
      </c>
      <c r="BC88" s="361" t="e">
        <f>_xll.qlIndexFixing($AC$5,AZ88,,_xll.ohTrigger(Trigger,Quote!$V$2))</f>
        <v>#VALUE!</v>
      </c>
      <c r="BD88" s="361" t="e">
        <f>_xll.qlIndexFixing($BE$1,AZ88,TRUE,_xll.ohTrigger(Trigger,Quote!$V$2))</f>
        <v>#NUM!</v>
      </c>
    </row>
    <row r="89" spans="51:56" ht="11.25" customHeight="1" x14ac:dyDescent="0.25">
      <c r="AY89" s="187" t="s">
        <v>217</v>
      </c>
      <c r="AZ89" s="188">
        <f>_xll.qlInterestRateIndexFixingDate(Currency&amp;"ibor"&amp;$I$1,BA89,Trigger)</f>
        <v>42257</v>
      </c>
      <c r="BA89" s="188">
        <f>_xll.qlCalendarAdvance(Calendar,BA88,AY89,"f",,Trigger)</f>
        <v>42261</v>
      </c>
      <c r="BB89" s="188">
        <f>_xll.qlInterestRateIndexMaturity(Currency&amp;"ibor"&amp;$I$1,BA89,Trigger)</f>
        <v>42352</v>
      </c>
      <c r="BC89" s="361" t="e">
        <f>_xll.qlIndexFixing($AC$5,AZ89,,_xll.ohTrigger(Trigger,Quote!$V$2))</f>
        <v>#VALUE!</v>
      </c>
      <c r="BD89" s="361" t="e">
        <f>_xll.qlIndexFixing($BE$1,AZ89,TRUE,_xll.ohTrigger(Trigger,Quote!$V$2))</f>
        <v>#NUM!</v>
      </c>
    </row>
    <row r="90" spans="51:56" ht="11.25" customHeight="1" x14ac:dyDescent="0.25">
      <c r="AY90" s="187" t="s">
        <v>217</v>
      </c>
      <c r="AZ90" s="188">
        <f>_xll.qlInterestRateIndexFixingDate(Currency&amp;"ibor"&amp;$I$1,BA90,Trigger)</f>
        <v>42258</v>
      </c>
      <c r="BA90" s="188">
        <f>_xll.qlCalendarAdvance(Calendar,BA89,AY90,"f",,Trigger)</f>
        <v>42262</v>
      </c>
      <c r="BB90" s="188">
        <f>_xll.qlInterestRateIndexMaturity(Currency&amp;"ibor"&amp;$I$1,BA90,Trigger)</f>
        <v>42353</v>
      </c>
      <c r="BC90" s="361" t="e">
        <f>_xll.qlIndexFixing($AC$5,AZ90,,_xll.ohTrigger(Trigger,Quote!$V$2))</f>
        <v>#VALUE!</v>
      </c>
      <c r="BD90" s="361" t="e">
        <f>_xll.qlIndexFixing($BE$1,AZ90,TRUE,_xll.ohTrigger(Trigger,Quote!$V$2))</f>
        <v>#NUM!</v>
      </c>
    </row>
    <row r="91" spans="51:56" ht="11.25" customHeight="1" x14ac:dyDescent="0.25">
      <c r="AY91" s="187" t="s">
        <v>217</v>
      </c>
      <c r="AZ91" s="188">
        <f>_xll.qlInterestRateIndexFixingDate(Currency&amp;"ibor"&amp;$I$1,BA91,Trigger)</f>
        <v>42261</v>
      </c>
      <c r="BA91" s="188">
        <f>_xll.qlCalendarAdvance(Calendar,BA90,AY91,"f",,Trigger)</f>
        <v>42263</v>
      </c>
      <c r="BB91" s="188">
        <f>_xll.qlInterestRateIndexMaturity(Currency&amp;"ibor"&amp;$I$1,BA91,Trigger)</f>
        <v>42354</v>
      </c>
      <c r="BC91" s="361" t="e">
        <f>_xll.qlIndexFixing($AC$5,AZ91,,_xll.ohTrigger(Trigger,Quote!$V$2))</f>
        <v>#VALUE!</v>
      </c>
      <c r="BD91" s="361" t="e">
        <f>_xll.qlIndexFixing($BE$1,AZ91,TRUE,_xll.ohTrigger(Trigger,Quote!$V$2))</f>
        <v>#NUM!</v>
      </c>
    </row>
    <row r="92" spans="51:56" ht="11.25" customHeight="1" x14ac:dyDescent="0.25">
      <c r="AY92" s="187" t="s">
        <v>217</v>
      </c>
      <c r="AZ92" s="188">
        <f>_xll.qlInterestRateIndexFixingDate(Currency&amp;"ibor"&amp;$I$1,BA92,Trigger)</f>
        <v>42262</v>
      </c>
      <c r="BA92" s="188">
        <f>_xll.qlCalendarAdvance(Calendar,BA91,AY92,"f",,Trigger)</f>
        <v>42264</v>
      </c>
      <c r="BB92" s="188">
        <f>_xll.qlInterestRateIndexMaturity(Currency&amp;"ibor"&amp;$I$1,BA92,Trigger)</f>
        <v>42355</v>
      </c>
      <c r="BC92" s="361" t="e">
        <f>_xll.qlIndexFixing($AC$5,AZ92,,_xll.ohTrigger(Trigger,Quote!$V$2))</f>
        <v>#VALUE!</v>
      </c>
      <c r="BD92" s="361" t="e">
        <f>_xll.qlIndexFixing($BE$1,AZ92,TRUE,_xll.ohTrigger(Trigger,Quote!$V$2))</f>
        <v>#NUM!</v>
      </c>
    </row>
    <row r="93" spans="51:56" ht="11.25" customHeight="1" x14ac:dyDescent="0.25">
      <c r="AY93" s="187" t="s">
        <v>217</v>
      </c>
      <c r="AZ93" s="188">
        <f>_xll.qlInterestRateIndexFixingDate(Currency&amp;"ibor"&amp;$I$1,BA93,Trigger)</f>
        <v>42263</v>
      </c>
      <c r="BA93" s="188">
        <f>_xll.qlCalendarAdvance(Calendar,BA92,AY93,"f",,Trigger)</f>
        <v>42265</v>
      </c>
      <c r="BB93" s="188">
        <f>_xll.qlInterestRateIndexMaturity(Currency&amp;"ibor"&amp;$I$1,BA93,Trigger)</f>
        <v>42356</v>
      </c>
      <c r="BC93" s="361" t="e">
        <f>_xll.qlIndexFixing($AC$5,AZ93,,_xll.ohTrigger(Trigger,Quote!$V$2))</f>
        <v>#VALUE!</v>
      </c>
      <c r="BD93" s="361" t="e">
        <f>_xll.qlIndexFixing($BE$1,AZ93,TRUE,_xll.ohTrigger(Trigger,Quote!$V$2))</f>
        <v>#NUM!</v>
      </c>
    </row>
    <row r="94" spans="51:56" ht="11.25" customHeight="1" x14ac:dyDescent="0.25">
      <c r="AY94" s="187" t="s">
        <v>217</v>
      </c>
      <c r="AZ94" s="188">
        <f>_xll.qlInterestRateIndexFixingDate(Currency&amp;"ibor"&amp;$I$1,BA94,Trigger)</f>
        <v>42264</v>
      </c>
      <c r="BA94" s="188">
        <f>_xll.qlCalendarAdvance(Calendar,BA93,AY94,"f",,Trigger)</f>
        <v>42268</v>
      </c>
      <c r="BB94" s="188">
        <f>_xll.qlInterestRateIndexMaturity(Currency&amp;"ibor"&amp;$I$1,BA94,Trigger)</f>
        <v>42359</v>
      </c>
      <c r="BC94" s="361" t="e">
        <f>_xll.qlIndexFixing($AC$5,AZ94,,_xll.ohTrigger(Trigger,Quote!$V$2))</f>
        <v>#VALUE!</v>
      </c>
      <c r="BD94" s="361" t="e">
        <f>_xll.qlIndexFixing($BE$1,AZ94,TRUE,_xll.ohTrigger(Trigger,Quote!$V$2))</f>
        <v>#NUM!</v>
      </c>
    </row>
    <row r="95" spans="51:56" ht="11.25" customHeight="1" x14ac:dyDescent="0.25">
      <c r="AY95" s="187" t="s">
        <v>217</v>
      </c>
      <c r="AZ95" s="188">
        <f>_xll.qlInterestRateIndexFixingDate(Currency&amp;"ibor"&amp;$I$1,BA95,Trigger)</f>
        <v>42265</v>
      </c>
      <c r="BA95" s="188">
        <f>_xll.qlCalendarAdvance(Calendar,BA94,AY95,"f",,Trigger)</f>
        <v>42269</v>
      </c>
      <c r="BB95" s="188">
        <f>_xll.qlInterestRateIndexMaturity(Currency&amp;"ibor"&amp;$I$1,BA95,Trigger)</f>
        <v>42360</v>
      </c>
      <c r="BC95" s="361" t="e">
        <f>_xll.qlIndexFixing($AC$5,AZ95,,_xll.ohTrigger(Trigger,Quote!$V$2))</f>
        <v>#VALUE!</v>
      </c>
      <c r="BD95" s="361" t="e">
        <f>_xll.qlIndexFixing($BE$1,AZ95,TRUE,_xll.ohTrigger(Trigger,Quote!$V$2))</f>
        <v>#NUM!</v>
      </c>
    </row>
    <row r="96" spans="51:56" ht="11.25" customHeight="1" x14ac:dyDescent="0.25">
      <c r="AY96" s="187" t="s">
        <v>217</v>
      </c>
      <c r="AZ96" s="188">
        <f>_xll.qlInterestRateIndexFixingDate(Currency&amp;"ibor"&amp;$I$1,BA96,Trigger)</f>
        <v>42268</v>
      </c>
      <c r="BA96" s="188">
        <f>_xll.qlCalendarAdvance(Calendar,BA95,AY96,"f",,Trigger)</f>
        <v>42270</v>
      </c>
      <c r="BB96" s="188">
        <f>_xll.qlInterestRateIndexMaturity(Currency&amp;"ibor"&amp;$I$1,BA96,Trigger)</f>
        <v>42361</v>
      </c>
      <c r="BC96" s="361" t="e">
        <f>_xll.qlIndexFixing($AC$5,AZ96,,_xll.ohTrigger(Trigger,Quote!$V$2))</f>
        <v>#VALUE!</v>
      </c>
      <c r="BD96" s="361" t="e">
        <f>_xll.qlIndexFixing($BE$1,AZ96,TRUE,_xll.ohTrigger(Trigger,Quote!$V$2))</f>
        <v>#NUM!</v>
      </c>
    </row>
    <row r="97" spans="51:56" ht="11.25" customHeight="1" x14ac:dyDescent="0.25">
      <c r="AY97" s="187" t="s">
        <v>217</v>
      </c>
      <c r="AZ97" s="188">
        <f>_xll.qlInterestRateIndexFixingDate(Currency&amp;"ibor"&amp;$I$1,BA97,Trigger)</f>
        <v>42269</v>
      </c>
      <c r="BA97" s="188">
        <f>_xll.qlCalendarAdvance(Calendar,BA96,AY97,"f",,Trigger)</f>
        <v>42271</v>
      </c>
      <c r="BB97" s="188">
        <f>_xll.qlInterestRateIndexMaturity(Currency&amp;"ibor"&amp;$I$1,BA97,Trigger)</f>
        <v>42362</v>
      </c>
      <c r="BC97" s="361" t="e">
        <f>_xll.qlIndexFixing($AC$5,AZ97,,_xll.ohTrigger(Trigger,Quote!$V$2))</f>
        <v>#VALUE!</v>
      </c>
      <c r="BD97" s="361" t="e">
        <f>_xll.qlIndexFixing($BE$1,AZ97,TRUE,_xll.ohTrigger(Trigger,Quote!$V$2))</f>
        <v>#NUM!</v>
      </c>
    </row>
    <row r="98" spans="51:56" ht="11.25" customHeight="1" x14ac:dyDescent="0.25">
      <c r="AY98" s="187" t="s">
        <v>217</v>
      </c>
      <c r="AZ98" s="188">
        <f>_xll.qlInterestRateIndexFixingDate(Currency&amp;"ibor"&amp;$I$1,BA98,Trigger)</f>
        <v>42270</v>
      </c>
      <c r="BA98" s="188">
        <f>_xll.qlCalendarAdvance(Calendar,BA97,AY98,"f",,Trigger)</f>
        <v>42272</v>
      </c>
      <c r="BB98" s="188">
        <f>_xll.qlInterestRateIndexMaturity(Currency&amp;"ibor"&amp;$I$1,BA98,Trigger)</f>
        <v>42366</v>
      </c>
      <c r="BC98" s="361" t="e">
        <f>_xll.qlIndexFixing($AC$5,AZ98,,_xll.ohTrigger(Trigger,Quote!$V$2))</f>
        <v>#VALUE!</v>
      </c>
      <c r="BD98" s="361" t="e">
        <f>_xll.qlIndexFixing($BE$1,AZ98,TRUE,_xll.ohTrigger(Trigger,Quote!$V$2))</f>
        <v>#NUM!</v>
      </c>
    </row>
    <row r="99" spans="51:56" ht="11.25" customHeight="1" x14ac:dyDescent="0.25">
      <c r="AY99" s="187" t="s">
        <v>217</v>
      </c>
      <c r="AZ99" s="188">
        <f>_xll.qlInterestRateIndexFixingDate(Currency&amp;"ibor"&amp;$I$1,BA99,Trigger)</f>
        <v>42271</v>
      </c>
      <c r="BA99" s="188">
        <f>_xll.qlCalendarAdvance(Calendar,BA98,AY99,"f",,Trigger)</f>
        <v>42275</v>
      </c>
      <c r="BB99" s="188">
        <f>_xll.qlInterestRateIndexMaturity(Currency&amp;"ibor"&amp;$I$1,BA99,Trigger)</f>
        <v>42366</v>
      </c>
      <c r="BC99" s="361" t="e">
        <f>_xll.qlIndexFixing($AC$5,AZ99,,_xll.ohTrigger(Trigger,Quote!$V$2))</f>
        <v>#VALUE!</v>
      </c>
      <c r="BD99" s="361" t="e">
        <f>_xll.qlIndexFixing($BE$1,AZ99,TRUE,_xll.ohTrigger(Trigger,Quote!$V$2))</f>
        <v>#NUM!</v>
      </c>
    </row>
    <row r="100" spans="51:56" ht="11.25" customHeight="1" x14ac:dyDescent="0.25">
      <c r="AY100" s="187" t="s">
        <v>217</v>
      </c>
      <c r="AZ100" s="188">
        <f>_xll.qlInterestRateIndexFixingDate(Currency&amp;"ibor"&amp;$I$1,BA100,Trigger)</f>
        <v>42272</v>
      </c>
      <c r="BA100" s="188">
        <f>_xll.qlCalendarAdvance(Calendar,BA99,AY100,"f",,Trigger)</f>
        <v>42276</v>
      </c>
      <c r="BB100" s="188">
        <f>_xll.qlInterestRateIndexMaturity(Currency&amp;"ibor"&amp;$I$1,BA100,Trigger)</f>
        <v>42367</v>
      </c>
      <c r="BC100" s="361" t="e">
        <f>_xll.qlIndexFixing($AC$5,AZ100,,_xll.ohTrigger(Trigger,Quote!$V$2))</f>
        <v>#VALUE!</v>
      </c>
      <c r="BD100" s="361" t="e">
        <f>_xll.qlIndexFixing($BE$1,AZ100,TRUE,_xll.ohTrigger(Trigger,Quote!$V$2))</f>
        <v>#NUM!</v>
      </c>
    </row>
    <row r="101" spans="51:56" ht="11.25" customHeight="1" x14ac:dyDescent="0.25">
      <c r="AY101" s="187" t="s">
        <v>217</v>
      </c>
      <c r="AZ101" s="188">
        <f>_xll.qlInterestRateIndexFixingDate(Currency&amp;"ibor"&amp;$I$1,BA101,Trigger)</f>
        <v>42275</v>
      </c>
      <c r="BA101" s="188">
        <f>_xll.qlCalendarAdvance(Calendar,BA100,AY101,"f",,Trigger)</f>
        <v>42277</v>
      </c>
      <c r="BB101" s="188">
        <f>_xll.qlInterestRateIndexMaturity(Currency&amp;"ibor"&amp;$I$1,BA101,Trigger)</f>
        <v>42369</v>
      </c>
      <c r="BC101" s="361" t="e">
        <f>_xll.qlIndexFixing($AC$5,AZ101,,_xll.ohTrigger(Trigger,Quote!$V$2))</f>
        <v>#VALUE!</v>
      </c>
      <c r="BD101" s="361" t="e">
        <f>_xll.qlIndexFixing($BE$1,AZ101,TRUE,_xll.ohTrigger(Trigger,Quote!$V$2))</f>
        <v>#NUM!</v>
      </c>
    </row>
    <row r="102" spans="51:56" ht="11.25" customHeight="1" x14ac:dyDescent="0.25">
      <c r="AY102" s="187" t="s">
        <v>217</v>
      </c>
      <c r="AZ102" s="188">
        <f>_xll.qlInterestRateIndexFixingDate(Currency&amp;"ibor"&amp;$I$1,BA102,Trigger)</f>
        <v>42276</v>
      </c>
      <c r="BA102" s="188">
        <f>_xll.qlCalendarAdvance(Calendar,BA101,AY102,"f",,Trigger)</f>
        <v>42278</v>
      </c>
      <c r="BB102" s="188">
        <f>_xll.qlInterestRateIndexMaturity(Currency&amp;"ibor"&amp;$I$1,BA102,Trigger)</f>
        <v>42373</v>
      </c>
      <c r="BC102" s="361" t="e">
        <f>_xll.qlIndexFixing($AC$5,AZ102,,_xll.ohTrigger(Trigger,Quote!$V$2))</f>
        <v>#VALUE!</v>
      </c>
      <c r="BD102" s="361" t="e">
        <f>_xll.qlIndexFixing($BE$1,AZ102,TRUE,_xll.ohTrigger(Trigger,Quote!$V$2))</f>
        <v>#NUM!</v>
      </c>
    </row>
    <row r="103" spans="51:56" ht="11.25" customHeight="1" x14ac:dyDescent="0.25">
      <c r="AY103" s="187" t="s">
        <v>217</v>
      </c>
      <c r="AZ103" s="188">
        <f>_xll.qlInterestRateIndexFixingDate(Currency&amp;"ibor"&amp;$I$1,BA103,Trigger)</f>
        <v>42277</v>
      </c>
      <c r="BA103" s="188">
        <f>_xll.qlCalendarAdvance(Calendar,BA102,AY103,"f",,Trigger)</f>
        <v>42279</v>
      </c>
      <c r="BB103" s="188">
        <f>_xll.qlInterestRateIndexMaturity(Currency&amp;"ibor"&amp;$I$1,BA103,Trigger)</f>
        <v>42373</v>
      </c>
      <c r="BC103" s="361" t="e">
        <f>_xll.qlIndexFixing($AC$5,AZ103,,_xll.ohTrigger(Trigger,Quote!$V$2))</f>
        <v>#VALUE!</v>
      </c>
      <c r="BD103" s="361" t="e">
        <f>_xll.qlIndexFixing($BE$1,AZ103,TRUE,_xll.ohTrigger(Trigger,Quote!$V$2))</f>
        <v>#NUM!</v>
      </c>
    </row>
    <row r="104" spans="51:56" ht="11.25" customHeight="1" x14ac:dyDescent="0.25">
      <c r="AY104" s="187" t="s">
        <v>217</v>
      </c>
      <c r="AZ104" s="188">
        <f>_xll.qlInterestRateIndexFixingDate(Currency&amp;"ibor"&amp;$I$1,BA104,Trigger)</f>
        <v>42278</v>
      </c>
      <c r="BA104" s="188">
        <f>_xll.qlCalendarAdvance(Calendar,BA103,AY104,"f",,Trigger)</f>
        <v>42282</v>
      </c>
      <c r="BB104" s="188">
        <f>_xll.qlInterestRateIndexMaturity(Currency&amp;"ibor"&amp;$I$1,BA104,Trigger)</f>
        <v>42374</v>
      </c>
      <c r="BC104" s="361" t="e">
        <f>_xll.qlIndexFixing($AC$5,AZ104,,_xll.ohTrigger(Trigger,Quote!$V$2))</f>
        <v>#VALUE!</v>
      </c>
      <c r="BD104" s="361" t="e">
        <f>_xll.qlIndexFixing($BE$1,AZ104,TRUE,_xll.ohTrigger(Trigger,Quote!$V$2))</f>
        <v>#NUM!</v>
      </c>
    </row>
    <row r="105" spans="51:56" ht="11.25" customHeight="1" x14ac:dyDescent="0.25">
      <c r="AY105" s="187" t="s">
        <v>217</v>
      </c>
      <c r="AZ105" s="188">
        <f>_xll.qlInterestRateIndexFixingDate(Currency&amp;"ibor"&amp;$I$1,BA105,Trigger)</f>
        <v>42279</v>
      </c>
      <c r="BA105" s="188">
        <f>_xll.qlCalendarAdvance(Calendar,BA104,AY105,"f",,Trigger)</f>
        <v>42283</v>
      </c>
      <c r="BB105" s="188">
        <f>_xll.qlInterestRateIndexMaturity(Currency&amp;"ibor"&amp;$I$1,BA105,Trigger)</f>
        <v>42375</v>
      </c>
      <c r="BC105" s="361" t="e">
        <f>_xll.qlIndexFixing($AC$5,AZ105,,_xll.ohTrigger(Trigger,Quote!$V$2))</f>
        <v>#VALUE!</v>
      </c>
      <c r="BD105" s="361" t="e">
        <f>_xll.qlIndexFixing($BE$1,AZ105,TRUE,_xll.ohTrigger(Trigger,Quote!$V$2))</f>
        <v>#NUM!</v>
      </c>
    </row>
    <row r="106" spans="51:56" ht="11.25" customHeight="1" x14ac:dyDescent="0.25">
      <c r="AY106" s="187" t="s">
        <v>217</v>
      </c>
      <c r="AZ106" s="188">
        <f>_xll.qlInterestRateIndexFixingDate(Currency&amp;"ibor"&amp;$I$1,BA106,Trigger)</f>
        <v>42282</v>
      </c>
      <c r="BA106" s="188">
        <f>_xll.qlCalendarAdvance(Calendar,BA105,AY106,"f",,Trigger)</f>
        <v>42284</v>
      </c>
      <c r="BB106" s="188">
        <f>_xll.qlInterestRateIndexMaturity(Currency&amp;"ibor"&amp;$I$1,BA106,Trigger)</f>
        <v>42376</v>
      </c>
      <c r="BC106" s="361" t="e">
        <f>_xll.qlIndexFixing($AC$5,AZ106,,_xll.ohTrigger(Trigger,Quote!$V$2))</f>
        <v>#VALUE!</v>
      </c>
      <c r="BD106" s="361" t="e">
        <f>_xll.qlIndexFixing($BE$1,AZ106,TRUE,_xll.ohTrigger(Trigger,Quote!$V$2))</f>
        <v>#NUM!</v>
      </c>
    </row>
    <row r="107" spans="51:56" ht="11.25" customHeight="1" x14ac:dyDescent="0.25">
      <c r="AY107" s="187" t="s">
        <v>217</v>
      </c>
      <c r="AZ107" s="188">
        <f>_xll.qlInterestRateIndexFixingDate(Currency&amp;"ibor"&amp;$I$1,BA107,Trigger)</f>
        <v>42283</v>
      </c>
      <c r="BA107" s="188">
        <f>_xll.qlCalendarAdvance(Calendar,BA106,AY107,"f",,Trigger)</f>
        <v>42285</v>
      </c>
      <c r="BB107" s="188">
        <f>_xll.qlInterestRateIndexMaturity(Currency&amp;"ibor"&amp;$I$1,BA107,Trigger)</f>
        <v>42377</v>
      </c>
      <c r="BC107" s="361" t="e">
        <f>_xll.qlIndexFixing($AC$5,AZ107,,_xll.ohTrigger(Trigger,Quote!$V$2))</f>
        <v>#VALUE!</v>
      </c>
      <c r="BD107" s="361" t="e">
        <f>_xll.qlIndexFixing($BE$1,AZ107,TRUE,_xll.ohTrigger(Trigger,Quote!$V$2))</f>
        <v>#NUM!</v>
      </c>
    </row>
    <row r="108" spans="51:56" ht="11.25" customHeight="1" x14ac:dyDescent="0.25">
      <c r="AY108" s="187" t="s">
        <v>217</v>
      </c>
      <c r="AZ108" s="188">
        <f>_xll.qlInterestRateIndexFixingDate(Currency&amp;"ibor"&amp;$I$1,BA108,Trigger)</f>
        <v>42284</v>
      </c>
      <c r="BA108" s="188">
        <f>_xll.qlCalendarAdvance(Calendar,BA107,AY108,"f",,Trigger)</f>
        <v>42286</v>
      </c>
      <c r="BB108" s="188">
        <f>_xll.qlInterestRateIndexMaturity(Currency&amp;"ibor"&amp;$I$1,BA108,Trigger)</f>
        <v>42380</v>
      </c>
      <c r="BC108" s="361" t="e">
        <f>_xll.qlIndexFixing($AC$5,AZ108,,_xll.ohTrigger(Trigger,Quote!$V$2))</f>
        <v>#VALUE!</v>
      </c>
      <c r="BD108" s="361" t="e">
        <f>_xll.qlIndexFixing($BE$1,AZ108,TRUE,_xll.ohTrigger(Trigger,Quote!$V$2))</f>
        <v>#NUM!</v>
      </c>
    </row>
    <row r="109" spans="51:56" ht="11.25" customHeight="1" x14ac:dyDescent="0.25">
      <c r="AY109" s="187" t="s">
        <v>217</v>
      </c>
      <c r="AZ109" s="188">
        <f>_xll.qlInterestRateIndexFixingDate(Currency&amp;"ibor"&amp;$I$1,BA109,Trigger)</f>
        <v>42285</v>
      </c>
      <c r="BA109" s="188">
        <f>_xll.qlCalendarAdvance(Calendar,BA108,AY109,"f",,Trigger)</f>
        <v>42289</v>
      </c>
      <c r="BB109" s="188">
        <f>_xll.qlInterestRateIndexMaturity(Currency&amp;"ibor"&amp;$I$1,BA109,Trigger)</f>
        <v>42381</v>
      </c>
      <c r="BC109" s="361" t="e">
        <f>_xll.qlIndexFixing($AC$5,AZ109,,_xll.ohTrigger(Trigger,Quote!$V$2))</f>
        <v>#VALUE!</v>
      </c>
      <c r="BD109" s="361" t="e">
        <f>_xll.qlIndexFixing($BE$1,AZ109,TRUE,_xll.ohTrigger(Trigger,Quote!$V$2))</f>
        <v>#NUM!</v>
      </c>
    </row>
    <row r="110" spans="51:56" ht="11.25" customHeight="1" x14ac:dyDescent="0.25">
      <c r="AY110" s="187" t="s">
        <v>217</v>
      </c>
      <c r="AZ110" s="188">
        <f>_xll.qlInterestRateIndexFixingDate(Currency&amp;"ibor"&amp;$I$1,BA110,Trigger)</f>
        <v>42286</v>
      </c>
      <c r="BA110" s="188">
        <f>_xll.qlCalendarAdvance(Calendar,BA109,AY110,"f",,Trigger)</f>
        <v>42290</v>
      </c>
      <c r="BB110" s="188">
        <f>_xll.qlInterestRateIndexMaturity(Currency&amp;"ibor"&amp;$I$1,BA110,Trigger)</f>
        <v>42382</v>
      </c>
      <c r="BC110" s="361" t="e">
        <f>_xll.qlIndexFixing($AC$5,AZ110,,_xll.ohTrigger(Trigger,Quote!$V$2))</f>
        <v>#VALUE!</v>
      </c>
      <c r="BD110" s="361" t="e">
        <f>_xll.qlIndexFixing($BE$1,AZ110,TRUE,_xll.ohTrigger(Trigger,Quote!$V$2))</f>
        <v>#NUM!</v>
      </c>
    </row>
    <row r="111" spans="51:56" ht="11.25" customHeight="1" x14ac:dyDescent="0.25">
      <c r="AY111" s="187" t="s">
        <v>217</v>
      </c>
      <c r="AZ111" s="188">
        <f>_xll.qlInterestRateIndexFixingDate(Currency&amp;"ibor"&amp;$I$1,BA111,Trigger)</f>
        <v>42289</v>
      </c>
      <c r="BA111" s="188">
        <f>_xll.qlCalendarAdvance(Calendar,BA110,AY111,"f",,Trigger)</f>
        <v>42291</v>
      </c>
      <c r="BB111" s="188">
        <f>_xll.qlInterestRateIndexMaturity(Currency&amp;"ibor"&amp;$I$1,BA111,Trigger)</f>
        <v>42383</v>
      </c>
      <c r="BC111" s="361" t="e">
        <f>_xll.qlIndexFixing($AC$5,AZ111,,_xll.ohTrigger(Trigger,Quote!$V$2))</f>
        <v>#VALUE!</v>
      </c>
      <c r="BD111" s="361" t="e">
        <f>_xll.qlIndexFixing($BE$1,AZ111,TRUE,_xll.ohTrigger(Trigger,Quote!$V$2))</f>
        <v>#NUM!</v>
      </c>
    </row>
    <row r="112" spans="51:56" ht="11.25" customHeight="1" x14ac:dyDescent="0.25">
      <c r="AY112" s="187" t="s">
        <v>217</v>
      </c>
      <c r="AZ112" s="188">
        <f>_xll.qlInterestRateIndexFixingDate(Currency&amp;"ibor"&amp;$I$1,BA112,Trigger)</f>
        <v>42290</v>
      </c>
      <c r="BA112" s="188">
        <f>_xll.qlCalendarAdvance(Calendar,BA111,AY112,"f",,Trigger)</f>
        <v>42292</v>
      </c>
      <c r="BB112" s="188">
        <f>_xll.qlInterestRateIndexMaturity(Currency&amp;"ibor"&amp;$I$1,BA112,Trigger)</f>
        <v>42384</v>
      </c>
      <c r="BC112" s="361" t="e">
        <f>_xll.qlIndexFixing($AC$5,AZ112,,_xll.ohTrigger(Trigger,Quote!$V$2))</f>
        <v>#VALUE!</v>
      </c>
      <c r="BD112" s="361" t="e">
        <f>_xll.qlIndexFixing($BE$1,AZ112,TRUE,_xll.ohTrigger(Trigger,Quote!$V$2))</f>
        <v>#NUM!</v>
      </c>
    </row>
    <row r="113" spans="51:56" ht="11.25" customHeight="1" x14ac:dyDescent="0.25">
      <c r="AY113" s="187" t="s">
        <v>217</v>
      </c>
      <c r="AZ113" s="188">
        <f>_xll.qlInterestRateIndexFixingDate(Currency&amp;"ibor"&amp;$I$1,BA113,Trigger)</f>
        <v>42291</v>
      </c>
      <c r="BA113" s="188">
        <f>_xll.qlCalendarAdvance(Calendar,BA112,AY113,"f",,Trigger)</f>
        <v>42293</v>
      </c>
      <c r="BB113" s="188">
        <f>_xll.qlInterestRateIndexMaturity(Currency&amp;"ibor"&amp;$I$1,BA113,Trigger)</f>
        <v>42387</v>
      </c>
      <c r="BC113" s="361" t="e">
        <f>_xll.qlIndexFixing($AC$5,AZ113,,_xll.ohTrigger(Trigger,Quote!$V$2))</f>
        <v>#VALUE!</v>
      </c>
      <c r="BD113" s="361" t="e">
        <f>_xll.qlIndexFixing($BE$1,AZ113,TRUE,_xll.ohTrigger(Trigger,Quote!$V$2))</f>
        <v>#NUM!</v>
      </c>
    </row>
    <row r="114" spans="51:56" ht="11.25" customHeight="1" x14ac:dyDescent="0.25">
      <c r="AY114" s="187" t="s">
        <v>217</v>
      </c>
      <c r="AZ114" s="188">
        <f>_xll.qlInterestRateIndexFixingDate(Currency&amp;"ibor"&amp;$I$1,BA114,Trigger)</f>
        <v>42292</v>
      </c>
      <c r="BA114" s="188">
        <f>_xll.qlCalendarAdvance(Calendar,BA113,AY114,"f",,Trigger)</f>
        <v>42296</v>
      </c>
      <c r="BB114" s="188">
        <f>_xll.qlInterestRateIndexMaturity(Currency&amp;"ibor"&amp;$I$1,BA114,Trigger)</f>
        <v>42388</v>
      </c>
      <c r="BC114" s="361" t="e">
        <f>_xll.qlIndexFixing($AC$5,AZ114,,_xll.ohTrigger(Trigger,Quote!$V$2))</f>
        <v>#VALUE!</v>
      </c>
      <c r="BD114" s="361" t="e">
        <f>_xll.qlIndexFixing($BE$1,AZ114,TRUE,_xll.ohTrigger(Trigger,Quote!$V$2))</f>
        <v>#NUM!</v>
      </c>
    </row>
    <row r="115" spans="51:56" ht="11.25" customHeight="1" x14ac:dyDescent="0.25">
      <c r="AY115" s="187" t="s">
        <v>217</v>
      </c>
      <c r="AZ115" s="188">
        <f>_xll.qlInterestRateIndexFixingDate(Currency&amp;"ibor"&amp;$I$1,BA115,Trigger)</f>
        <v>42293</v>
      </c>
      <c r="BA115" s="188">
        <f>_xll.qlCalendarAdvance(Calendar,BA114,AY115,"f",,Trigger)</f>
        <v>42297</v>
      </c>
      <c r="BB115" s="188">
        <f>_xll.qlInterestRateIndexMaturity(Currency&amp;"ibor"&amp;$I$1,BA115,Trigger)</f>
        <v>42389</v>
      </c>
      <c r="BC115" s="361" t="e">
        <f>_xll.qlIndexFixing($AC$5,AZ115,,_xll.ohTrigger(Trigger,Quote!$V$2))</f>
        <v>#VALUE!</v>
      </c>
      <c r="BD115" s="361" t="e">
        <f>_xll.qlIndexFixing($BE$1,AZ115,TRUE,_xll.ohTrigger(Trigger,Quote!$V$2))</f>
        <v>#NUM!</v>
      </c>
    </row>
    <row r="116" spans="51:56" ht="11.25" customHeight="1" x14ac:dyDescent="0.25">
      <c r="AY116" s="187" t="s">
        <v>217</v>
      </c>
      <c r="AZ116" s="188">
        <f>_xll.qlInterestRateIndexFixingDate(Currency&amp;"ibor"&amp;$I$1,BA116,Trigger)</f>
        <v>42296</v>
      </c>
      <c r="BA116" s="188">
        <f>_xll.qlCalendarAdvance(Calendar,BA115,AY116,"f",,Trigger)</f>
        <v>42298</v>
      </c>
      <c r="BB116" s="188">
        <f>_xll.qlInterestRateIndexMaturity(Currency&amp;"ibor"&amp;$I$1,BA116,Trigger)</f>
        <v>42390</v>
      </c>
      <c r="BC116" s="361" t="e">
        <f>_xll.qlIndexFixing($AC$5,AZ116,,_xll.ohTrigger(Trigger,Quote!$V$2))</f>
        <v>#VALUE!</v>
      </c>
      <c r="BD116" s="361" t="e">
        <f>_xll.qlIndexFixing($BE$1,AZ116,TRUE,_xll.ohTrigger(Trigger,Quote!$V$2))</f>
        <v>#NUM!</v>
      </c>
    </row>
    <row r="117" spans="51:56" ht="11.25" customHeight="1" x14ac:dyDescent="0.25">
      <c r="AY117" s="187" t="s">
        <v>217</v>
      </c>
      <c r="AZ117" s="188">
        <f>_xll.qlInterestRateIndexFixingDate(Currency&amp;"ibor"&amp;$I$1,BA117,Trigger)</f>
        <v>42297</v>
      </c>
      <c r="BA117" s="188">
        <f>_xll.qlCalendarAdvance(Calendar,BA116,AY117,"f",,Trigger)</f>
        <v>42299</v>
      </c>
      <c r="BB117" s="188">
        <f>_xll.qlInterestRateIndexMaturity(Currency&amp;"ibor"&amp;$I$1,BA117,Trigger)</f>
        <v>42391</v>
      </c>
      <c r="BC117" s="361" t="e">
        <f>_xll.qlIndexFixing($AC$5,AZ117,,_xll.ohTrigger(Trigger,Quote!$V$2))</f>
        <v>#VALUE!</v>
      </c>
      <c r="BD117" s="361" t="e">
        <f>_xll.qlIndexFixing($BE$1,AZ117,TRUE,_xll.ohTrigger(Trigger,Quote!$V$2))</f>
        <v>#NUM!</v>
      </c>
    </row>
    <row r="118" spans="51:56" ht="11.25" customHeight="1" x14ac:dyDescent="0.25">
      <c r="AY118" s="187" t="s">
        <v>217</v>
      </c>
      <c r="AZ118" s="188">
        <f>_xll.qlInterestRateIndexFixingDate(Currency&amp;"ibor"&amp;$I$1,BA118,Trigger)</f>
        <v>42298</v>
      </c>
      <c r="BA118" s="188">
        <f>_xll.qlCalendarAdvance(Calendar,BA117,AY118,"f",,Trigger)</f>
        <v>42300</v>
      </c>
      <c r="BB118" s="188">
        <f>_xll.qlInterestRateIndexMaturity(Currency&amp;"ibor"&amp;$I$1,BA118,Trigger)</f>
        <v>42394</v>
      </c>
      <c r="BC118" s="361" t="e">
        <f>_xll.qlIndexFixing($AC$5,AZ118,,_xll.ohTrigger(Trigger,Quote!$V$2))</f>
        <v>#VALUE!</v>
      </c>
      <c r="BD118" s="361" t="e">
        <f>_xll.qlIndexFixing($BE$1,AZ118,TRUE,_xll.ohTrigger(Trigger,Quote!$V$2))</f>
        <v>#NUM!</v>
      </c>
    </row>
    <row r="119" spans="51:56" ht="11.25" customHeight="1" x14ac:dyDescent="0.25">
      <c r="AY119" s="187" t="s">
        <v>217</v>
      </c>
      <c r="AZ119" s="188">
        <f>_xll.qlInterestRateIndexFixingDate(Currency&amp;"ibor"&amp;$I$1,BA119,Trigger)</f>
        <v>42299</v>
      </c>
      <c r="BA119" s="188">
        <f>_xll.qlCalendarAdvance(Calendar,BA118,AY119,"f",,Trigger)</f>
        <v>42303</v>
      </c>
      <c r="BB119" s="188">
        <f>_xll.qlInterestRateIndexMaturity(Currency&amp;"ibor"&amp;$I$1,BA119,Trigger)</f>
        <v>42395</v>
      </c>
      <c r="BC119" s="361" t="e">
        <f>_xll.qlIndexFixing($AC$5,AZ119,,_xll.ohTrigger(Trigger,Quote!$V$2))</f>
        <v>#VALUE!</v>
      </c>
      <c r="BD119" s="361" t="e">
        <f>_xll.qlIndexFixing($BE$1,AZ119,TRUE,_xll.ohTrigger(Trigger,Quote!$V$2))</f>
        <v>#NUM!</v>
      </c>
    </row>
    <row r="120" spans="51:56" ht="11.25" customHeight="1" x14ac:dyDescent="0.25">
      <c r="AY120" s="187" t="s">
        <v>217</v>
      </c>
      <c r="AZ120" s="188">
        <f>_xll.qlInterestRateIndexFixingDate(Currency&amp;"ibor"&amp;$I$1,BA120,Trigger)</f>
        <v>42300</v>
      </c>
      <c r="BA120" s="188">
        <f>_xll.qlCalendarAdvance(Calendar,BA119,AY120,"f",,Trigger)</f>
        <v>42304</v>
      </c>
      <c r="BB120" s="188">
        <f>_xll.qlInterestRateIndexMaturity(Currency&amp;"ibor"&amp;$I$1,BA120,Trigger)</f>
        <v>42396</v>
      </c>
      <c r="BC120" s="361" t="e">
        <f>_xll.qlIndexFixing($AC$5,AZ120,,_xll.ohTrigger(Trigger,Quote!$V$2))</f>
        <v>#VALUE!</v>
      </c>
      <c r="BD120" s="361" t="e">
        <f>_xll.qlIndexFixing($BE$1,AZ120,TRUE,_xll.ohTrigger(Trigger,Quote!$V$2))</f>
        <v>#NUM!</v>
      </c>
    </row>
    <row r="121" spans="51:56" ht="11.25" customHeight="1" x14ac:dyDescent="0.25">
      <c r="AY121" s="187" t="s">
        <v>217</v>
      </c>
      <c r="AZ121" s="188">
        <f>_xll.qlInterestRateIndexFixingDate(Currency&amp;"ibor"&amp;$I$1,BA121,Trigger)</f>
        <v>42303</v>
      </c>
      <c r="BA121" s="188">
        <f>_xll.qlCalendarAdvance(Calendar,BA120,AY121,"f",,Trigger)</f>
        <v>42305</v>
      </c>
      <c r="BB121" s="188">
        <f>_xll.qlInterestRateIndexMaturity(Currency&amp;"ibor"&amp;$I$1,BA121,Trigger)</f>
        <v>42397</v>
      </c>
      <c r="BC121" s="361" t="e">
        <f>_xll.qlIndexFixing($AC$5,AZ121,,_xll.ohTrigger(Trigger,Quote!$V$2))</f>
        <v>#VALUE!</v>
      </c>
      <c r="BD121" s="361" t="e">
        <f>_xll.qlIndexFixing($BE$1,AZ121,TRUE,_xll.ohTrigger(Trigger,Quote!$V$2))</f>
        <v>#NUM!</v>
      </c>
    </row>
    <row r="122" spans="51:56" ht="11.25" customHeight="1" x14ac:dyDescent="0.25">
      <c r="AY122" s="187" t="s">
        <v>217</v>
      </c>
      <c r="AZ122" s="188">
        <f>_xll.qlInterestRateIndexFixingDate(Currency&amp;"ibor"&amp;$I$1,BA122,Trigger)</f>
        <v>42304</v>
      </c>
      <c r="BA122" s="188">
        <f>_xll.qlCalendarAdvance(Calendar,BA121,AY122,"f",,Trigger)</f>
        <v>42306</v>
      </c>
      <c r="BB122" s="188">
        <f>_xll.qlInterestRateIndexMaturity(Currency&amp;"ibor"&amp;$I$1,BA122,Trigger)</f>
        <v>42398</v>
      </c>
      <c r="BC122" s="361" t="e">
        <f>_xll.qlIndexFixing($AC$5,AZ122,,_xll.ohTrigger(Trigger,Quote!$V$2))</f>
        <v>#VALUE!</v>
      </c>
      <c r="BD122" s="361" t="e">
        <f>_xll.qlIndexFixing($BE$1,AZ122,TRUE,_xll.ohTrigger(Trigger,Quote!$V$2))</f>
        <v>#NUM!</v>
      </c>
    </row>
    <row r="123" spans="51:56" ht="11.25" customHeight="1" x14ac:dyDescent="0.25">
      <c r="AY123" s="187" t="s">
        <v>217</v>
      </c>
      <c r="AZ123" s="188">
        <f>_xll.qlInterestRateIndexFixingDate(Currency&amp;"ibor"&amp;$I$1,BA123,Trigger)</f>
        <v>42305</v>
      </c>
      <c r="BA123" s="188">
        <f>_xll.qlCalendarAdvance(Calendar,BA122,AY123,"f",,Trigger)</f>
        <v>42307</v>
      </c>
      <c r="BB123" s="188">
        <f>_xll.qlInterestRateIndexMaturity(Currency&amp;"ibor"&amp;$I$1,BA123,Trigger)</f>
        <v>42398</v>
      </c>
      <c r="BC123" s="361" t="e">
        <f>_xll.qlIndexFixing($AC$5,AZ123,,_xll.ohTrigger(Trigger,Quote!$V$2))</f>
        <v>#VALUE!</v>
      </c>
      <c r="BD123" s="361" t="e">
        <f>_xll.qlIndexFixing($BE$1,AZ123,TRUE,_xll.ohTrigger(Trigger,Quote!$V$2))</f>
        <v>#NUM!</v>
      </c>
    </row>
    <row r="124" spans="51:56" ht="11.25" customHeight="1" x14ac:dyDescent="0.25">
      <c r="AY124" s="187" t="s">
        <v>217</v>
      </c>
      <c r="AZ124" s="188">
        <f>_xll.qlInterestRateIndexFixingDate(Currency&amp;"ibor"&amp;$I$1,BA124,Trigger)</f>
        <v>42306</v>
      </c>
      <c r="BA124" s="188">
        <f>_xll.qlCalendarAdvance(Calendar,BA123,AY124,"f",,Trigger)</f>
        <v>42310</v>
      </c>
      <c r="BB124" s="188">
        <f>_xll.qlInterestRateIndexMaturity(Currency&amp;"ibor"&amp;$I$1,BA124,Trigger)</f>
        <v>42402</v>
      </c>
      <c r="BC124" s="361" t="e">
        <f>_xll.qlIndexFixing($AC$5,AZ124,,_xll.ohTrigger(Trigger,Quote!$V$2))</f>
        <v>#VALUE!</v>
      </c>
      <c r="BD124" s="361" t="e">
        <f>_xll.qlIndexFixing($BE$1,AZ124,TRUE,_xll.ohTrigger(Trigger,Quote!$V$2))</f>
        <v>#NUM!</v>
      </c>
    </row>
    <row r="125" spans="51:56" ht="11.25" customHeight="1" x14ac:dyDescent="0.25">
      <c r="AY125" s="187" t="s">
        <v>217</v>
      </c>
      <c r="AZ125" s="188">
        <f>_xll.qlInterestRateIndexFixingDate(Currency&amp;"ibor"&amp;$I$1,BA125,Trigger)</f>
        <v>42307</v>
      </c>
      <c r="BA125" s="188">
        <f>_xll.qlCalendarAdvance(Calendar,BA124,AY125,"f",,Trigger)</f>
        <v>42311</v>
      </c>
      <c r="BB125" s="188">
        <f>_xll.qlInterestRateIndexMaturity(Currency&amp;"ibor"&amp;$I$1,BA125,Trigger)</f>
        <v>42403</v>
      </c>
      <c r="BC125" s="361" t="e">
        <f>_xll.qlIndexFixing($AC$5,AZ125,,_xll.ohTrigger(Trigger,Quote!$V$2))</f>
        <v>#VALUE!</v>
      </c>
      <c r="BD125" s="361" t="e">
        <f>_xll.qlIndexFixing($BE$1,AZ125,TRUE,_xll.ohTrigger(Trigger,Quote!$V$2))</f>
        <v>#NUM!</v>
      </c>
    </row>
    <row r="126" spans="51:56" ht="11.25" customHeight="1" x14ac:dyDescent="0.25">
      <c r="AY126" s="187" t="s">
        <v>217</v>
      </c>
      <c r="AZ126" s="188">
        <f>_xll.qlInterestRateIndexFixingDate(Currency&amp;"ibor"&amp;$I$1,BA126,Trigger)</f>
        <v>42310</v>
      </c>
      <c r="BA126" s="188">
        <f>_xll.qlCalendarAdvance(Calendar,BA125,AY126,"f",,Trigger)</f>
        <v>42312</v>
      </c>
      <c r="BB126" s="188">
        <f>_xll.qlInterestRateIndexMaturity(Currency&amp;"ibor"&amp;$I$1,BA126,Trigger)</f>
        <v>42404</v>
      </c>
      <c r="BC126" s="361" t="e">
        <f>_xll.qlIndexFixing($AC$5,AZ126,,_xll.ohTrigger(Trigger,Quote!$V$2))</f>
        <v>#VALUE!</v>
      </c>
      <c r="BD126" s="361" t="e">
        <f>_xll.qlIndexFixing($BE$1,AZ126,TRUE,_xll.ohTrigger(Trigger,Quote!$V$2))</f>
        <v>#NUM!</v>
      </c>
    </row>
    <row r="127" spans="51:56" ht="11.25" customHeight="1" x14ac:dyDescent="0.25">
      <c r="AY127" s="187" t="s">
        <v>217</v>
      </c>
      <c r="AZ127" s="188">
        <f>_xll.qlInterestRateIndexFixingDate(Currency&amp;"ibor"&amp;$I$1,BA127,Trigger)</f>
        <v>42311</v>
      </c>
      <c r="BA127" s="188">
        <f>_xll.qlCalendarAdvance(Calendar,BA126,AY127,"f",,Trigger)</f>
        <v>42313</v>
      </c>
      <c r="BB127" s="188">
        <f>_xll.qlInterestRateIndexMaturity(Currency&amp;"ibor"&amp;$I$1,BA127,Trigger)</f>
        <v>42405</v>
      </c>
      <c r="BC127" s="361" t="e">
        <f>_xll.qlIndexFixing($AC$5,AZ127,,_xll.ohTrigger(Trigger,Quote!$V$2))</f>
        <v>#VALUE!</v>
      </c>
      <c r="BD127" s="361" t="e">
        <f>_xll.qlIndexFixing($BE$1,AZ127,TRUE,_xll.ohTrigger(Trigger,Quote!$V$2))</f>
        <v>#NUM!</v>
      </c>
    </row>
    <row r="128" spans="51:56" ht="11.25" customHeight="1" x14ac:dyDescent="0.25">
      <c r="AY128" s="187" t="s">
        <v>217</v>
      </c>
      <c r="AZ128" s="188">
        <f>_xll.qlInterestRateIndexFixingDate(Currency&amp;"ibor"&amp;$I$1,BA128,Trigger)</f>
        <v>42312</v>
      </c>
      <c r="BA128" s="188">
        <f>_xll.qlCalendarAdvance(Calendar,BA127,AY128,"f",,Trigger)</f>
        <v>42314</v>
      </c>
      <c r="BB128" s="188">
        <f>_xll.qlInterestRateIndexMaturity(Currency&amp;"ibor"&amp;$I$1,BA128,Trigger)</f>
        <v>42408</v>
      </c>
      <c r="BC128" s="361" t="e">
        <f>_xll.qlIndexFixing($AC$5,AZ128,,_xll.ohTrigger(Trigger,Quote!$V$2))</f>
        <v>#VALUE!</v>
      </c>
      <c r="BD128" s="361" t="e">
        <f>_xll.qlIndexFixing($BE$1,AZ128,TRUE,_xll.ohTrigger(Trigger,Quote!$V$2))</f>
        <v>#NUM!</v>
      </c>
    </row>
    <row r="129" spans="51:56" ht="11.25" customHeight="1" x14ac:dyDescent="0.25">
      <c r="AY129" s="187" t="s">
        <v>217</v>
      </c>
      <c r="AZ129" s="188">
        <f>_xll.qlInterestRateIndexFixingDate(Currency&amp;"ibor"&amp;$I$1,BA129,Trigger)</f>
        <v>42313</v>
      </c>
      <c r="BA129" s="188">
        <f>_xll.qlCalendarAdvance(Calendar,BA128,AY129,"f",,Trigger)</f>
        <v>42317</v>
      </c>
      <c r="BB129" s="188">
        <f>_xll.qlInterestRateIndexMaturity(Currency&amp;"ibor"&amp;$I$1,BA129,Trigger)</f>
        <v>42409</v>
      </c>
      <c r="BC129" s="361" t="e">
        <f>_xll.qlIndexFixing($AC$5,AZ129,,_xll.ohTrigger(Trigger,Quote!$V$2))</f>
        <v>#VALUE!</v>
      </c>
      <c r="BD129" s="361" t="e">
        <f>_xll.qlIndexFixing($BE$1,AZ129,TRUE,_xll.ohTrigger(Trigger,Quote!$V$2))</f>
        <v>#NUM!</v>
      </c>
    </row>
    <row r="130" spans="51:56" ht="11.25" customHeight="1" x14ac:dyDescent="0.25">
      <c r="AY130" s="187" t="s">
        <v>217</v>
      </c>
      <c r="AZ130" s="188">
        <f>_xll.qlInterestRateIndexFixingDate(Currency&amp;"ibor"&amp;$I$1,BA130,Trigger)</f>
        <v>42314</v>
      </c>
      <c r="BA130" s="188">
        <f>_xll.qlCalendarAdvance(Calendar,BA129,AY130,"f",,Trigger)</f>
        <v>42318</v>
      </c>
      <c r="BB130" s="188">
        <f>_xll.qlInterestRateIndexMaturity(Currency&amp;"ibor"&amp;$I$1,BA130,Trigger)</f>
        <v>42410</v>
      </c>
      <c r="BC130" s="361" t="e">
        <f>_xll.qlIndexFixing($AC$5,AZ130,,_xll.ohTrigger(Trigger,Quote!$V$2))</f>
        <v>#VALUE!</v>
      </c>
      <c r="BD130" s="361" t="e">
        <f>_xll.qlIndexFixing($BE$1,AZ130,TRUE,_xll.ohTrigger(Trigger,Quote!$V$2))</f>
        <v>#NUM!</v>
      </c>
    </row>
    <row r="131" spans="51:56" ht="11.25" customHeight="1" x14ac:dyDescent="0.25">
      <c r="AY131" s="187" t="s">
        <v>217</v>
      </c>
      <c r="AZ131" s="188">
        <f>_xll.qlInterestRateIndexFixingDate(Currency&amp;"ibor"&amp;$I$1,BA131,Trigger)</f>
        <v>42317</v>
      </c>
      <c r="BA131" s="188">
        <f>_xll.qlCalendarAdvance(Calendar,BA130,AY131,"f",,Trigger)</f>
        <v>42319</v>
      </c>
      <c r="BB131" s="188">
        <f>_xll.qlInterestRateIndexMaturity(Currency&amp;"ibor"&amp;$I$1,BA131,Trigger)</f>
        <v>42411</v>
      </c>
      <c r="BC131" s="361" t="e">
        <f>_xll.qlIndexFixing($AC$5,AZ131,,_xll.ohTrigger(Trigger,Quote!$V$2))</f>
        <v>#VALUE!</v>
      </c>
      <c r="BD131" s="361" t="e">
        <f>_xll.qlIndexFixing($BE$1,AZ131,TRUE,_xll.ohTrigger(Trigger,Quote!$V$2))</f>
        <v>#NUM!</v>
      </c>
    </row>
    <row r="132" spans="51:56" ht="11.25" customHeight="1" x14ac:dyDescent="0.25">
      <c r="AY132" s="187" t="s">
        <v>217</v>
      </c>
      <c r="AZ132" s="188">
        <f>_xll.qlInterestRateIndexFixingDate(Currency&amp;"ibor"&amp;$I$1,BA132,Trigger)</f>
        <v>42318</v>
      </c>
      <c r="BA132" s="188">
        <f>_xll.qlCalendarAdvance(Calendar,BA131,AY132,"f",,Trigger)</f>
        <v>42320</v>
      </c>
      <c r="BB132" s="188">
        <f>_xll.qlInterestRateIndexMaturity(Currency&amp;"ibor"&amp;$I$1,BA132,Trigger)</f>
        <v>42412</v>
      </c>
      <c r="BC132" s="361" t="e">
        <f>_xll.qlIndexFixing($AC$5,AZ132,,_xll.ohTrigger(Trigger,Quote!$V$2))</f>
        <v>#VALUE!</v>
      </c>
      <c r="BD132" s="361" t="e">
        <f>_xll.qlIndexFixing($BE$1,AZ132,TRUE,_xll.ohTrigger(Trigger,Quote!$V$2))</f>
        <v>#NUM!</v>
      </c>
    </row>
    <row r="133" spans="51:56" ht="11.25" customHeight="1" x14ac:dyDescent="0.25">
      <c r="AY133" s="187" t="s">
        <v>217</v>
      </c>
      <c r="AZ133" s="188">
        <f>_xll.qlInterestRateIndexFixingDate(Currency&amp;"ibor"&amp;$I$1,BA133,Trigger)</f>
        <v>42319</v>
      </c>
      <c r="BA133" s="188">
        <f>_xll.qlCalendarAdvance(Calendar,BA132,AY133,"f",,Trigger)</f>
        <v>42321</v>
      </c>
      <c r="BB133" s="188">
        <f>_xll.qlInterestRateIndexMaturity(Currency&amp;"ibor"&amp;$I$1,BA133,Trigger)</f>
        <v>42415</v>
      </c>
      <c r="BC133" s="361" t="e">
        <f>_xll.qlIndexFixing($AC$5,AZ133,,_xll.ohTrigger(Trigger,Quote!$V$2))</f>
        <v>#VALUE!</v>
      </c>
      <c r="BD133" s="361" t="e">
        <f>_xll.qlIndexFixing($BE$1,AZ133,TRUE,_xll.ohTrigger(Trigger,Quote!$V$2))</f>
        <v>#NUM!</v>
      </c>
    </row>
    <row r="134" spans="51:56" ht="11.25" customHeight="1" x14ac:dyDescent="0.25">
      <c r="AY134" s="187" t="s">
        <v>217</v>
      </c>
      <c r="AZ134" s="188">
        <f>_xll.qlInterestRateIndexFixingDate(Currency&amp;"ibor"&amp;$I$1,BA134,Trigger)</f>
        <v>42320</v>
      </c>
      <c r="BA134" s="188">
        <f>_xll.qlCalendarAdvance(Calendar,BA133,AY134,"f",,Trigger)</f>
        <v>42324</v>
      </c>
      <c r="BB134" s="188">
        <f>_xll.qlInterestRateIndexMaturity(Currency&amp;"ibor"&amp;$I$1,BA134,Trigger)</f>
        <v>42416</v>
      </c>
      <c r="BC134" s="361" t="e">
        <f>_xll.qlIndexFixing($AC$5,AZ134,,_xll.ohTrigger(Trigger,Quote!$V$2))</f>
        <v>#VALUE!</v>
      </c>
      <c r="BD134" s="361" t="e">
        <f>_xll.qlIndexFixing($BE$1,AZ134,TRUE,_xll.ohTrigger(Trigger,Quote!$V$2))</f>
        <v>#NUM!</v>
      </c>
    </row>
    <row r="135" spans="51:56" ht="11.25" customHeight="1" x14ac:dyDescent="0.25">
      <c r="AY135" s="187" t="s">
        <v>217</v>
      </c>
      <c r="AZ135" s="188">
        <f>_xll.qlInterestRateIndexFixingDate(Currency&amp;"ibor"&amp;$I$1,BA135,Trigger)</f>
        <v>42321</v>
      </c>
      <c r="BA135" s="188">
        <f>_xll.qlCalendarAdvance(Calendar,BA134,AY135,"f",,Trigger)</f>
        <v>42325</v>
      </c>
      <c r="BB135" s="188">
        <f>_xll.qlInterestRateIndexMaturity(Currency&amp;"ibor"&amp;$I$1,BA135,Trigger)</f>
        <v>42417</v>
      </c>
      <c r="BC135" s="361" t="e">
        <f>_xll.qlIndexFixing($AC$5,AZ135,,_xll.ohTrigger(Trigger,Quote!$V$2))</f>
        <v>#VALUE!</v>
      </c>
      <c r="BD135" s="361" t="e">
        <f>_xll.qlIndexFixing($BE$1,AZ135,TRUE,_xll.ohTrigger(Trigger,Quote!$V$2))</f>
        <v>#NUM!</v>
      </c>
    </row>
    <row r="136" spans="51:56" ht="11.25" customHeight="1" x14ac:dyDescent="0.25">
      <c r="AY136" s="187" t="s">
        <v>217</v>
      </c>
      <c r="AZ136" s="188">
        <f>_xll.qlInterestRateIndexFixingDate(Currency&amp;"ibor"&amp;$I$1,BA136,Trigger)</f>
        <v>42324</v>
      </c>
      <c r="BA136" s="188">
        <f>_xll.qlCalendarAdvance(Calendar,BA135,AY136,"f",,Trigger)</f>
        <v>42326</v>
      </c>
      <c r="BB136" s="188">
        <f>_xll.qlInterestRateIndexMaturity(Currency&amp;"ibor"&amp;$I$1,BA136,Trigger)</f>
        <v>42418</v>
      </c>
      <c r="BC136" s="361" t="e">
        <f>_xll.qlIndexFixing($AC$5,AZ136,,_xll.ohTrigger(Trigger,Quote!$V$2))</f>
        <v>#VALUE!</v>
      </c>
      <c r="BD136" s="361" t="e">
        <f>_xll.qlIndexFixing($BE$1,AZ136,TRUE,_xll.ohTrigger(Trigger,Quote!$V$2))</f>
        <v>#NUM!</v>
      </c>
    </row>
    <row r="137" spans="51:56" ht="11.25" customHeight="1" x14ac:dyDescent="0.25">
      <c r="AY137" s="187" t="s">
        <v>217</v>
      </c>
      <c r="AZ137" s="188">
        <f>_xll.qlInterestRateIndexFixingDate(Currency&amp;"ibor"&amp;$I$1,BA137,Trigger)</f>
        <v>42325</v>
      </c>
      <c r="BA137" s="188">
        <f>_xll.qlCalendarAdvance(Calendar,BA136,AY137,"f",,Trigger)</f>
        <v>42327</v>
      </c>
      <c r="BB137" s="188">
        <f>_xll.qlInterestRateIndexMaturity(Currency&amp;"ibor"&amp;$I$1,BA137,Trigger)</f>
        <v>42419</v>
      </c>
      <c r="BC137" s="361" t="e">
        <f>_xll.qlIndexFixing($AC$5,AZ137,,_xll.ohTrigger(Trigger,Quote!$V$2))</f>
        <v>#VALUE!</v>
      </c>
      <c r="BD137" s="361" t="e">
        <f>_xll.qlIndexFixing($BE$1,AZ137,TRUE,_xll.ohTrigger(Trigger,Quote!$V$2))</f>
        <v>#NUM!</v>
      </c>
    </row>
    <row r="138" spans="51:56" ht="11.25" customHeight="1" x14ac:dyDescent="0.25">
      <c r="AY138" s="187" t="s">
        <v>217</v>
      </c>
      <c r="AZ138" s="188">
        <f>_xll.qlInterestRateIndexFixingDate(Currency&amp;"ibor"&amp;$I$1,BA138,Trigger)</f>
        <v>42326</v>
      </c>
      <c r="BA138" s="188">
        <f>_xll.qlCalendarAdvance(Calendar,BA137,AY138,"f",,Trigger)</f>
        <v>42328</v>
      </c>
      <c r="BB138" s="188">
        <f>_xll.qlInterestRateIndexMaturity(Currency&amp;"ibor"&amp;$I$1,BA138,Trigger)</f>
        <v>42422</v>
      </c>
      <c r="BC138" s="361" t="e">
        <f>_xll.qlIndexFixing($AC$5,AZ138,,_xll.ohTrigger(Trigger,Quote!$V$2))</f>
        <v>#VALUE!</v>
      </c>
      <c r="BD138" s="361" t="e">
        <f>_xll.qlIndexFixing($BE$1,AZ138,TRUE,_xll.ohTrigger(Trigger,Quote!$V$2))</f>
        <v>#NUM!</v>
      </c>
    </row>
    <row r="139" spans="51:56" ht="11.25" customHeight="1" x14ac:dyDescent="0.25">
      <c r="AY139" s="187" t="s">
        <v>217</v>
      </c>
      <c r="AZ139" s="188">
        <f>_xll.qlInterestRateIndexFixingDate(Currency&amp;"ibor"&amp;$I$1,BA139,Trigger)</f>
        <v>42327</v>
      </c>
      <c r="BA139" s="188">
        <f>_xll.qlCalendarAdvance(Calendar,BA138,AY139,"f",,Trigger)</f>
        <v>42331</v>
      </c>
      <c r="BB139" s="188">
        <f>_xll.qlInterestRateIndexMaturity(Currency&amp;"ibor"&amp;$I$1,BA139,Trigger)</f>
        <v>42423</v>
      </c>
      <c r="BC139" s="361" t="e">
        <f>_xll.qlIndexFixing($AC$5,AZ139,,_xll.ohTrigger(Trigger,Quote!$V$2))</f>
        <v>#VALUE!</v>
      </c>
      <c r="BD139" s="361" t="e">
        <f>_xll.qlIndexFixing($BE$1,AZ139,TRUE,_xll.ohTrigger(Trigger,Quote!$V$2))</f>
        <v>#NUM!</v>
      </c>
    </row>
    <row r="140" spans="51:56" ht="11.25" customHeight="1" x14ac:dyDescent="0.25">
      <c r="AY140" s="187" t="s">
        <v>217</v>
      </c>
      <c r="AZ140" s="188">
        <f>_xll.qlInterestRateIndexFixingDate(Currency&amp;"ibor"&amp;$I$1,BA140,Trigger)</f>
        <v>42328</v>
      </c>
      <c r="BA140" s="188">
        <f>_xll.qlCalendarAdvance(Calendar,BA139,AY140,"f",,Trigger)</f>
        <v>42332</v>
      </c>
      <c r="BB140" s="188">
        <f>_xll.qlInterestRateIndexMaturity(Currency&amp;"ibor"&amp;$I$1,BA140,Trigger)</f>
        <v>42424</v>
      </c>
      <c r="BC140" s="361" t="e">
        <f>_xll.qlIndexFixing($AC$5,AZ140,,_xll.ohTrigger(Trigger,Quote!$V$2))</f>
        <v>#VALUE!</v>
      </c>
      <c r="BD140" s="361" t="e">
        <f>_xll.qlIndexFixing($BE$1,AZ140,TRUE,_xll.ohTrigger(Trigger,Quote!$V$2))</f>
        <v>#NUM!</v>
      </c>
    </row>
    <row r="141" spans="51:56" ht="11.25" customHeight="1" x14ac:dyDescent="0.25">
      <c r="AY141" s="187" t="s">
        <v>217</v>
      </c>
      <c r="AZ141" s="188">
        <f>_xll.qlInterestRateIndexFixingDate(Currency&amp;"ibor"&amp;$I$1,BA141,Trigger)</f>
        <v>42331</v>
      </c>
      <c r="BA141" s="188">
        <f>_xll.qlCalendarAdvance(Calendar,BA140,AY141,"f",,Trigger)</f>
        <v>42333</v>
      </c>
      <c r="BB141" s="188">
        <f>_xll.qlInterestRateIndexMaturity(Currency&amp;"ibor"&amp;$I$1,BA141,Trigger)</f>
        <v>42425</v>
      </c>
      <c r="BC141" s="361" t="e">
        <f>_xll.qlIndexFixing($AC$5,AZ141,,_xll.ohTrigger(Trigger,Quote!$V$2))</f>
        <v>#VALUE!</v>
      </c>
      <c r="BD141" s="361" t="e">
        <f>_xll.qlIndexFixing($BE$1,AZ141,TRUE,_xll.ohTrigger(Trigger,Quote!$V$2))</f>
        <v>#NUM!</v>
      </c>
    </row>
    <row r="142" spans="51:56" ht="11.25" customHeight="1" x14ac:dyDescent="0.25">
      <c r="AY142" s="187" t="s">
        <v>217</v>
      </c>
      <c r="AZ142" s="188">
        <f>_xll.qlInterestRateIndexFixingDate(Currency&amp;"ibor"&amp;$I$1,BA142,Trigger)</f>
        <v>42332</v>
      </c>
      <c r="BA142" s="188">
        <f>_xll.qlCalendarAdvance(Calendar,BA141,AY142,"f",,Trigger)</f>
        <v>42334</v>
      </c>
      <c r="BB142" s="188">
        <f>_xll.qlInterestRateIndexMaturity(Currency&amp;"ibor"&amp;$I$1,BA142,Trigger)</f>
        <v>42426</v>
      </c>
      <c r="BC142" s="361" t="e">
        <f>_xll.qlIndexFixing($AC$5,AZ142,,_xll.ohTrigger(Trigger,Quote!$V$2))</f>
        <v>#VALUE!</v>
      </c>
      <c r="BD142" s="361" t="e">
        <f>_xll.qlIndexFixing($BE$1,AZ142,TRUE,_xll.ohTrigger(Trigger,Quote!$V$2))</f>
        <v>#NUM!</v>
      </c>
    </row>
    <row r="143" spans="51:56" ht="11.25" customHeight="1" x14ac:dyDescent="0.25">
      <c r="AY143" s="187" t="s">
        <v>217</v>
      </c>
      <c r="AZ143" s="188">
        <f>_xll.qlInterestRateIndexFixingDate(Currency&amp;"ibor"&amp;$I$1,BA143,Trigger)</f>
        <v>42333</v>
      </c>
      <c r="BA143" s="188">
        <f>_xll.qlCalendarAdvance(Calendar,BA142,AY143,"f",,Trigger)</f>
        <v>42335</v>
      </c>
      <c r="BB143" s="188">
        <f>_xll.qlInterestRateIndexMaturity(Currency&amp;"ibor"&amp;$I$1,BA143,Trigger)</f>
        <v>42429</v>
      </c>
      <c r="BC143" s="361" t="e">
        <f>_xll.qlIndexFixing($AC$5,AZ143,,_xll.ohTrigger(Trigger,Quote!$V$2))</f>
        <v>#VALUE!</v>
      </c>
      <c r="BD143" s="361" t="e">
        <f>_xll.qlIndexFixing($BE$1,AZ143,TRUE,_xll.ohTrigger(Trigger,Quote!$V$2))</f>
        <v>#NUM!</v>
      </c>
    </row>
    <row r="144" spans="51:56" ht="11.25" customHeight="1" x14ac:dyDescent="0.25">
      <c r="AY144" s="187" t="s">
        <v>217</v>
      </c>
      <c r="AZ144" s="188">
        <f>_xll.qlInterestRateIndexFixingDate(Currency&amp;"ibor"&amp;$I$1,BA144,Trigger)</f>
        <v>42334</v>
      </c>
      <c r="BA144" s="188">
        <f>_xll.qlCalendarAdvance(Calendar,BA143,AY144,"f",,Trigger)</f>
        <v>42338</v>
      </c>
      <c r="BB144" s="188">
        <f>_xll.qlInterestRateIndexMaturity(Currency&amp;"ibor"&amp;$I$1,BA144,Trigger)</f>
        <v>42429</v>
      </c>
      <c r="BC144" s="361" t="e">
        <f>_xll.qlIndexFixing($AC$5,AZ144,,_xll.ohTrigger(Trigger,Quote!$V$2))</f>
        <v>#VALUE!</v>
      </c>
      <c r="BD144" s="361" t="e">
        <f>_xll.qlIndexFixing($BE$1,AZ144,TRUE,_xll.ohTrigger(Trigger,Quote!$V$2))</f>
        <v>#NUM!</v>
      </c>
    </row>
    <row r="145" spans="51:56" ht="11.25" customHeight="1" x14ac:dyDescent="0.25">
      <c r="AY145" s="187" t="s">
        <v>217</v>
      </c>
      <c r="AZ145" s="188">
        <f>_xll.qlInterestRateIndexFixingDate(Currency&amp;"ibor"&amp;$I$1,BA145,Trigger)</f>
        <v>42335</v>
      </c>
      <c r="BA145" s="188">
        <f>_xll.qlCalendarAdvance(Calendar,BA144,AY145,"f",,Trigger)</f>
        <v>42339</v>
      </c>
      <c r="BB145" s="188">
        <f>_xll.qlInterestRateIndexMaturity(Currency&amp;"ibor"&amp;$I$1,BA145,Trigger)</f>
        <v>42430</v>
      </c>
      <c r="BC145" s="361" t="e">
        <f>_xll.qlIndexFixing($AC$5,AZ145,,_xll.ohTrigger(Trigger,Quote!$V$2))</f>
        <v>#VALUE!</v>
      </c>
      <c r="BD145" s="361" t="e">
        <f>_xll.qlIndexFixing($BE$1,AZ145,TRUE,_xll.ohTrigger(Trigger,Quote!$V$2))</f>
        <v>#NUM!</v>
      </c>
    </row>
    <row r="146" spans="51:56" ht="11.25" customHeight="1" x14ac:dyDescent="0.25">
      <c r="AY146" s="187" t="s">
        <v>217</v>
      </c>
      <c r="AZ146" s="188">
        <f>_xll.qlInterestRateIndexFixingDate(Currency&amp;"ibor"&amp;$I$1,BA146,Trigger)</f>
        <v>42338</v>
      </c>
      <c r="BA146" s="188">
        <f>_xll.qlCalendarAdvance(Calendar,BA145,AY146,"f",,Trigger)</f>
        <v>42340</v>
      </c>
      <c r="BB146" s="188">
        <f>_xll.qlInterestRateIndexMaturity(Currency&amp;"ibor"&amp;$I$1,BA146,Trigger)</f>
        <v>42431</v>
      </c>
      <c r="BC146" s="361" t="e">
        <f>_xll.qlIndexFixing($AC$5,AZ146,,_xll.ohTrigger(Trigger,Quote!$V$2))</f>
        <v>#VALUE!</v>
      </c>
      <c r="BD146" s="361" t="e">
        <f>_xll.qlIndexFixing($BE$1,AZ146,TRUE,_xll.ohTrigger(Trigger,Quote!$V$2))</f>
        <v>#NUM!</v>
      </c>
    </row>
    <row r="147" spans="51:56" ht="11.25" customHeight="1" x14ac:dyDescent="0.25">
      <c r="AY147" s="187" t="s">
        <v>217</v>
      </c>
      <c r="AZ147" s="188">
        <f>_xll.qlInterestRateIndexFixingDate(Currency&amp;"ibor"&amp;$I$1,BA147,Trigger)</f>
        <v>42339</v>
      </c>
      <c r="BA147" s="188">
        <f>_xll.qlCalendarAdvance(Calendar,BA146,AY147,"f",,Trigger)</f>
        <v>42341</v>
      </c>
      <c r="BB147" s="188">
        <f>_xll.qlInterestRateIndexMaturity(Currency&amp;"ibor"&amp;$I$1,BA147,Trigger)</f>
        <v>42432</v>
      </c>
      <c r="BC147" s="361" t="e">
        <f>_xll.qlIndexFixing($AC$5,AZ147,,_xll.ohTrigger(Trigger,Quote!$V$2))</f>
        <v>#VALUE!</v>
      </c>
      <c r="BD147" s="361" t="e">
        <f>_xll.qlIndexFixing($BE$1,AZ147,TRUE,_xll.ohTrigger(Trigger,Quote!$V$2))</f>
        <v>#NUM!</v>
      </c>
    </row>
    <row r="148" spans="51:56" ht="11.25" customHeight="1" x14ac:dyDescent="0.25">
      <c r="AY148" s="187" t="s">
        <v>217</v>
      </c>
      <c r="AZ148" s="188">
        <f>_xll.qlInterestRateIndexFixingDate(Currency&amp;"ibor"&amp;$I$1,BA148,Trigger)</f>
        <v>42340</v>
      </c>
      <c r="BA148" s="188">
        <f>_xll.qlCalendarAdvance(Calendar,BA147,AY148,"f",,Trigger)</f>
        <v>42342</v>
      </c>
      <c r="BB148" s="188">
        <f>_xll.qlInterestRateIndexMaturity(Currency&amp;"ibor"&amp;$I$1,BA148,Trigger)</f>
        <v>42433</v>
      </c>
      <c r="BC148" s="361" t="e">
        <f>_xll.qlIndexFixing($AC$5,AZ148,,_xll.ohTrigger(Trigger,Quote!$V$2))</f>
        <v>#VALUE!</v>
      </c>
      <c r="BD148" s="361" t="e">
        <f>_xll.qlIndexFixing($BE$1,AZ148,TRUE,_xll.ohTrigger(Trigger,Quote!$V$2))</f>
        <v>#NUM!</v>
      </c>
    </row>
    <row r="149" spans="51:56" ht="11.25" customHeight="1" x14ac:dyDescent="0.25">
      <c r="AY149" s="187" t="s">
        <v>217</v>
      </c>
      <c r="AZ149" s="188">
        <f>_xll.qlInterestRateIndexFixingDate(Currency&amp;"ibor"&amp;$I$1,BA149,Trigger)</f>
        <v>42341</v>
      </c>
      <c r="BA149" s="188">
        <f>_xll.qlCalendarAdvance(Calendar,BA148,AY149,"f",,Trigger)</f>
        <v>42345</v>
      </c>
      <c r="BB149" s="188">
        <f>_xll.qlInterestRateIndexMaturity(Currency&amp;"ibor"&amp;$I$1,BA149,Trigger)</f>
        <v>42436</v>
      </c>
      <c r="BC149" s="361" t="e">
        <f>_xll.qlIndexFixing($AC$5,AZ149,,_xll.ohTrigger(Trigger,Quote!$V$2))</f>
        <v>#VALUE!</v>
      </c>
      <c r="BD149" s="361" t="e">
        <f>_xll.qlIndexFixing($BE$1,AZ149,TRUE,_xll.ohTrigger(Trigger,Quote!$V$2))</f>
        <v>#NUM!</v>
      </c>
    </row>
    <row r="150" spans="51:56" ht="11.25" customHeight="1" x14ac:dyDescent="0.25">
      <c r="AY150" s="187" t="s">
        <v>217</v>
      </c>
      <c r="AZ150" s="188">
        <f>_xll.qlInterestRateIndexFixingDate(Currency&amp;"ibor"&amp;$I$1,BA150,Trigger)</f>
        <v>42342</v>
      </c>
      <c r="BA150" s="188">
        <f>_xll.qlCalendarAdvance(Calendar,BA149,AY150,"f",,Trigger)</f>
        <v>42346</v>
      </c>
      <c r="BB150" s="188">
        <f>_xll.qlInterestRateIndexMaturity(Currency&amp;"ibor"&amp;$I$1,BA150,Trigger)</f>
        <v>42437</v>
      </c>
      <c r="BC150" s="361" t="e">
        <f>_xll.qlIndexFixing($AC$5,AZ150,,_xll.ohTrigger(Trigger,Quote!$V$2))</f>
        <v>#VALUE!</v>
      </c>
      <c r="BD150" s="361" t="e">
        <f>_xll.qlIndexFixing($BE$1,AZ150,TRUE,_xll.ohTrigger(Trigger,Quote!$V$2))</f>
        <v>#NUM!</v>
      </c>
    </row>
    <row r="151" spans="51:56" ht="11.25" customHeight="1" x14ac:dyDescent="0.25">
      <c r="AY151" s="187" t="s">
        <v>217</v>
      </c>
      <c r="AZ151" s="188">
        <f>_xll.qlInterestRateIndexFixingDate(Currency&amp;"ibor"&amp;$I$1,BA151,Trigger)</f>
        <v>42345</v>
      </c>
      <c r="BA151" s="188">
        <f>_xll.qlCalendarAdvance(Calendar,BA150,AY151,"f",,Trigger)</f>
        <v>42347</v>
      </c>
      <c r="BB151" s="188">
        <f>_xll.qlInterestRateIndexMaturity(Currency&amp;"ibor"&amp;$I$1,BA151,Trigger)</f>
        <v>42438</v>
      </c>
      <c r="BC151" s="361" t="e">
        <f>_xll.qlIndexFixing($AC$5,AZ151,,_xll.ohTrigger(Trigger,Quote!$V$2))</f>
        <v>#VALUE!</v>
      </c>
      <c r="BD151" s="361" t="e">
        <f>_xll.qlIndexFixing($BE$1,AZ151,TRUE,_xll.ohTrigger(Trigger,Quote!$V$2))</f>
        <v>#NUM!</v>
      </c>
    </row>
    <row r="152" spans="51:56" ht="11.25" customHeight="1" x14ac:dyDescent="0.25">
      <c r="AY152" s="187" t="s">
        <v>217</v>
      </c>
      <c r="AZ152" s="188">
        <f>_xll.qlInterestRateIndexFixingDate(Currency&amp;"ibor"&amp;$I$1,BA152,Trigger)</f>
        <v>42346</v>
      </c>
      <c r="BA152" s="188">
        <f>_xll.qlCalendarAdvance(Calendar,BA151,AY152,"f",,Trigger)</f>
        <v>42348</v>
      </c>
      <c r="BB152" s="188">
        <f>_xll.qlInterestRateIndexMaturity(Currency&amp;"ibor"&amp;$I$1,BA152,Trigger)</f>
        <v>42439</v>
      </c>
      <c r="BC152" s="361" t="e">
        <f>_xll.qlIndexFixing($AC$5,AZ152,,_xll.ohTrigger(Trigger,Quote!$V$2))</f>
        <v>#VALUE!</v>
      </c>
      <c r="BD152" s="361" t="e">
        <f>_xll.qlIndexFixing($BE$1,AZ152,TRUE,_xll.ohTrigger(Trigger,Quote!$V$2))</f>
        <v>#NUM!</v>
      </c>
    </row>
    <row r="153" spans="51:56" ht="11.25" customHeight="1" x14ac:dyDescent="0.25">
      <c r="AY153" s="187" t="s">
        <v>217</v>
      </c>
      <c r="AZ153" s="188">
        <f>_xll.qlInterestRateIndexFixingDate(Currency&amp;"ibor"&amp;$I$1,BA153,Trigger)</f>
        <v>42347</v>
      </c>
      <c r="BA153" s="188">
        <f>_xll.qlCalendarAdvance(Calendar,BA152,AY153,"f",,Trigger)</f>
        <v>42349</v>
      </c>
      <c r="BB153" s="188">
        <f>_xll.qlInterestRateIndexMaturity(Currency&amp;"ibor"&amp;$I$1,BA153,Trigger)</f>
        <v>42440</v>
      </c>
      <c r="BC153" s="361" t="e">
        <f>_xll.qlIndexFixing($AC$5,AZ153,,_xll.ohTrigger(Trigger,Quote!$V$2))</f>
        <v>#VALUE!</v>
      </c>
      <c r="BD153" s="361" t="e">
        <f>_xll.qlIndexFixing($BE$1,AZ153,TRUE,_xll.ohTrigger(Trigger,Quote!$V$2))</f>
        <v>#NUM!</v>
      </c>
    </row>
    <row r="154" spans="51:56" ht="11.25" customHeight="1" x14ac:dyDescent="0.25">
      <c r="AY154" s="187" t="s">
        <v>217</v>
      </c>
      <c r="AZ154" s="188">
        <f>_xll.qlInterestRateIndexFixingDate(Currency&amp;"ibor"&amp;$I$1,BA154,Trigger)</f>
        <v>42348</v>
      </c>
      <c r="BA154" s="188">
        <f>_xll.qlCalendarAdvance(Calendar,BA153,AY154,"f",,Trigger)</f>
        <v>42352</v>
      </c>
      <c r="BB154" s="188">
        <f>_xll.qlInterestRateIndexMaturity(Currency&amp;"ibor"&amp;$I$1,BA154,Trigger)</f>
        <v>42443</v>
      </c>
      <c r="BC154" s="361" t="e">
        <f>_xll.qlIndexFixing($AC$5,AZ154,,_xll.ohTrigger(Trigger,Quote!$V$2))</f>
        <v>#VALUE!</v>
      </c>
      <c r="BD154" s="361" t="e">
        <f>_xll.qlIndexFixing($BE$1,AZ154,TRUE,_xll.ohTrigger(Trigger,Quote!$V$2))</f>
        <v>#NUM!</v>
      </c>
    </row>
    <row r="155" spans="51:56" ht="11.25" customHeight="1" x14ac:dyDescent="0.25">
      <c r="AY155" s="187" t="s">
        <v>217</v>
      </c>
      <c r="AZ155" s="188">
        <f>_xll.qlInterestRateIndexFixingDate(Currency&amp;"ibor"&amp;$I$1,BA155,Trigger)</f>
        <v>42349</v>
      </c>
      <c r="BA155" s="188">
        <f>_xll.qlCalendarAdvance(Calendar,BA154,AY155,"f",,Trigger)</f>
        <v>42353</v>
      </c>
      <c r="BB155" s="188">
        <f>_xll.qlInterestRateIndexMaturity(Currency&amp;"ibor"&amp;$I$1,BA155,Trigger)</f>
        <v>42444</v>
      </c>
      <c r="BC155" s="361" t="e">
        <f>_xll.qlIndexFixing($AC$5,AZ155,,_xll.ohTrigger(Trigger,Quote!$V$2))</f>
        <v>#VALUE!</v>
      </c>
      <c r="BD155" s="361" t="e">
        <f>_xll.qlIndexFixing($BE$1,AZ155,TRUE,_xll.ohTrigger(Trigger,Quote!$V$2))</f>
        <v>#NUM!</v>
      </c>
    </row>
    <row r="156" spans="51:56" ht="11.25" customHeight="1" x14ac:dyDescent="0.25">
      <c r="AY156" s="187" t="s">
        <v>217</v>
      </c>
      <c r="AZ156" s="188">
        <f>_xll.qlInterestRateIndexFixingDate(Currency&amp;"ibor"&amp;$I$1,BA156,Trigger)</f>
        <v>42352</v>
      </c>
      <c r="BA156" s="188">
        <f>_xll.qlCalendarAdvance(Calendar,BA155,AY156,"f",,Trigger)</f>
        <v>42354</v>
      </c>
      <c r="BB156" s="188">
        <f>_xll.qlInterestRateIndexMaturity(Currency&amp;"ibor"&amp;$I$1,BA156,Trigger)</f>
        <v>42445</v>
      </c>
      <c r="BC156" s="361" t="e">
        <f>_xll.qlIndexFixing($AC$5,AZ156,,_xll.ohTrigger(Trigger,Quote!$V$2))</f>
        <v>#VALUE!</v>
      </c>
      <c r="BD156" s="361" t="e">
        <f>_xll.qlIndexFixing($BE$1,AZ156,TRUE,_xll.ohTrigger(Trigger,Quote!$V$2))</f>
        <v>#NUM!</v>
      </c>
    </row>
    <row r="157" spans="51:56" ht="11.25" customHeight="1" x14ac:dyDescent="0.25">
      <c r="AY157" s="187" t="s">
        <v>217</v>
      </c>
      <c r="AZ157" s="188">
        <f>_xll.qlInterestRateIndexFixingDate(Currency&amp;"ibor"&amp;$I$1,BA157,Trigger)</f>
        <v>42353</v>
      </c>
      <c r="BA157" s="188">
        <f>_xll.qlCalendarAdvance(Calendar,BA156,AY157,"f",,Trigger)</f>
        <v>42355</v>
      </c>
      <c r="BB157" s="188">
        <f>_xll.qlInterestRateIndexMaturity(Currency&amp;"ibor"&amp;$I$1,BA157,Trigger)</f>
        <v>42446</v>
      </c>
      <c r="BC157" s="361" t="e">
        <f>_xll.qlIndexFixing($AC$5,AZ157,,_xll.ohTrigger(Trigger,Quote!$V$2))</f>
        <v>#VALUE!</v>
      </c>
      <c r="BD157" s="361" t="e">
        <f>_xll.qlIndexFixing($BE$1,AZ157,TRUE,_xll.ohTrigger(Trigger,Quote!$V$2))</f>
        <v>#NUM!</v>
      </c>
    </row>
    <row r="158" spans="51:56" ht="11.25" customHeight="1" x14ac:dyDescent="0.25">
      <c r="AY158" s="187" t="s">
        <v>217</v>
      </c>
      <c r="AZ158" s="188">
        <f>_xll.qlInterestRateIndexFixingDate(Currency&amp;"ibor"&amp;$I$1,BA158,Trigger)</f>
        <v>42354</v>
      </c>
      <c r="BA158" s="188">
        <f>_xll.qlCalendarAdvance(Calendar,BA157,AY158,"f",,Trigger)</f>
        <v>42356</v>
      </c>
      <c r="BB158" s="188">
        <f>_xll.qlInterestRateIndexMaturity(Currency&amp;"ibor"&amp;$I$1,BA158,Trigger)</f>
        <v>42447</v>
      </c>
      <c r="BC158" s="361" t="e">
        <f>_xll.qlIndexFixing($AC$5,AZ158,,_xll.ohTrigger(Trigger,Quote!$V$2))</f>
        <v>#VALUE!</v>
      </c>
      <c r="BD158" s="361" t="e">
        <f>_xll.qlIndexFixing($BE$1,AZ158,TRUE,_xll.ohTrigger(Trigger,Quote!$V$2))</f>
        <v>#NUM!</v>
      </c>
    </row>
    <row r="159" spans="51:56" ht="11.25" customHeight="1" x14ac:dyDescent="0.25">
      <c r="AY159" s="187" t="s">
        <v>217</v>
      </c>
      <c r="AZ159" s="188">
        <f>_xll.qlInterestRateIndexFixingDate(Currency&amp;"ibor"&amp;$I$1,BA159,Trigger)</f>
        <v>42355</v>
      </c>
      <c r="BA159" s="188">
        <f>_xll.qlCalendarAdvance(Calendar,BA158,AY159,"f",,Trigger)</f>
        <v>42359</v>
      </c>
      <c r="BB159" s="188">
        <f>_xll.qlInterestRateIndexMaturity(Currency&amp;"ibor"&amp;$I$1,BA159,Trigger)</f>
        <v>42450</v>
      </c>
      <c r="BC159" s="361" t="e">
        <f>_xll.qlIndexFixing($AC$5,AZ159,,_xll.ohTrigger(Trigger,Quote!$V$2))</f>
        <v>#VALUE!</v>
      </c>
      <c r="BD159" s="361" t="e">
        <f>_xll.qlIndexFixing($BE$1,AZ159,TRUE,_xll.ohTrigger(Trigger,Quote!$V$2))</f>
        <v>#NUM!</v>
      </c>
    </row>
    <row r="160" spans="51:56" ht="11.25" customHeight="1" x14ac:dyDescent="0.25">
      <c r="AY160" s="187" t="s">
        <v>217</v>
      </c>
      <c r="AZ160" s="188">
        <f>_xll.qlInterestRateIndexFixingDate(Currency&amp;"ibor"&amp;$I$1,BA160,Trigger)</f>
        <v>42356</v>
      </c>
      <c r="BA160" s="188">
        <f>_xll.qlCalendarAdvance(Calendar,BA159,AY160,"f",,Trigger)</f>
        <v>42360</v>
      </c>
      <c r="BB160" s="188">
        <f>_xll.qlInterestRateIndexMaturity(Currency&amp;"ibor"&amp;$I$1,BA160,Trigger)</f>
        <v>42451</v>
      </c>
      <c r="BC160" s="361" t="e">
        <f>_xll.qlIndexFixing($AC$5,AZ160,,_xll.ohTrigger(Trigger,Quote!$V$2))</f>
        <v>#VALUE!</v>
      </c>
      <c r="BD160" s="361" t="e">
        <f>_xll.qlIndexFixing($BE$1,AZ160,TRUE,_xll.ohTrigger(Trigger,Quote!$V$2))</f>
        <v>#NUM!</v>
      </c>
    </row>
    <row r="161" spans="51:56" ht="11.25" customHeight="1" x14ac:dyDescent="0.25">
      <c r="AY161" s="187" t="s">
        <v>217</v>
      </c>
      <c r="AZ161" s="188">
        <f>_xll.qlInterestRateIndexFixingDate(Currency&amp;"ibor"&amp;$I$1,BA161,Trigger)</f>
        <v>42359</v>
      </c>
      <c r="BA161" s="188">
        <f>_xll.qlCalendarAdvance(Calendar,BA160,AY161,"f",,Trigger)</f>
        <v>42361</v>
      </c>
      <c r="BB161" s="188">
        <f>_xll.qlInterestRateIndexMaturity(Currency&amp;"ibor"&amp;$I$1,BA161,Trigger)</f>
        <v>42452</v>
      </c>
      <c r="BC161" s="361" t="e">
        <f>_xll.qlIndexFixing($AC$5,AZ161,,_xll.ohTrigger(Trigger,Quote!$V$2))</f>
        <v>#VALUE!</v>
      </c>
      <c r="BD161" s="361" t="e">
        <f>_xll.qlIndexFixing($BE$1,AZ161,TRUE,_xll.ohTrigger(Trigger,Quote!$V$2))</f>
        <v>#NUM!</v>
      </c>
    </row>
    <row r="162" spans="51:56" ht="11.25" customHeight="1" x14ac:dyDescent="0.25">
      <c r="AY162" s="187" t="s">
        <v>217</v>
      </c>
      <c r="AZ162" s="188">
        <f>_xll.qlInterestRateIndexFixingDate(Currency&amp;"ibor"&amp;$I$1,BA162,Trigger)</f>
        <v>42360</v>
      </c>
      <c r="BA162" s="188">
        <f>_xll.qlCalendarAdvance(Calendar,BA161,AY162,"f",,Trigger)</f>
        <v>42362</v>
      </c>
      <c r="BB162" s="188">
        <f>_xll.qlInterestRateIndexMaturity(Currency&amp;"ibor"&amp;$I$1,BA162,Trigger)</f>
        <v>42453</v>
      </c>
      <c r="BC162" s="361" t="e">
        <f>_xll.qlIndexFixing($AC$5,AZ162,,_xll.ohTrigger(Trigger,Quote!$V$2))</f>
        <v>#VALUE!</v>
      </c>
      <c r="BD162" s="361" t="e">
        <f>_xll.qlIndexFixing($BE$1,AZ162,TRUE,_xll.ohTrigger(Trigger,Quote!$V$2))</f>
        <v>#NUM!</v>
      </c>
    </row>
    <row r="163" spans="51:56" ht="11.25" customHeight="1" x14ac:dyDescent="0.25">
      <c r="AY163" s="187" t="s">
        <v>217</v>
      </c>
      <c r="AZ163" s="188">
        <f>_xll.qlInterestRateIndexFixingDate(Currency&amp;"ibor"&amp;$I$1,BA163,Trigger)</f>
        <v>42361</v>
      </c>
      <c r="BA163" s="188">
        <f>_xll.qlCalendarAdvance(Calendar,BA162,AY163,"f",,Trigger)</f>
        <v>42366</v>
      </c>
      <c r="BB163" s="188">
        <f>_xll.qlInterestRateIndexMaturity(Currency&amp;"ibor"&amp;$I$1,BA163,Trigger)</f>
        <v>42458</v>
      </c>
      <c r="BC163" s="361" t="e">
        <f>_xll.qlIndexFixing($AC$5,AZ163,,_xll.ohTrigger(Trigger,Quote!$V$2))</f>
        <v>#VALUE!</v>
      </c>
      <c r="BD163" s="361" t="e">
        <f>_xll.qlIndexFixing($BE$1,AZ163,TRUE,_xll.ohTrigger(Trigger,Quote!$V$2))</f>
        <v>#NUM!</v>
      </c>
    </row>
    <row r="164" spans="51:56" ht="11.25" customHeight="1" x14ac:dyDescent="0.25">
      <c r="AY164" s="187" t="s">
        <v>217</v>
      </c>
      <c r="AZ164" s="188">
        <f>_xll.qlInterestRateIndexFixingDate(Currency&amp;"ibor"&amp;$I$1,BA164,Trigger)</f>
        <v>42362</v>
      </c>
      <c r="BA164" s="188">
        <f>_xll.qlCalendarAdvance(Calendar,BA163,AY164,"f",,Trigger)</f>
        <v>42367</v>
      </c>
      <c r="BB164" s="188">
        <f>_xll.qlInterestRateIndexMaturity(Currency&amp;"ibor"&amp;$I$1,BA164,Trigger)</f>
        <v>42458</v>
      </c>
      <c r="BC164" s="361" t="e">
        <f>_xll.qlIndexFixing($AC$5,AZ164,,_xll.ohTrigger(Trigger,Quote!$V$2))</f>
        <v>#VALUE!</v>
      </c>
      <c r="BD164" s="361" t="e">
        <f>_xll.qlIndexFixing($BE$1,AZ164,TRUE,_xll.ohTrigger(Trigger,Quote!$V$2))</f>
        <v>#NUM!</v>
      </c>
    </row>
    <row r="165" spans="51:56" ht="11.25" customHeight="1" x14ac:dyDescent="0.25">
      <c r="AY165" s="187" t="s">
        <v>217</v>
      </c>
      <c r="AZ165" s="188">
        <f>_xll.qlInterestRateIndexFixingDate(Currency&amp;"ibor"&amp;$I$1,BA165,Trigger)</f>
        <v>42366</v>
      </c>
      <c r="BA165" s="188">
        <f>_xll.qlCalendarAdvance(Calendar,BA164,AY165,"f",,Trigger)</f>
        <v>42368</v>
      </c>
      <c r="BB165" s="188">
        <f>_xll.qlInterestRateIndexMaturity(Currency&amp;"ibor"&amp;$I$1,BA165,Trigger)</f>
        <v>42459</v>
      </c>
      <c r="BC165" s="361" t="e">
        <f>_xll.qlIndexFixing($AC$5,AZ165,,_xll.ohTrigger(Trigger,Quote!$V$2))</f>
        <v>#VALUE!</v>
      </c>
      <c r="BD165" s="361" t="e">
        <f>_xll.qlIndexFixing($BE$1,AZ165,TRUE,_xll.ohTrigger(Trigger,Quote!$V$2))</f>
        <v>#NUM!</v>
      </c>
    </row>
    <row r="166" spans="51:56" ht="11.25" customHeight="1" x14ac:dyDescent="0.25">
      <c r="AY166" s="187" t="s">
        <v>217</v>
      </c>
      <c r="AZ166" s="188">
        <f>_xll.qlInterestRateIndexFixingDate(Currency&amp;"ibor"&amp;$I$1,BA166,Trigger)</f>
        <v>42367</v>
      </c>
      <c r="BA166" s="188">
        <f>_xll.qlCalendarAdvance(Calendar,BA165,AY166,"f",,Trigger)</f>
        <v>42369</v>
      </c>
      <c r="BB166" s="188">
        <f>_xll.qlInterestRateIndexMaturity(Currency&amp;"ibor"&amp;$I$1,BA166,Trigger)</f>
        <v>42460</v>
      </c>
      <c r="BC166" s="361" t="e">
        <f>_xll.qlIndexFixing($AC$5,AZ166,,_xll.ohTrigger(Trigger,Quote!$V$2))</f>
        <v>#VALUE!</v>
      </c>
      <c r="BD166" s="361" t="e">
        <f>_xll.qlIndexFixing($BE$1,AZ166,TRUE,_xll.ohTrigger(Trigger,Quote!$V$2))</f>
        <v>#NUM!</v>
      </c>
    </row>
    <row r="167" spans="51:56" ht="11.25" customHeight="1" x14ac:dyDescent="0.25">
      <c r="AY167" s="187" t="s">
        <v>217</v>
      </c>
      <c r="AZ167" s="188">
        <f>_xll.qlInterestRateIndexFixingDate(Currency&amp;"ibor"&amp;$I$1,BA167,Trigger)</f>
        <v>42368</v>
      </c>
      <c r="BA167" s="188">
        <f>_xll.qlCalendarAdvance(Calendar,BA166,AY167,"f",,Trigger)</f>
        <v>42373</v>
      </c>
      <c r="BB167" s="188">
        <f>_xll.qlInterestRateIndexMaturity(Currency&amp;"ibor"&amp;$I$1,BA167,Trigger)</f>
        <v>42464</v>
      </c>
      <c r="BC167" s="361" t="e">
        <f>_xll.qlIndexFixing($AC$5,AZ167,,_xll.ohTrigger(Trigger,Quote!$V$2))</f>
        <v>#VALUE!</v>
      </c>
      <c r="BD167" s="361" t="e">
        <f>_xll.qlIndexFixing($BE$1,AZ167,TRUE,_xll.ohTrigger(Trigger,Quote!$V$2))</f>
        <v>#NUM!</v>
      </c>
    </row>
    <row r="168" spans="51:56" ht="11.25" customHeight="1" x14ac:dyDescent="0.25">
      <c r="AY168" s="187" t="s">
        <v>217</v>
      </c>
      <c r="AZ168" s="188">
        <f>_xll.qlInterestRateIndexFixingDate(Currency&amp;"ibor"&amp;$I$1,BA168,Trigger)</f>
        <v>42369</v>
      </c>
      <c r="BA168" s="188">
        <f>_xll.qlCalendarAdvance(Calendar,BA167,AY168,"f",,Trigger)</f>
        <v>42374</v>
      </c>
      <c r="BB168" s="188">
        <f>_xll.qlInterestRateIndexMaturity(Currency&amp;"ibor"&amp;$I$1,BA168,Trigger)</f>
        <v>42465</v>
      </c>
      <c r="BC168" s="361" t="e">
        <f>_xll.qlIndexFixing($AC$5,AZ168,,_xll.ohTrigger(Trigger,Quote!$V$2))</f>
        <v>#VALUE!</v>
      </c>
      <c r="BD168" s="361" t="e">
        <f>_xll.qlIndexFixing($BE$1,AZ168,TRUE,_xll.ohTrigger(Trigger,Quote!$V$2))</f>
        <v>#NUM!</v>
      </c>
    </row>
    <row r="169" spans="51:56" ht="11.25" customHeight="1" x14ac:dyDescent="0.25">
      <c r="AY169" s="187" t="s">
        <v>217</v>
      </c>
      <c r="AZ169" s="188">
        <f>_xll.qlInterestRateIndexFixingDate(Currency&amp;"ibor"&amp;$I$1,BA169,Trigger)</f>
        <v>42373</v>
      </c>
      <c r="BA169" s="188">
        <f>_xll.qlCalendarAdvance(Calendar,BA168,AY169,"f",,Trigger)</f>
        <v>42375</v>
      </c>
      <c r="BB169" s="188">
        <f>_xll.qlInterestRateIndexMaturity(Currency&amp;"ibor"&amp;$I$1,BA169,Trigger)</f>
        <v>42466</v>
      </c>
      <c r="BC169" s="361" t="e">
        <f>_xll.qlIndexFixing($AC$5,AZ169,,_xll.ohTrigger(Trigger,Quote!$V$2))</f>
        <v>#VALUE!</v>
      </c>
      <c r="BD169" s="361" t="e">
        <f>_xll.qlIndexFixing($BE$1,AZ169,TRUE,_xll.ohTrigger(Trigger,Quote!$V$2))</f>
        <v>#NUM!</v>
      </c>
    </row>
    <row r="170" spans="51:56" ht="11.25" customHeight="1" x14ac:dyDescent="0.25">
      <c r="AY170" s="187" t="s">
        <v>217</v>
      </c>
      <c r="AZ170" s="188">
        <f>_xll.qlInterestRateIndexFixingDate(Currency&amp;"ibor"&amp;$I$1,BA170,Trigger)</f>
        <v>42374</v>
      </c>
      <c r="BA170" s="188">
        <f>_xll.qlCalendarAdvance(Calendar,BA169,AY170,"f",,Trigger)</f>
        <v>42376</v>
      </c>
      <c r="BB170" s="188">
        <f>_xll.qlInterestRateIndexMaturity(Currency&amp;"ibor"&amp;$I$1,BA170,Trigger)</f>
        <v>42467</v>
      </c>
      <c r="BC170" s="361" t="e">
        <f>_xll.qlIndexFixing($AC$5,AZ170,,_xll.ohTrigger(Trigger,Quote!$V$2))</f>
        <v>#VALUE!</v>
      </c>
      <c r="BD170" s="361" t="e">
        <f>_xll.qlIndexFixing($BE$1,AZ170,TRUE,_xll.ohTrigger(Trigger,Quote!$V$2))</f>
        <v>#NUM!</v>
      </c>
    </row>
    <row r="171" spans="51:56" ht="11.25" customHeight="1" x14ac:dyDescent="0.25">
      <c r="AY171" s="187" t="s">
        <v>217</v>
      </c>
      <c r="AZ171" s="188">
        <f>_xll.qlInterestRateIndexFixingDate(Currency&amp;"ibor"&amp;$I$1,BA171,Trigger)</f>
        <v>42375</v>
      </c>
      <c r="BA171" s="188">
        <f>_xll.qlCalendarAdvance(Calendar,BA170,AY171,"f",,Trigger)</f>
        <v>42377</v>
      </c>
      <c r="BB171" s="188">
        <f>_xll.qlInterestRateIndexMaturity(Currency&amp;"ibor"&amp;$I$1,BA171,Trigger)</f>
        <v>42468</v>
      </c>
      <c r="BC171" s="361" t="e">
        <f>_xll.qlIndexFixing($AC$5,AZ171,,_xll.ohTrigger(Trigger,Quote!$V$2))</f>
        <v>#VALUE!</v>
      </c>
      <c r="BD171" s="361" t="e">
        <f>_xll.qlIndexFixing($BE$1,AZ171,TRUE,_xll.ohTrigger(Trigger,Quote!$V$2))</f>
        <v>#NUM!</v>
      </c>
    </row>
    <row r="172" spans="51:56" ht="11.25" customHeight="1" x14ac:dyDescent="0.25">
      <c r="AY172" s="187" t="s">
        <v>217</v>
      </c>
      <c r="AZ172" s="188">
        <f>_xll.qlInterestRateIndexFixingDate(Currency&amp;"ibor"&amp;$I$1,BA172,Trigger)</f>
        <v>42376</v>
      </c>
      <c r="BA172" s="188">
        <f>_xll.qlCalendarAdvance(Calendar,BA171,AY172,"f",,Trigger)</f>
        <v>42380</v>
      </c>
      <c r="BB172" s="188">
        <f>_xll.qlInterestRateIndexMaturity(Currency&amp;"ibor"&amp;$I$1,BA172,Trigger)</f>
        <v>42471</v>
      </c>
      <c r="BC172" s="361" t="e">
        <f>_xll.qlIndexFixing($AC$5,AZ172,,_xll.ohTrigger(Trigger,Quote!$V$2))</f>
        <v>#VALUE!</v>
      </c>
      <c r="BD172" s="361" t="e">
        <f>_xll.qlIndexFixing($BE$1,AZ172,TRUE,_xll.ohTrigger(Trigger,Quote!$V$2))</f>
        <v>#NUM!</v>
      </c>
    </row>
    <row r="173" spans="51:56" ht="11.25" customHeight="1" x14ac:dyDescent="0.25">
      <c r="AY173" s="187" t="s">
        <v>217</v>
      </c>
      <c r="AZ173" s="188">
        <f>_xll.qlInterestRateIndexFixingDate(Currency&amp;"ibor"&amp;$I$1,BA173,Trigger)</f>
        <v>42377</v>
      </c>
      <c r="BA173" s="188">
        <f>_xll.qlCalendarAdvance(Calendar,BA172,AY173,"f",,Trigger)</f>
        <v>42381</v>
      </c>
      <c r="BB173" s="188">
        <f>_xll.qlInterestRateIndexMaturity(Currency&amp;"ibor"&amp;$I$1,BA173,Trigger)</f>
        <v>42472</v>
      </c>
      <c r="BC173" s="361" t="e">
        <f>_xll.qlIndexFixing($AC$5,AZ173,,_xll.ohTrigger(Trigger,Quote!$V$2))</f>
        <v>#VALUE!</v>
      </c>
      <c r="BD173" s="361" t="e">
        <f>_xll.qlIndexFixing($BE$1,AZ173,TRUE,_xll.ohTrigger(Trigger,Quote!$V$2))</f>
        <v>#NUM!</v>
      </c>
    </row>
    <row r="174" spans="51:56" ht="11.25" customHeight="1" x14ac:dyDescent="0.25">
      <c r="AY174" s="187" t="s">
        <v>217</v>
      </c>
      <c r="AZ174" s="188">
        <f>_xll.qlInterestRateIndexFixingDate(Currency&amp;"ibor"&amp;$I$1,BA174,Trigger)</f>
        <v>42380</v>
      </c>
      <c r="BA174" s="188">
        <f>_xll.qlCalendarAdvance(Calendar,BA173,AY174,"f",,Trigger)</f>
        <v>42382</v>
      </c>
      <c r="BB174" s="188">
        <f>_xll.qlInterestRateIndexMaturity(Currency&amp;"ibor"&amp;$I$1,BA174,Trigger)</f>
        <v>42473</v>
      </c>
      <c r="BC174" s="361" t="e">
        <f>_xll.qlIndexFixing($AC$5,AZ174,,_xll.ohTrigger(Trigger,Quote!$V$2))</f>
        <v>#VALUE!</v>
      </c>
      <c r="BD174" s="361" t="e">
        <f>_xll.qlIndexFixing($BE$1,AZ174,TRUE,_xll.ohTrigger(Trigger,Quote!$V$2))</f>
        <v>#NUM!</v>
      </c>
    </row>
    <row r="175" spans="51:56" ht="11.25" customHeight="1" x14ac:dyDescent="0.25">
      <c r="AY175" s="187" t="s">
        <v>217</v>
      </c>
      <c r="AZ175" s="188">
        <f>_xll.qlInterestRateIndexFixingDate(Currency&amp;"ibor"&amp;$I$1,BA175,Trigger)</f>
        <v>42381</v>
      </c>
      <c r="BA175" s="188">
        <f>_xll.qlCalendarAdvance(Calendar,BA174,AY175,"f",,Trigger)</f>
        <v>42383</v>
      </c>
      <c r="BB175" s="188">
        <f>_xll.qlInterestRateIndexMaturity(Currency&amp;"ibor"&amp;$I$1,BA175,Trigger)</f>
        <v>42474</v>
      </c>
      <c r="BC175" s="361" t="e">
        <f>_xll.qlIndexFixing($AC$5,AZ175,,_xll.ohTrigger(Trigger,Quote!$V$2))</f>
        <v>#VALUE!</v>
      </c>
      <c r="BD175" s="361" t="e">
        <f>_xll.qlIndexFixing($BE$1,AZ175,TRUE,_xll.ohTrigger(Trigger,Quote!$V$2))</f>
        <v>#NUM!</v>
      </c>
    </row>
    <row r="176" spans="51:56" ht="11.25" customHeight="1" x14ac:dyDescent="0.25">
      <c r="AY176" s="187" t="s">
        <v>217</v>
      </c>
      <c r="AZ176" s="188">
        <f>_xll.qlInterestRateIndexFixingDate(Currency&amp;"ibor"&amp;$I$1,BA176,Trigger)</f>
        <v>42382</v>
      </c>
      <c r="BA176" s="188">
        <f>_xll.qlCalendarAdvance(Calendar,BA175,AY176,"f",,Trigger)</f>
        <v>42384</v>
      </c>
      <c r="BB176" s="188">
        <f>_xll.qlInterestRateIndexMaturity(Currency&amp;"ibor"&amp;$I$1,BA176,Trigger)</f>
        <v>42475</v>
      </c>
      <c r="BC176" s="361" t="e">
        <f>_xll.qlIndexFixing($AC$5,AZ176,,_xll.ohTrigger(Trigger,Quote!$V$2))</f>
        <v>#VALUE!</v>
      </c>
      <c r="BD176" s="361" t="e">
        <f>_xll.qlIndexFixing($BE$1,AZ176,TRUE,_xll.ohTrigger(Trigger,Quote!$V$2))</f>
        <v>#NUM!</v>
      </c>
    </row>
    <row r="177" spans="51:56" ht="11.25" customHeight="1" x14ac:dyDescent="0.25">
      <c r="AY177" s="187" t="s">
        <v>217</v>
      </c>
      <c r="AZ177" s="188">
        <f>_xll.qlInterestRateIndexFixingDate(Currency&amp;"ibor"&amp;$I$1,BA177,Trigger)</f>
        <v>42383</v>
      </c>
      <c r="BA177" s="188">
        <f>_xll.qlCalendarAdvance(Calendar,BA176,AY177,"f",,Trigger)</f>
        <v>42387</v>
      </c>
      <c r="BB177" s="188">
        <f>_xll.qlInterestRateIndexMaturity(Currency&amp;"ibor"&amp;$I$1,BA177,Trigger)</f>
        <v>42478</v>
      </c>
      <c r="BC177" s="361" t="e">
        <f>_xll.qlIndexFixing($AC$5,AZ177,,_xll.ohTrigger(Trigger,Quote!$V$2))</f>
        <v>#VALUE!</v>
      </c>
      <c r="BD177" s="361" t="e">
        <f>_xll.qlIndexFixing($BE$1,AZ177,TRUE,_xll.ohTrigger(Trigger,Quote!$V$2))</f>
        <v>#NUM!</v>
      </c>
    </row>
    <row r="178" spans="51:56" ht="11.25" customHeight="1" x14ac:dyDescent="0.25">
      <c r="AY178" s="187" t="s">
        <v>217</v>
      </c>
      <c r="AZ178" s="188">
        <f>_xll.qlInterestRateIndexFixingDate(Currency&amp;"ibor"&amp;$I$1,BA178,Trigger)</f>
        <v>42384</v>
      </c>
      <c r="BA178" s="188">
        <f>_xll.qlCalendarAdvance(Calendar,BA177,AY178,"f",,Trigger)</f>
        <v>42388</v>
      </c>
      <c r="BB178" s="188">
        <f>_xll.qlInterestRateIndexMaturity(Currency&amp;"ibor"&amp;$I$1,BA178,Trigger)</f>
        <v>42479</v>
      </c>
      <c r="BC178" s="361" t="e">
        <f>_xll.qlIndexFixing($AC$5,AZ178,,_xll.ohTrigger(Trigger,Quote!$V$2))</f>
        <v>#VALUE!</v>
      </c>
      <c r="BD178" s="361" t="e">
        <f>_xll.qlIndexFixing($BE$1,AZ178,TRUE,_xll.ohTrigger(Trigger,Quote!$V$2))</f>
        <v>#NUM!</v>
      </c>
    </row>
    <row r="179" spans="51:56" ht="11.25" customHeight="1" x14ac:dyDescent="0.25">
      <c r="AY179" s="187" t="s">
        <v>217</v>
      </c>
      <c r="AZ179" s="188">
        <f>_xll.qlInterestRateIndexFixingDate(Currency&amp;"ibor"&amp;$I$1,BA179,Trigger)</f>
        <v>42387</v>
      </c>
      <c r="BA179" s="188">
        <f>_xll.qlCalendarAdvance(Calendar,BA178,AY179,"f",,Trigger)</f>
        <v>42389</v>
      </c>
      <c r="BB179" s="188">
        <f>_xll.qlInterestRateIndexMaturity(Currency&amp;"ibor"&amp;$I$1,BA179,Trigger)</f>
        <v>42480</v>
      </c>
      <c r="BC179" s="361" t="e">
        <f>_xll.qlIndexFixing($AC$5,AZ179,,_xll.ohTrigger(Trigger,Quote!$V$2))</f>
        <v>#VALUE!</v>
      </c>
      <c r="BD179" s="361" t="e">
        <f>_xll.qlIndexFixing($BE$1,AZ179,TRUE,_xll.ohTrigger(Trigger,Quote!$V$2))</f>
        <v>#NUM!</v>
      </c>
    </row>
    <row r="180" spans="51:56" ht="11.25" customHeight="1" x14ac:dyDescent="0.25">
      <c r="AY180" s="187" t="s">
        <v>217</v>
      </c>
      <c r="AZ180" s="188">
        <f>_xll.qlInterestRateIndexFixingDate(Currency&amp;"ibor"&amp;$I$1,BA180,Trigger)</f>
        <v>42388</v>
      </c>
      <c r="BA180" s="188">
        <f>_xll.qlCalendarAdvance(Calendar,BA179,AY180,"f",,Trigger)</f>
        <v>42390</v>
      </c>
      <c r="BB180" s="188">
        <f>_xll.qlInterestRateIndexMaturity(Currency&amp;"ibor"&amp;$I$1,BA180,Trigger)</f>
        <v>42481</v>
      </c>
      <c r="BC180" s="361" t="e">
        <f>_xll.qlIndexFixing($AC$5,AZ180,,_xll.ohTrigger(Trigger,Quote!$V$2))</f>
        <v>#VALUE!</v>
      </c>
      <c r="BD180" s="361" t="e">
        <f>_xll.qlIndexFixing($BE$1,AZ180,TRUE,_xll.ohTrigger(Trigger,Quote!$V$2))</f>
        <v>#NUM!</v>
      </c>
    </row>
    <row r="181" spans="51:56" ht="11.25" customHeight="1" x14ac:dyDescent="0.25">
      <c r="AY181" s="187" t="s">
        <v>217</v>
      </c>
      <c r="AZ181" s="188">
        <f>_xll.qlInterestRateIndexFixingDate(Currency&amp;"ibor"&amp;$I$1,BA181,Trigger)</f>
        <v>42389</v>
      </c>
      <c r="BA181" s="188">
        <f>_xll.qlCalendarAdvance(Calendar,BA180,AY181,"f",,Trigger)</f>
        <v>42391</v>
      </c>
      <c r="BB181" s="188">
        <f>_xll.qlInterestRateIndexMaturity(Currency&amp;"ibor"&amp;$I$1,BA181,Trigger)</f>
        <v>42482</v>
      </c>
      <c r="BC181" s="361" t="e">
        <f>_xll.qlIndexFixing($AC$5,AZ181,,_xll.ohTrigger(Trigger,Quote!$V$2))</f>
        <v>#VALUE!</v>
      </c>
      <c r="BD181" s="361" t="e">
        <f>_xll.qlIndexFixing($BE$1,AZ181,TRUE,_xll.ohTrigger(Trigger,Quote!$V$2))</f>
        <v>#NUM!</v>
      </c>
    </row>
    <row r="182" spans="51:56" ht="11.25" customHeight="1" x14ac:dyDescent="0.25">
      <c r="AY182" s="187" t="s">
        <v>217</v>
      </c>
      <c r="AZ182" s="188">
        <f>_xll.qlInterestRateIndexFixingDate(Currency&amp;"ibor"&amp;$I$1,BA182,Trigger)</f>
        <v>42390</v>
      </c>
      <c r="BA182" s="188">
        <f>_xll.qlCalendarAdvance(Calendar,BA181,AY182,"f",,Trigger)</f>
        <v>42394</v>
      </c>
      <c r="BB182" s="188">
        <f>_xll.qlInterestRateIndexMaturity(Currency&amp;"ibor"&amp;$I$1,BA182,Trigger)</f>
        <v>42485</v>
      </c>
      <c r="BC182" s="361" t="e">
        <f>_xll.qlIndexFixing($AC$5,AZ182,,_xll.ohTrigger(Trigger,Quote!$V$2))</f>
        <v>#VALUE!</v>
      </c>
      <c r="BD182" s="361" t="e">
        <f>_xll.qlIndexFixing($BE$1,AZ182,TRUE,_xll.ohTrigger(Trigger,Quote!$V$2))</f>
        <v>#NUM!</v>
      </c>
    </row>
    <row r="183" spans="51:56" ht="11.25" customHeight="1" x14ac:dyDescent="0.25">
      <c r="AY183" s="187" t="s">
        <v>217</v>
      </c>
      <c r="AZ183" s="188">
        <f>_xll.qlInterestRateIndexFixingDate(Currency&amp;"ibor"&amp;$I$1,BA183,Trigger)</f>
        <v>42391</v>
      </c>
      <c r="BA183" s="188">
        <f>_xll.qlCalendarAdvance(Calendar,BA182,AY183,"f",,Trigger)</f>
        <v>42395</v>
      </c>
      <c r="BB183" s="188">
        <f>_xll.qlInterestRateIndexMaturity(Currency&amp;"ibor"&amp;$I$1,BA183,Trigger)</f>
        <v>42486</v>
      </c>
      <c r="BC183" s="361" t="e">
        <f>_xll.qlIndexFixing($AC$5,AZ183,,_xll.ohTrigger(Trigger,Quote!$V$2))</f>
        <v>#VALUE!</v>
      </c>
      <c r="BD183" s="361" t="e">
        <f>_xll.qlIndexFixing($BE$1,AZ183,TRUE,_xll.ohTrigger(Trigger,Quote!$V$2))</f>
        <v>#NUM!</v>
      </c>
    </row>
    <row r="184" spans="51:56" ht="11.25" customHeight="1" x14ac:dyDescent="0.25">
      <c r="AY184" s="187" t="s">
        <v>217</v>
      </c>
      <c r="AZ184" s="188">
        <f>_xll.qlInterestRateIndexFixingDate(Currency&amp;"ibor"&amp;$I$1,BA184,Trigger)</f>
        <v>42394</v>
      </c>
      <c r="BA184" s="188">
        <f>_xll.qlCalendarAdvance(Calendar,BA183,AY184,"f",,Trigger)</f>
        <v>42396</v>
      </c>
      <c r="BB184" s="188">
        <f>_xll.qlInterestRateIndexMaturity(Currency&amp;"ibor"&amp;$I$1,BA184,Trigger)</f>
        <v>42487</v>
      </c>
      <c r="BC184" s="361" t="e">
        <f>_xll.qlIndexFixing($AC$5,AZ184,,_xll.ohTrigger(Trigger,Quote!$V$2))</f>
        <v>#VALUE!</v>
      </c>
      <c r="BD184" s="361" t="e">
        <f>_xll.qlIndexFixing($BE$1,AZ184,TRUE,_xll.ohTrigger(Trigger,Quote!$V$2))</f>
        <v>#NUM!</v>
      </c>
    </row>
    <row r="185" spans="51:56" ht="11.25" customHeight="1" x14ac:dyDescent="0.25">
      <c r="AY185" s="187" t="s">
        <v>217</v>
      </c>
      <c r="AZ185" s="188">
        <f>_xll.qlInterestRateIndexFixingDate(Currency&amp;"ibor"&amp;$I$1,BA185,Trigger)</f>
        <v>42395</v>
      </c>
      <c r="BA185" s="188">
        <f>_xll.qlCalendarAdvance(Calendar,BA184,AY185,"f",,Trigger)</f>
        <v>42397</v>
      </c>
      <c r="BB185" s="188">
        <f>_xll.qlInterestRateIndexMaturity(Currency&amp;"ibor"&amp;$I$1,BA185,Trigger)</f>
        <v>42488</v>
      </c>
      <c r="BC185" s="361" t="e">
        <f>_xll.qlIndexFixing($AC$5,AZ185,,_xll.ohTrigger(Trigger,Quote!$V$2))</f>
        <v>#VALUE!</v>
      </c>
      <c r="BD185" s="361" t="e">
        <f>_xll.qlIndexFixing($BE$1,AZ185,TRUE,_xll.ohTrigger(Trigger,Quote!$V$2))</f>
        <v>#NUM!</v>
      </c>
    </row>
    <row r="186" spans="51:56" ht="11.25" customHeight="1" x14ac:dyDescent="0.25">
      <c r="AY186" s="187" t="s">
        <v>217</v>
      </c>
      <c r="AZ186" s="188">
        <f>_xll.qlInterestRateIndexFixingDate(Currency&amp;"ibor"&amp;$I$1,BA186,Trigger)</f>
        <v>42396</v>
      </c>
      <c r="BA186" s="188">
        <f>_xll.qlCalendarAdvance(Calendar,BA185,AY186,"f",,Trigger)</f>
        <v>42398</v>
      </c>
      <c r="BB186" s="188">
        <f>_xll.qlInterestRateIndexMaturity(Currency&amp;"ibor"&amp;$I$1,BA186,Trigger)</f>
        <v>42489</v>
      </c>
      <c r="BC186" s="361" t="e">
        <f>_xll.qlIndexFixing($AC$5,AZ186,,_xll.ohTrigger(Trigger,Quote!$V$2))</f>
        <v>#VALUE!</v>
      </c>
      <c r="BD186" s="361" t="e">
        <f>_xll.qlIndexFixing($BE$1,AZ186,TRUE,_xll.ohTrigger(Trigger,Quote!$V$2))</f>
        <v>#NUM!</v>
      </c>
    </row>
    <row r="187" spans="51:56" ht="11.25" customHeight="1" x14ac:dyDescent="0.25">
      <c r="AY187" s="187" t="s">
        <v>217</v>
      </c>
      <c r="AZ187" s="188">
        <f>_xll.qlInterestRateIndexFixingDate(Currency&amp;"ibor"&amp;$I$1,BA187,Trigger)</f>
        <v>42397</v>
      </c>
      <c r="BA187" s="188">
        <f>_xll.qlCalendarAdvance(Calendar,BA186,AY187,"f",,Trigger)</f>
        <v>42401</v>
      </c>
      <c r="BB187" s="188">
        <f>_xll.qlInterestRateIndexMaturity(Currency&amp;"ibor"&amp;$I$1,BA187,Trigger)</f>
        <v>42492</v>
      </c>
      <c r="BC187" s="361" t="e">
        <f>_xll.qlIndexFixing($AC$5,AZ187,,_xll.ohTrigger(Trigger,Quote!$V$2))</f>
        <v>#VALUE!</v>
      </c>
      <c r="BD187" s="361" t="e">
        <f>_xll.qlIndexFixing($BE$1,AZ187,TRUE,_xll.ohTrigger(Trigger,Quote!$V$2))</f>
        <v>#NUM!</v>
      </c>
    </row>
    <row r="188" spans="51:56" ht="11.25" customHeight="1" x14ac:dyDescent="0.25">
      <c r="AY188" s="187" t="s">
        <v>217</v>
      </c>
      <c r="AZ188" s="188">
        <f>_xll.qlInterestRateIndexFixingDate(Currency&amp;"ibor"&amp;$I$1,BA188,Trigger)</f>
        <v>42398</v>
      </c>
      <c r="BA188" s="188">
        <f>_xll.qlCalendarAdvance(Calendar,BA187,AY188,"f",,Trigger)</f>
        <v>42402</v>
      </c>
      <c r="BB188" s="188">
        <f>_xll.qlInterestRateIndexMaturity(Currency&amp;"ibor"&amp;$I$1,BA188,Trigger)</f>
        <v>42492</v>
      </c>
      <c r="BC188" s="361" t="e">
        <f>_xll.qlIndexFixing($AC$5,AZ188,,_xll.ohTrigger(Trigger,Quote!$V$2))</f>
        <v>#VALUE!</v>
      </c>
      <c r="BD188" s="361" t="e">
        <f>_xll.qlIndexFixing($BE$1,AZ188,TRUE,_xll.ohTrigger(Trigger,Quote!$V$2))</f>
        <v>#NUM!</v>
      </c>
    </row>
    <row r="189" spans="51:56" ht="11.25" customHeight="1" x14ac:dyDescent="0.25">
      <c r="AY189" s="187" t="s">
        <v>217</v>
      </c>
      <c r="AZ189" s="188">
        <f>_xll.qlInterestRateIndexFixingDate(Currency&amp;"ibor"&amp;$I$1,BA189,Trigger)</f>
        <v>42401</v>
      </c>
      <c r="BA189" s="188">
        <f>_xll.qlCalendarAdvance(Calendar,BA188,AY189,"f",,Trigger)</f>
        <v>42403</v>
      </c>
      <c r="BB189" s="188">
        <f>_xll.qlInterestRateIndexMaturity(Currency&amp;"ibor"&amp;$I$1,BA189,Trigger)</f>
        <v>42493</v>
      </c>
      <c r="BC189" s="361" t="e">
        <f>_xll.qlIndexFixing($AC$5,AZ189,,_xll.ohTrigger(Trigger,Quote!$V$2))</f>
        <v>#VALUE!</v>
      </c>
      <c r="BD189" s="361" t="e">
        <f>_xll.qlIndexFixing($BE$1,AZ189,TRUE,_xll.ohTrigger(Trigger,Quote!$V$2))</f>
        <v>#NUM!</v>
      </c>
    </row>
    <row r="190" spans="51:56" ht="11.25" customHeight="1" x14ac:dyDescent="0.25">
      <c r="AY190" s="187" t="s">
        <v>217</v>
      </c>
      <c r="AZ190" s="188">
        <f>_xll.qlInterestRateIndexFixingDate(Currency&amp;"ibor"&amp;$I$1,BA190,Trigger)</f>
        <v>42402</v>
      </c>
      <c r="BA190" s="188">
        <f>_xll.qlCalendarAdvance(Calendar,BA189,AY190,"f",,Trigger)</f>
        <v>42404</v>
      </c>
      <c r="BB190" s="188">
        <f>_xll.qlInterestRateIndexMaturity(Currency&amp;"ibor"&amp;$I$1,BA190,Trigger)</f>
        <v>42494</v>
      </c>
      <c r="BC190" s="361" t="e">
        <f>_xll.qlIndexFixing($AC$5,AZ190,,_xll.ohTrigger(Trigger,Quote!$V$2))</f>
        <v>#VALUE!</v>
      </c>
      <c r="BD190" s="361" t="e">
        <f>_xll.qlIndexFixing($BE$1,AZ190,TRUE,_xll.ohTrigger(Trigger,Quote!$V$2))</f>
        <v>#NUM!</v>
      </c>
    </row>
    <row r="191" spans="51:56" ht="11.25" customHeight="1" x14ac:dyDescent="0.25">
      <c r="AY191" s="187" t="s">
        <v>217</v>
      </c>
      <c r="AZ191" s="188">
        <f>_xll.qlInterestRateIndexFixingDate(Currency&amp;"ibor"&amp;$I$1,BA191,Trigger)</f>
        <v>42403</v>
      </c>
      <c r="BA191" s="188">
        <f>_xll.qlCalendarAdvance(Calendar,BA190,AY191,"f",,Trigger)</f>
        <v>42405</v>
      </c>
      <c r="BB191" s="188">
        <f>_xll.qlInterestRateIndexMaturity(Currency&amp;"ibor"&amp;$I$1,BA191,Trigger)</f>
        <v>42495</v>
      </c>
      <c r="BC191" s="361" t="e">
        <f>_xll.qlIndexFixing($AC$5,AZ191,,_xll.ohTrigger(Trigger,Quote!$V$2))</f>
        <v>#VALUE!</v>
      </c>
      <c r="BD191" s="361" t="e">
        <f>_xll.qlIndexFixing($BE$1,AZ191,TRUE,_xll.ohTrigger(Trigger,Quote!$V$2))</f>
        <v>#NUM!</v>
      </c>
    </row>
    <row r="192" spans="51:56" ht="11.25" customHeight="1" x14ac:dyDescent="0.25">
      <c r="AY192" s="187" t="s">
        <v>217</v>
      </c>
      <c r="AZ192" s="188">
        <f>_xll.qlInterestRateIndexFixingDate(Currency&amp;"ibor"&amp;$I$1,BA192,Trigger)</f>
        <v>42404</v>
      </c>
      <c r="BA192" s="188">
        <f>_xll.qlCalendarAdvance(Calendar,BA191,AY192,"f",,Trigger)</f>
        <v>42408</v>
      </c>
      <c r="BB192" s="188">
        <f>_xll.qlInterestRateIndexMaturity(Currency&amp;"ibor"&amp;$I$1,BA192,Trigger)</f>
        <v>42499</v>
      </c>
      <c r="BC192" s="361" t="e">
        <f>_xll.qlIndexFixing($AC$5,AZ192,,_xll.ohTrigger(Trigger,Quote!$V$2))</f>
        <v>#VALUE!</v>
      </c>
      <c r="BD192" s="361" t="e">
        <f>_xll.qlIndexFixing($BE$1,AZ192,TRUE,_xll.ohTrigger(Trigger,Quote!$V$2))</f>
        <v>#NUM!</v>
      </c>
    </row>
    <row r="193" spans="51:56" ht="11.25" customHeight="1" x14ac:dyDescent="0.25">
      <c r="AY193" s="187" t="s">
        <v>217</v>
      </c>
      <c r="AZ193" s="188">
        <f>_xll.qlInterestRateIndexFixingDate(Currency&amp;"ibor"&amp;$I$1,BA193,Trigger)</f>
        <v>42405</v>
      </c>
      <c r="BA193" s="188">
        <f>_xll.qlCalendarAdvance(Calendar,BA192,AY193,"f",,Trigger)</f>
        <v>42409</v>
      </c>
      <c r="BB193" s="188">
        <f>_xll.qlInterestRateIndexMaturity(Currency&amp;"ibor"&amp;$I$1,BA193,Trigger)</f>
        <v>42499</v>
      </c>
      <c r="BC193" s="361" t="e">
        <f>_xll.qlIndexFixing($AC$5,AZ193,,_xll.ohTrigger(Trigger,Quote!$V$2))</f>
        <v>#VALUE!</v>
      </c>
      <c r="BD193" s="361" t="e">
        <f>_xll.qlIndexFixing($BE$1,AZ193,TRUE,_xll.ohTrigger(Trigger,Quote!$V$2))</f>
        <v>#NUM!</v>
      </c>
    </row>
    <row r="194" spans="51:56" ht="11.25" customHeight="1" x14ac:dyDescent="0.25">
      <c r="AY194" s="187" t="s">
        <v>217</v>
      </c>
      <c r="AZ194" s="188">
        <f>_xll.qlInterestRateIndexFixingDate(Currency&amp;"ibor"&amp;$I$1,BA194,Trigger)</f>
        <v>42408</v>
      </c>
      <c r="BA194" s="188">
        <f>_xll.qlCalendarAdvance(Calendar,BA193,AY194,"f",,Trigger)</f>
        <v>42410</v>
      </c>
      <c r="BB194" s="188">
        <f>_xll.qlInterestRateIndexMaturity(Currency&amp;"ibor"&amp;$I$1,BA194,Trigger)</f>
        <v>42500</v>
      </c>
      <c r="BC194" s="361" t="e">
        <f>_xll.qlIndexFixing($AC$5,AZ194,,_xll.ohTrigger(Trigger,Quote!$V$2))</f>
        <v>#VALUE!</v>
      </c>
      <c r="BD194" s="361" t="e">
        <f>_xll.qlIndexFixing($BE$1,AZ194,TRUE,_xll.ohTrigger(Trigger,Quote!$V$2))</f>
        <v>#NUM!</v>
      </c>
    </row>
    <row r="195" spans="51:56" ht="11.25" customHeight="1" x14ac:dyDescent="0.25">
      <c r="AY195" s="187" t="s">
        <v>217</v>
      </c>
      <c r="AZ195" s="188">
        <f>_xll.qlInterestRateIndexFixingDate(Currency&amp;"ibor"&amp;$I$1,BA195,Trigger)</f>
        <v>42409</v>
      </c>
      <c r="BA195" s="188">
        <f>_xll.qlCalendarAdvance(Calendar,BA194,AY195,"f",,Trigger)</f>
        <v>42411</v>
      </c>
      <c r="BB195" s="188">
        <f>_xll.qlInterestRateIndexMaturity(Currency&amp;"ibor"&amp;$I$1,BA195,Trigger)</f>
        <v>42501</v>
      </c>
      <c r="BC195" s="361" t="e">
        <f>_xll.qlIndexFixing($AC$5,AZ195,,_xll.ohTrigger(Trigger,Quote!$V$2))</f>
        <v>#VALUE!</v>
      </c>
      <c r="BD195" s="361" t="e">
        <f>_xll.qlIndexFixing($BE$1,AZ195,TRUE,_xll.ohTrigger(Trigger,Quote!$V$2))</f>
        <v>#NUM!</v>
      </c>
    </row>
    <row r="196" spans="51:56" ht="11.25" customHeight="1" x14ac:dyDescent="0.25">
      <c r="AY196" s="187" t="s">
        <v>217</v>
      </c>
      <c r="AZ196" s="188">
        <f>_xll.qlInterestRateIndexFixingDate(Currency&amp;"ibor"&amp;$I$1,BA196,Trigger)</f>
        <v>42410</v>
      </c>
      <c r="BA196" s="188">
        <f>_xll.qlCalendarAdvance(Calendar,BA195,AY196,"f",,Trigger)</f>
        <v>42412</v>
      </c>
      <c r="BB196" s="188">
        <f>_xll.qlInterestRateIndexMaturity(Currency&amp;"ibor"&amp;$I$1,BA196,Trigger)</f>
        <v>42502</v>
      </c>
      <c r="BC196" s="361" t="e">
        <f>_xll.qlIndexFixing($AC$5,AZ196,,_xll.ohTrigger(Trigger,Quote!$V$2))</f>
        <v>#VALUE!</v>
      </c>
      <c r="BD196" s="361" t="e">
        <f>_xll.qlIndexFixing($BE$1,AZ196,TRUE,_xll.ohTrigger(Trigger,Quote!$V$2))</f>
        <v>#NUM!</v>
      </c>
    </row>
    <row r="197" spans="51:56" ht="11.25" customHeight="1" x14ac:dyDescent="0.25">
      <c r="AY197" s="187" t="s">
        <v>217</v>
      </c>
      <c r="AZ197" s="188">
        <f>_xll.qlInterestRateIndexFixingDate(Currency&amp;"ibor"&amp;$I$1,BA197,Trigger)</f>
        <v>42411</v>
      </c>
      <c r="BA197" s="188">
        <f>_xll.qlCalendarAdvance(Calendar,BA196,AY197,"f",,Trigger)</f>
        <v>42415</v>
      </c>
      <c r="BB197" s="188">
        <f>_xll.qlInterestRateIndexMaturity(Currency&amp;"ibor"&amp;$I$1,BA197,Trigger)</f>
        <v>42506</v>
      </c>
      <c r="BC197" s="361" t="e">
        <f>_xll.qlIndexFixing($AC$5,AZ197,,_xll.ohTrigger(Trigger,Quote!$V$2))</f>
        <v>#VALUE!</v>
      </c>
      <c r="BD197" s="361" t="e">
        <f>_xll.qlIndexFixing($BE$1,AZ197,TRUE,_xll.ohTrigger(Trigger,Quote!$V$2))</f>
        <v>#NUM!</v>
      </c>
    </row>
    <row r="198" spans="51:56" ht="11.25" customHeight="1" x14ac:dyDescent="0.25">
      <c r="AY198" s="187" t="s">
        <v>217</v>
      </c>
      <c r="AZ198" s="188">
        <f>_xll.qlInterestRateIndexFixingDate(Currency&amp;"ibor"&amp;$I$1,BA198,Trigger)</f>
        <v>42412</v>
      </c>
      <c r="BA198" s="188">
        <f>_xll.qlCalendarAdvance(Calendar,BA197,AY198,"f",,Trigger)</f>
        <v>42416</v>
      </c>
      <c r="BB198" s="188">
        <f>_xll.qlInterestRateIndexMaturity(Currency&amp;"ibor"&amp;$I$1,BA198,Trigger)</f>
        <v>42506</v>
      </c>
      <c r="BC198" s="361" t="e">
        <f>_xll.qlIndexFixing($AC$5,AZ198,,_xll.ohTrigger(Trigger,Quote!$V$2))</f>
        <v>#VALUE!</v>
      </c>
      <c r="BD198" s="361" t="e">
        <f>_xll.qlIndexFixing($BE$1,AZ198,TRUE,_xll.ohTrigger(Trigger,Quote!$V$2))</f>
        <v>#NUM!</v>
      </c>
    </row>
    <row r="199" spans="51:56" ht="11.25" customHeight="1" x14ac:dyDescent="0.25">
      <c r="AY199" s="187" t="s">
        <v>217</v>
      </c>
      <c r="AZ199" s="188">
        <f>_xll.qlInterestRateIndexFixingDate(Currency&amp;"ibor"&amp;$I$1,BA199,Trigger)</f>
        <v>42415</v>
      </c>
      <c r="BA199" s="188">
        <f>_xll.qlCalendarAdvance(Calendar,BA198,AY199,"f",,Trigger)</f>
        <v>42417</v>
      </c>
      <c r="BB199" s="188">
        <f>_xll.qlInterestRateIndexMaturity(Currency&amp;"ibor"&amp;$I$1,BA199,Trigger)</f>
        <v>42507</v>
      </c>
      <c r="BC199" s="361" t="e">
        <f>_xll.qlIndexFixing($AC$5,AZ199,,_xll.ohTrigger(Trigger,Quote!$V$2))</f>
        <v>#VALUE!</v>
      </c>
      <c r="BD199" s="361" t="e">
        <f>_xll.qlIndexFixing($BE$1,AZ199,TRUE,_xll.ohTrigger(Trigger,Quote!$V$2))</f>
        <v>#NUM!</v>
      </c>
    </row>
    <row r="200" spans="51:56" ht="11.25" customHeight="1" x14ac:dyDescent="0.25">
      <c r="AY200" s="187" t="s">
        <v>217</v>
      </c>
      <c r="AZ200" s="188">
        <f>_xll.qlInterestRateIndexFixingDate(Currency&amp;"ibor"&amp;$I$1,BA200,Trigger)</f>
        <v>42416</v>
      </c>
      <c r="BA200" s="188">
        <f>_xll.qlCalendarAdvance(Calendar,BA199,AY200,"f",,Trigger)</f>
        <v>42418</v>
      </c>
      <c r="BB200" s="188">
        <f>_xll.qlInterestRateIndexMaturity(Currency&amp;"ibor"&amp;$I$1,BA200,Trigger)</f>
        <v>42508</v>
      </c>
      <c r="BC200" s="361" t="e">
        <f>_xll.qlIndexFixing($AC$5,AZ200,,_xll.ohTrigger(Trigger,Quote!$V$2))</f>
        <v>#VALUE!</v>
      </c>
      <c r="BD200" s="361" t="e">
        <f>_xll.qlIndexFixing($BE$1,AZ200,TRUE,_xll.ohTrigger(Trigger,Quote!$V$2))</f>
        <v>#NUM!</v>
      </c>
    </row>
    <row r="201" spans="51:56" ht="11.25" customHeight="1" x14ac:dyDescent="0.25">
      <c r="AY201" s="187" t="s">
        <v>217</v>
      </c>
      <c r="AZ201" s="188">
        <f>_xll.qlInterestRateIndexFixingDate(Currency&amp;"ibor"&amp;$I$1,BA201,Trigger)</f>
        <v>42417</v>
      </c>
      <c r="BA201" s="188">
        <f>_xll.qlCalendarAdvance(Calendar,BA200,AY201,"f",,Trigger)</f>
        <v>42419</v>
      </c>
      <c r="BB201" s="188">
        <f>_xll.qlInterestRateIndexMaturity(Currency&amp;"ibor"&amp;$I$1,BA201,Trigger)</f>
        <v>42509</v>
      </c>
      <c r="BC201" s="361" t="e">
        <f>_xll.qlIndexFixing($AC$5,AZ201,,_xll.ohTrigger(Trigger,Quote!$V$2))</f>
        <v>#VALUE!</v>
      </c>
      <c r="BD201" s="361" t="e">
        <f>_xll.qlIndexFixing($BE$1,AZ201,TRUE,_xll.ohTrigger(Trigger,Quote!$V$2))</f>
        <v>#NUM!</v>
      </c>
    </row>
    <row r="202" spans="51:56" ht="11.25" customHeight="1" x14ac:dyDescent="0.25">
      <c r="AY202" s="187" t="s">
        <v>217</v>
      </c>
      <c r="AZ202" s="188">
        <f>_xll.qlInterestRateIndexFixingDate(Currency&amp;"ibor"&amp;$I$1,BA202,Trigger)</f>
        <v>42418</v>
      </c>
      <c r="BA202" s="188">
        <f>_xll.qlCalendarAdvance(Calendar,BA201,AY202,"f",,Trigger)</f>
        <v>42422</v>
      </c>
      <c r="BB202" s="188">
        <f>_xll.qlInterestRateIndexMaturity(Currency&amp;"ibor"&amp;$I$1,BA202,Trigger)</f>
        <v>42513</v>
      </c>
      <c r="BC202" s="361" t="e">
        <f>_xll.qlIndexFixing($AC$5,AZ202,,_xll.ohTrigger(Trigger,Quote!$V$2))</f>
        <v>#VALUE!</v>
      </c>
      <c r="BD202" s="361" t="e">
        <f>_xll.qlIndexFixing($BE$1,AZ202,TRUE,_xll.ohTrigger(Trigger,Quote!$V$2))</f>
        <v>#NUM!</v>
      </c>
    </row>
    <row r="203" spans="51:56" ht="11.25" customHeight="1" x14ac:dyDescent="0.25">
      <c r="AY203" s="187" t="s">
        <v>217</v>
      </c>
      <c r="AZ203" s="188">
        <f>_xll.qlInterestRateIndexFixingDate(Currency&amp;"ibor"&amp;$I$1,BA203,Trigger)</f>
        <v>42419</v>
      </c>
      <c r="BA203" s="188">
        <f>_xll.qlCalendarAdvance(Calendar,BA202,AY203,"f",,Trigger)</f>
        <v>42423</v>
      </c>
      <c r="BB203" s="188">
        <f>_xll.qlInterestRateIndexMaturity(Currency&amp;"ibor"&amp;$I$1,BA203,Trigger)</f>
        <v>42513</v>
      </c>
      <c r="BC203" s="361" t="e">
        <f>_xll.qlIndexFixing($AC$5,AZ203,,_xll.ohTrigger(Trigger,Quote!$V$2))</f>
        <v>#VALUE!</v>
      </c>
      <c r="BD203" s="361" t="e">
        <f>_xll.qlIndexFixing($BE$1,AZ203,TRUE,_xll.ohTrigger(Trigger,Quote!$V$2))</f>
        <v>#NUM!</v>
      </c>
    </row>
    <row r="204" spans="51:56" ht="11.25" customHeight="1" x14ac:dyDescent="0.25">
      <c r="AY204" s="187" t="s">
        <v>217</v>
      </c>
      <c r="AZ204" s="188">
        <f>_xll.qlInterestRateIndexFixingDate(Currency&amp;"ibor"&amp;$I$1,BA204,Trigger)</f>
        <v>42422</v>
      </c>
      <c r="BA204" s="188">
        <f>_xll.qlCalendarAdvance(Calendar,BA203,AY204,"f",,Trigger)</f>
        <v>42424</v>
      </c>
      <c r="BB204" s="188">
        <f>_xll.qlInterestRateIndexMaturity(Currency&amp;"ibor"&amp;$I$1,BA204,Trigger)</f>
        <v>42514</v>
      </c>
      <c r="BC204" s="361" t="e">
        <f>_xll.qlIndexFixing($AC$5,AZ204,,_xll.ohTrigger(Trigger,Quote!$V$2))</f>
        <v>#VALUE!</v>
      </c>
      <c r="BD204" s="361" t="e">
        <f>_xll.qlIndexFixing($BE$1,AZ204,TRUE,_xll.ohTrigger(Trigger,Quote!$V$2))</f>
        <v>#NUM!</v>
      </c>
    </row>
    <row r="205" spans="51:56" ht="11.25" customHeight="1" x14ac:dyDescent="0.25">
      <c r="AY205" s="187" t="s">
        <v>217</v>
      </c>
      <c r="AZ205" s="188">
        <f>_xll.qlInterestRateIndexFixingDate(Currency&amp;"ibor"&amp;$I$1,BA205,Trigger)</f>
        <v>42423</v>
      </c>
      <c r="BA205" s="188">
        <f>_xll.qlCalendarAdvance(Calendar,BA204,AY205,"f",,Trigger)</f>
        <v>42425</v>
      </c>
      <c r="BB205" s="188">
        <f>_xll.qlInterestRateIndexMaturity(Currency&amp;"ibor"&amp;$I$1,BA205,Trigger)</f>
        <v>42515</v>
      </c>
      <c r="BC205" s="361" t="e">
        <f>_xll.qlIndexFixing($AC$5,AZ205,,_xll.ohTrigger(Trigger,Quote!$V$2))</f>
        <v>#VALUE!</v>
      </c>
      <c r="BD205" s="361" t="e">
        <f>_xll.qlIndexFixing($BE$1,AZ205,TRUE,_xll.ohTrigger(Trigger,Quote!$V$2))</f>
        <v>#NUM!</v>
      </c>
    </row>
    <row r="206" spans="51:56" ht="11.25" customHeight="1" x14ac:dyDescent="0.25">
      <c r="AY206" s="187" t="s">
        <v>217</v>
      </c>
      <c r="AZ206" s="188">
        <f>_xll.qlInterestRateIndexFixingDate(Currency&amp;"ibor"&amp;$I$1,BA206,Trigger)</f>
        <v>42424</v>
      </c>
      <c r="BA206" s="188">
        <f>_xll.qlCalendarAdvance(Calendar,BA205,AY206,"f",,Trigger)</f>
        <v>42426</v>
      </c>
      <c r="BB206" s="188">
        <f>_xll.qlInterestRateIndexMaturity(Currency&amp;"ibor"&amp;$I$1,BA206,Trigger)</f>
        <v>42516</v>
      </c>
      <c r="BC206" s="361" t="e">
        <f>_xll.qlIndexFixing($AC$5,AZ206,,_xll.ohTrigger(Trigger,Quote!$V$2))</f>
        <v>#VALUE!</v>
      </c>
      <c r="BD206" s="361" t="e">
        <f>_xll.qlIndexFixing($BE$1,AZ206,TRUE,_xll.ohTrigger(Trigger,Quote!$V$2))</f>
        <v>#NUM!</v>
      </c>
    </row>
    <row r="207" spans="51:56" ht="11.25" customHeight="1" x14ac:dyDescent="0.25">
      <c r="AY207" s="187" t="s">
        <v>217</v>
      </c>
      <c r="AZ207" s="188">
        <f>_xll.qlInterestRateIndexFixingDate(Currency&amp;"ibor"&amp;$I$1,BA207,Trigger)</f>
        <v>42425</v>
      </c>
      <c r="BA207" s="188">
        <f>_xll.qlCalendarAdvance(Calendar,BA206,AY207,"f",,Trigger)</f>
        <v>42429</v>
      </c>
      <c r="BB207" s="188">
        <f>_xll.qlInterestRateIndexMaturity(Currency&amp;"ibor"&amp;$I$1,BA207,Trigger)</f>
        <v>42521</v>
      </c>
      <c r="BC207" s="361" t="e">
        <f>_xll.qlIndexFixing($AC$5,AZ207,,_xll.ohTrigger(Trigger,Quote!$V$2))</f>
        <v>#VALUE!</v>
      </c>
      <c r="BD207" s="361" t="e">
        <f>_xll.qlIndexFixing($BE$1,AZ207,TRUE,_xll.ohTrigger(Trigger,Quote!$V$2))</f>
        <v>#NUM!</v>
      </c>
    </row>
    <row r="208" spans="51:56" ht="11.25" customHeight="1" x14ac:dyDescent="0.25">
      <c r="AY208" s="187" t="s">
        <v>217</v>
      </c>
      <c r="AZ208" s="188">
        <f>_xll.qlInterestRateIndexFixingDate(Currency&amp;"ibor"&amp;$I$1,BA208,Trigger)</f>
        <v>42426</v>
      </c>
      <c r="BA208" s="188">
        <f>_xll.qlCalendarAdvance(Calendar,BA207,AY208,"f",,Trigger)</f>
        <v>42430</v>
      </c>
      <c r="BB208" s="188">
        <f>_xll.qlInterestRateIndexMaturity(Currency&amp;"ibor"&amp;$I$1,BA208,Trigger)</f>
        <v>42522</v>
      </c>
      <c r="BC208" s="361" t="e">
        <f>_xll.qlIndexFixing($AC$5,AZ208,,_xll.ohTrigger(Trigger,Quote!$V$2))</f>
        <v>#VALUE!</v>
      </c>
      <c r="BD208" s="361" t="e">
        <f>_xll.qlIndexFixing($BE$1,AZ208,TRUE,_xll.ohTrigger(Trigger,Quote!$V$2))</f>
        <v>#NUM!</v>
      </c>
    </row>
    <row r="209" spans="51:56" ht="11.25" customHeight="1" x14ac:dyDescent="0.25">
      <c r="AY209" s="187" t="s">
        <v>217</v>
      </c>
      <c r="AZ209" s="188">
        <f>_xll.qlInterestRateIndexFixingDate(Currency&amp;"ibor"&amp;$I$1,BA209,Trigger)</f>
        <v>42429</v>
      </c>
      <c r="BA209" s="188">
        <f>_xll.qlCalendarAdvance(Calendar,BA208,AY209,"f",,Trigger)</f>
        <v>42431</v>
      </c>
      <c r="BB209" s="188">
        <f>_xll.qlInterestRateIndexMaturity(Currency&amp;"ibor"&amp;$I$1,BA209,Trigger)</f>
        <v>42523</v>
      </c>
      <c r="BC209" s="361" t="e">
        <f>_xll.qlIndexFixing($AC$5,AZ209,,_xll.ohTrigger(Trigger,Quote!$V$2))</f>
        <v>#VALUE!</v>
      </c>
      <c r="BD209" s="361" t="e">
        <f>_xll.qlIndexFixing($BE$1,AZ209,TRUE,_xll.ohTrigger(Trigger,Quote!$V$2))</f>
        <v>#NUM!</v>
      </c>
    </row>
    <row r="210" spans="51:56" ht="11.25" customHeight="1" x14ac:dyDescent="0.25">
      <c r="AY210" s="187" t="s">
        <v>217</v>
      </c>
      <c r="AZ210" s="188">
        <f>_xll.qlInterestRateIndexFixingDate(Currency&amp;"ibor"&amp;$I$1,BA210,Trigger)</f>
        <v>42430</v>
      </c>
      <c r="BA210" s="188">
        <f>_xll.qlCalendarAdvance(Calendar,BA209,AY210,"f",,Trigger)</f>
        <v>42432</v>
      </c>
      <c r="BB210" s="188">
        <f>_xll.qlInterestRateIndexMaturity(Currency&amp;"ibor"&amp;$I$1,BA210,Trigger)</f>
        <v>42524</v>
      </c>
      <c r="BC210" s="361" t="e">
        <f>_xll.qlIndexFixing($AC$5,AZ210,,_xll.ohTrigger(Trigger,Quote!$V$2))</f>
        <v>#VALUE!</v>
      </c>
      <c r="BD210" s="361" t="e">
        <f>_xll.qlIndexFixing($BE$1,AZ210,TRUE,_xll.ohTrigger(Trigger,Quote!$V$2))</f>
        <v>#NUM!</v>
      </c>
    </row>
    <row r="211" spans="51:56" ht="11.25" customHeight="1" x14ac:dyDescent="0.25">
      <c r="AY211" s="187" t="s">
        <v>217</v>
      </c>
      <c r="AZ211" s="188">
        <f>_xll.qlInterestRateIndexFixingDate(Currency&amp;"ibor"&amp;$I$1,BA211,Trigger)</f>
        <v>42431</v>
      </c>
      <c r="BA211" s="188">
        <f>_xll.qlCalendarAdvance(Calendar,BA210,AY211,"f",,Trigger)</f>
        <v>42433</v>
      </c>
      <c r="BB211" s="188">
        <f>_xll.qlInterestRateIndexMaturity(Currency&amp;"ibor"&amp;$I$1,BA211,Trigger)</f>
        <v>42527</v>
      </c>
      <c r="BC211" s="361" t="e">
        <f>_xll.qlIndexFixing($AC$5,AZ211,,_xll.ohTrigger(Trigger,Quote!$V$2))</f>
        <v>#VALUE!</v>
      </c>
      <c r="BD211" s="361" t="e">
        <f>_xll.qlIndexFixing($BE$1,AZ211,TRUE,_xll.ohTrigger(Trigger,Quote!$V$2))</f>
        <v>#NUM!</v>
      </c>
    </row>
    <row r="212" spans="51:56" ht="11.25" customHeight="1" x14ac:dyDescent="0.25">
      <c r="AY212" s="187" t="s">
        <v>217</v>
      </c>
      <c r="AZ212" s="188">
        <f>_xll.qlInterestRateIndexFixingDate(Currency&amp;"ibor"&amp;$I$1,BA212,Trigger)</f>
        <v>42432</v>
      </c>
      <c r="BA212" s="188">
        <f>_xll.qlCalendarAdvance(Calendar,BA211,AY212,"f",,Trigger)</f>
        <v>42436</v>
      </c>
      <c r="BB212" s="188">
        <f>_xll.qlInterestRateIndexMaturity(Currency&amp;"ibor"&amp;$I$1,BA212,Trigger)</f>
        <v>42528</v>
      </c>
      <c r="BC212" s="361" t="e">
        <f>_xll.qlIndexFixing($AC$5,AZ212,,_xll.ohTrigger(Trigger,Quote!$V$2))</f>
        <v>#VALUE!</v>
      </c>
      <c r="BD212" s="361" t="e">
        <f>_xll.qlIndexFixing($BE$1,AZ212,TRUE,_xll.ohTrigger(Trigger,Quote!$V$2))</f>
        <v>#NUM!</v>
      </c>
    </row>
    <row r="213" spans="51:56" ht="11.25" customHeight="1" x14ac:dyDescent="0.25">
      <c r="AY213" s="187" t="s">
        <v>217</v>
      </c>
      <c r="AZ213" s="188">
        <f>_xll.qlInterestRateIndexFixingDate(Currency&amp;"ibor"&amp;$I$1,BA213,Trigger)</f>
        <v>42433</v>
      </c>
      <c r="BA213" s="188">
        <f>_xll.qlCalendarAdvance(Calendar,BA212,AY213,"f",,Trigger)</f>
        <v>42437</v>
      </c>
      <c r="BB213" s="188">
        <f>_xll.qlInterestRateIndexMaturity(Currency&amp;"ibor"&amp;$I$1,BA213,Trigger)</f>
        <v>42529</v>
      </c>
      <c r="BC213" s="361" t="e">
        <f>_xll.qlIndexFixing($AC$5,AZ213,,_xll.ohTrigger(Trigger,Quote!$V$2))</f>
        <v>#VALUE!</v>
      </c>
      <c r="BD213" s="361" t="e">
        <f>_xll.qlIndexFixing($BE$1,AZ213,TRUE,_xll.ohTrigger(Trigger,Quote!$V$2))</f>
        <v>#NUM!</v>
      </c>
    </row>
    <row r="214" spans="51:56" ht="11.25" customHeight="1" x14ac:dyDescent="0.25">
      <c r="AY214" s="187" t="s">
        <v>217</v>
      </c>
      <c r="AZ214" s="188">
        <f>_xll.qlInterestRateIndexFixingDate(Currency&amp;"ibor"&amp;$I$1,BA214,Trigger)</f>
        <v>42436</v>
      </c>
      <c r="BA214" s="188">
        <f>_xll.qlCalendarAdvance(Calendar,BA213,AY214,"f",,Trigger)</f>
        <v>42438</v>
      </c>
      <c r="BB214" s="188">
        <f>_xll.qlInterestRateIndexMaturity(Currency&amp;"ibor"&amp;$I$1,BA214,Trigger)</f>
        <v>42530</v>
      </c>
      <c r="BC214" s="361" t="e">
        <f>_xll.qlIndexFixing($AC$5,AZ214,,_xll.ohTrigger(Trigger,Quote!$V$2))</f>
        <v>#VALUE!</v>
      </c>
      <c r="BD214" s="361" t="e">
        <f>_xll.qlIndexFixing($BE$1,AZ214,TRUE,_xll.ohTrigger(Trigger,Quote!$V$2))</f>
        <v>#NUM!</v>
      </c>
    </row>
    <row r="215" spans="51:56" ht="11.25" customHeight="1" x14ac:dyDescent="0.25">
      <c r="AY215" s="187" t="s">
        <v>217</v>
      </c>
      <c r="AZ215" s="188">
        <f>_xll.qlInterestRateIndexFixingDate(Currency&amp;"ibor"&amp;$I$1,BA215,Trigger)</f>
        <v>42437</v>
      </c>
      <c r="BA215" s="188">
        <f>_xll.qlCalendarAdvance(Calendar,BA214,AY215,"f",,Trigger)</f>
        <v>42439</v>
      </c>
      <c r="BB215" s="188">
        <f>_xll.qlInterestRateIndexMaturity(Currency&amp;"ibor"&amp;$I$1,BA215,Trigger)</f>
        <v>42531</v>
      </c>
      <c r="BC215" s="361" t="e">
        <f>_xll.qlIndexFixing($AC$5,AZ215,,_xll.ohTrigger(Trigger,Quote!$V$2))</f>
        <v>#VALUE!</v>
      </c>
      <c r="BD215" s="361" t="e">
        <f>_xll.qlIndexFixing($BE$1,AZ215,TRUE,_xll.ohTrigger(Trigger,Quote!$V$2))</f>
        <v>#NUM!</v>
      </c>
    </row>
    <row r="216" spans="51:56" ht="11.25" customHeight="1" x14ac:dyDescent="0.25">
      <c r="AY216" s="187" t="s">
        <v>217</v>
      </c>
      <c r="AZ216" s="188">
        <f>_xll.qlInterestRateIndexFixingDate(Currency&amp;"ibor"&amp;$I$1,BA216,Trigger)</f>
        <v>42438</v>
      </c>
      <c r="BA216" s="188">
        <f>_xll.qlCalendarAdvance(Calendar,BA215,AY216,"f",,Trigger)</f>
        <v>42440</v>
      </c>
      <c r="BB216" s="188">
        <f>_xll.qlInterestRateIndexMaturity(Currency&amp;"ibor"&amp;$I$1,BA216,Trigger)</f>
        <v>42534</v>
      </c>
      <c r="BC216" s="361" t="e">
        <f>_xll.qlIndexFixing($AC$5,AZ216,,_xll.ohTrigger(Trigger,Quote!$V$2))</f>
        <v>#VALUE!</v>
      </c>
      <c r="BD216" s="361" t="e">
        <f>_xll.qlIndexFixing($BE$1,AZ216,TRUE,_xll.ohTrigger(Trigger,Quote!$V$2))</f>
        <v>#NUM!</v>
      </c>
    </row>
    <row r="217" spans="51:56" ht="11.25" customHeight="1" x14ac:dyDescent="0.25">
      <c r="AY217" s="187" t="s">
        <v>217</v>
      </c>
      <c r="AZ217" s="188">
        <f>_xll.qlInterestRateIndexFixingDate(Currency&amp;"ibor"&amp;$I$1,BA217,Trigger)</f>
        <v>42439</v>
      </c>
      <c r="BA217" s="188">
        <f>_xll.qlCalendarAdvance(Calendar,BA216,AY217,"f",,Trigger)</f>
        <v>42443</v>
      </c>
      <c r="BB217" s="188">
        <f>_xll.qlInterestRateIndexMaturity(Currency&amp;"ibor"&amp;$I$1,BA217,Trigger)</f>
        <v>42535</v>
      </c>
      <c r="BC217" s="361" t="e">
        <f>_xll.qlIndexFixing($AC$5,AZ217,,_xll.ohTrigger(Trigger,Quote!$V$2))</f>
        <v>#VALUE!</v>
      </c>
      <c r="BD217" s="361" t="e">
        <f>_xll.qlIndexFixing($BE$1,AZ217,TRUE,_xll.ohTrigger(Trigger,Quote!$V$2))</f>
        <v>#NUM!</v>
      </c>
    </row>
    <row r="218" spans="51:56" ht="11.25" customHeight="1" x14ac:dyDescent="0.25">
      <c r="AY218" s="187" t="s">
        <v>217</v>
      </c>
      <c r="AZ218" s="188">
        <f>_xll.qlInterestRateIndexFixingDate(Currency&amp;"ibor"&amp;$I$1,BA218,Trigger)</f>
        <v>42440</v>
      </c>
      <c r="BA218" s="188">
        <f>_xll.qlCalendarAdvance(Calendar,BA217,AY218,"f",,Trigger)</f>
        <v>42444</v>
      </c>
      <c r="BB218" s="188">
        <f>_xll.qlInterestRateIndexMaturity(Currency&amp;"ibor"&amp;$I$1,BA218,Trigger)</f>
        <v>42536</v>
      </c>
      <c r="BC218" s="361" t="e">
        <f>_xll.qlIndexFixing($AC$5,AZ218,,_xll.ohTrigger(Trigger,Quote!$V$2))</f>
        <v>#VALUE!</v>
      </c>
      <c r="BD218" s="361" t="e">
        <f>_xll.qlIndexFixing($BE$1,AZ218,TRUE,_xll.ohTrigger(Trigger,Quote!$V$2))</f>
        <v>#NUM!</v>
      </c>
    </row>
    <row r="219" spans="51:56" ht="11.25" customHeight="1" x14ac:dyDescent="0.25">
      <c r="AY219" s="187" t="s">
        <v>217</v>
      </c>
      <c r="AZ219" s="188">
        <f>_xll.qlInterestRateIndexFixingDate(Currency&amp;"ibor"&amp;$I$1,BA219,Trigger)</f>
        <v>42443</v>
      </c>
      <c r="BA219" s="188">
        <f>_xll.qlCalendarAdvance(Calendar,BA218,AY219,"f",,Trigger)</f>
        <v>42445</v>
      </c>
      <c r="BB219" s="188">
        <f>_xll.qlInterestRateIndexMaturity(Currency&amp;"ibor"&amp;$I$1,BA219,Trigger)</f>
        <v>42537</v>
      </c>
      <c r="BC219" s="361" t="e">
        <f>_xll.qlIndexFixing($AC$5,AZ219,,_xll.ohTrigger(Trigger,Quote!$V$2))</f>
        <v>#VALUE!</v>
      </c>
      <c r="BD219" s="361" t="e">
        <f>_xll.qlIndexFixing($BE$1,AZ219,TRUE,_xll.ohTrigger(Trigger,Quote!$V$2))</f>
        <v>#NUM!</v>
      </c>
    </row>
    <row r="220" spans="51:56" ht="11.25" customHeight="1" x14ac:dyDescent="0.25">
      <c r="AY220" s="187" t="s">
        <v>217</v>
      </c>
      <c r="AZ220" s="188">
        <f>_xll.qlInterestRateIndexFixingDate(Currency&amp;"ibor"&amp;$I$1,BA220,Trigger)</f>
        <v>42444</v>
      </c>
      <c r="BA220" s="188">
        <f>_xll.qlCalendarAdvance(Calendar,BA219,AY220,"f",,Trigger)</f>
        <v>42446</v>
      </c>
      <c r="BB220" s="188">
        <f>_xll.qlInterestRateIndexMaturity(Currency&amp;"ibor"&amp;$I$1,BA220,Trigger)</f>
        <v>42538</v>
      </c>
      <c r="BC220" s="361" t="e">
        <f>_xll.qlIndexFixing($AC$5,AZ220,,_xll.ohTrigger(Trigger,Quote!$V$2))</f>
        <v>#VALUE!</v>
      </c>
      <c r="BD220" s="361" t="e">
        <f>_xll.qlIndexFixing($BE$1,AZ220,TRUE,_xll.ohTrigger(Trigger,Quote!$V$2))</f>
        <v>#NUM!</v>
      </c>
    </row>
    <row r="221" spans="51:56" ht="11.25" customHeight="1" x14ac:dyDescent="0.25">
      <c r="AY221" s="187" t="s">
        <v>217</v>
      </c>
      <c r="AZ221" s="188">
        <f>_xll.qlInterestRateIndexFixingDate(Currency&amp;"ibor"&amp;$I$1,BA221,Trigger)</f>
        <v>42445</v>
      </c>
      <c r="BA221" s="188">
        <f>_xll.qlCalendarAdvance(Calendar,BA220,AY221,"f",,Trigger)</f>
        <v>42447</v>
      </c>
      <c r="BB221" s="188">
        <f>_xll.qlInterestRateIndexMaturity(Currency&amp;"ibor"&amp;$I$1,BA221,Trigger)</f>
        <v>42541</v>
      </c>
      <c r="BC221" s="361" t="e">
        <f>_xll.qlIndexFixing($AC$5,AZ221,,_xll.ohTrigger(Trigger,Quote!$V$2))</f>
        <v>#VALUE!</v>
      </c>
      <c r="BD221" s="361" t="e">
        <f>_xll.qlIndexFixing($BE$1,AZ221,TRUE,_xll.ohTrigger(Trigger,Quote!$V$2))</f>
        <v>#NUM!</v>
      </c>
    </row>
    <row r="222" spans="51:56" ht="11.25" customHeight="1" x14ac:dyDescent="0.25">
      <c r="AY222" s="187" t="s">
        <v>217</v>
      </c>
      <c r="AZ222" s="188">
        <f>_xll.qlInterestRateIndexFixingDate(Currency&amp;"ibor"&amp;$I$1,BA222,Trigger)</f>
        <v>42446</v>
      </c>
      <c r="BA222" s="188">
        <f>_xll.qlCalendarAdvance(Calendar,BA221,AY222,"f",,Trigger)</f>
        <v>42450</v>
      </c>
      <c r="BB222" s="188">
        <f>_xll.qlInterestRateIndexMaturity(Currency&amp;"ibor"&amp;$I$1,BA222,Trigger)</f>
        <v>42542</v>
      </c>
      <c r="BC222" s="361" t="e">
        <f>_xll.qlIndexFixing($AC$5,AZ222,,_xll.ohTrigger(Trigger,Quote!$V$2))</f>
        <v>#VALUE!</v>
      </c>
      <c r="BD222" s="361" t="e">
        <f>_xll.qlIndexFixing($BE$1,AZ222,TRUE,_xll.ohTrigger(Trigger,Quote!$V$2))</f>
        <v>#NUM!</v>
      </c>
    </row>
    <row r="223" spans="51:56" ht="11.25" customHeight="1" x14ac:dyDescent="0.25">
      <c r="AY223" s="187" t="s">
        <v>217</v>
      </c>
      <c r="AZ223" s="188">
        <f>_xll.qlInterestRateIndexFixingDate(Currency&amp;"ibor"&amp;$I$1,BA223,Trigger)</f>
        <v>42447</v>
      </c>
      <c r="BA223" s="188">
        <f>_xll.qlCalendarAdvance(Calendar,BA222,AY223,"f",,Trigger)</f>
        <v>42451</v>
      </c>
      <c r="BB223" s="188">
        <f>_xll.qlInterestRateIndexMaturity(Currency&amp;"ibor"&amp;$I$1,BA223,Trigger)</f>
        <v>42543</v>
      </c>
      <c r="BC223" s="361" t="e">
        <f>_xll.qlIndexFixing($AC$5,AZ223,,_xll.ohTrigger(Trigger,Quote!$V$2))</f>
        <v>#VALUE!</v>
      </c>
      <c r="BD223" s="361" t="e">
        <f>_xll.qlIndexFixing($BE$1,AZ223,TRUE,_xll.ohTrigger(Trigger,Quote!$V$2))</f>
        <v>#NUM!</v>
      </c>
    </row>
    <row r="224" spans="51:56" ht="11.25" customHeight="1" x14ac:dyDescent="0.25">
      <c r="AY224" s="187" t="s">
        <v>217</v>
      </c>
      <c r="AZ224" s="188">
        <f>_xll.qlInterestRateIndexFixingDate(Currency&amp;"ibor"&amp;$I$1,BA224,Trigger)</f>
        <v>42450</v>
      </c>
      <c r="BA224" s="188">
        <f>_xll.qlCalendarAdvance(Calendar,BA223,AY224,"f",,Trigger)</f>
        <v>42452</v>
      </c>
      <c r="BB224" s="188">
        <f>_xll.qlInterestRateIndexMaturity(Currency&amp;"ibor"&amp;$I$1,BA224,Trigger)</f>
        <v>42544</v>
      </c>
      <c r="BC224" s="361" t="e">
        <f>_xll.qlIndexFixing($AC$5,AZ224,,_xll.ohTrigger(Trigger,Quote!$V$2))</f>
        <v>#VALUE!</v>
      </c>
      <c r="BD224" s="361" t="e">
        <f>_xll.qlIndexFixing($BE$1,AZ224,TRUE,_xll.ohTrigger(Trigger,Quote!$V$2))</f>
        <v>#NUM!</v>
      </c>
    </row>
    <row r="225" spans="51:56" ht="11.25" customHeight="1" x14ac:dyDescent="0.25">
      <c r="AY225" s="187" t="s">
        <v>217</v>
      </c>
      <c r="AZ225" s="188">
        <f>_xll.qlInterestRateIndexFixingDate(Currency&amp;"ibor"&amp;$I$1,BA225,Trigger)</f>
        <v>42451</v>
      </c>
      <c r="BA225" s="188">
        <f>_xll.qlCalendarAdvance(Calendar,BA224,AY225,"f",,Trigger)</f>
        <v>42453</v>
      </c>
      <c r="BB225" s="188">
        <f>_xll.qlInterestRateIndexMaturity(Currency&amp;"ibor"&amp;$I$1,BA225,Trigger)</f>
        <v>42545</v>
      </c>
      <c r="BC225" s="361" t="e">
        <f>_xll.qlIndexFixing($AC$5,AZ225,,_xll.ohTrigger(Trigger,Quote!$V$2))</f>
        <v>#VALUE!</v>
      </c>
      <c r="BD225" s="361" t="e">
        <f>_xll.qlIndexFixing($BE$1,AZ225,TRUE,_xll.ohTrigger(Trigger,Quote!$V$2))</f>
        <v>#NUM!</v>
      </c>
    </row>
    <row r="226" spans="51:56" ht="11.25" customHeight="1" x14ac:dyDescent="0.25">
      <c r="AY226" s="187" t="s">
        <v>217</v>
      </c>
      <c r="AZ226" s="188">
        <f>_xll.qlInterestRateIndexFixingDate(Currency&amp;"ibor"&amp;$I$1,BA226,Trigger)</f>
        <v>42452</v>
      </c>
      <c r="BA226" s="188">
        <f>_xll.qlCalendarAdvance(Calendar,BA225,AY226,"f",,Trigger)</f>
        <v>42458</v>
      </c>
      <c r="BB226" s="188">
        <f>_xll.qlInterestRateIndexMaturity(Currency&amp;"ibor"&amp;$I$1,BA226,Trigger)</f>
        <v>42550</v>
      </c>
      <c r="BC226" s="361" t="e">
        <f>_xll.qlIndexFixing($AC$5,AZ226,,_xll.ohTrigger(Trigger,Quote!$V$2))</f>
        <v>#VALUE!</v>
      </c>
      <c r="BD226" s="361" t="e">
        <f>_xll.qlIndexFixing($BE$1,AZ226,TRUE,_xll.ohTrigger(Trigger,Quote!$V$2))</f>
        <v>#NUM!</v>
      </c>
    </row>
    <row r="227" spans="51:56" ht="11.25" customHeight="1" x14ac:dyDescent="0.25">
      <c r="AY227" s="187" t="s">
        <v>217</v>
      </c>
      <c r="AZ227" s="188">
        <f>_xll.qlInterestRateIndexFixingDate(Currency&amp;"ibor"&amp;$I$1,BA227,Trigger)</f>
        <v>42453</v>
      </c>
      <c r="BA227" s="188">
        <f>_xll.qlCalendarAdvance(Calendar,BA226,AY227,"f",,Trigger)</f>
        <v>42459</v>
      </c>
      <c r="BB227" s="188">
        <f>_xll.qlInterestRateIndexMaturity(Currency&amp;"ibor"&amp;$I$1,BA227,Trigger)</f>
        <v>42551</v>
      </c>
      <c r="BC227" s="361" t="e">
        <f>_xll.qlIndexFixing($AC$5,AZ227,,_xll.ohTrigger(Trigger,Quote!$V$2))</f>
        <v>#VALUE!</v>
      </c>
      <c r="BD227" s="361" t="e">
        <f>_xll.qlIndexFixing($BE$1,AZ227,TRUE,_xll.ohTrigger(Trigger,Quote!$V$2))</f>
        <v>#NUM!</v>
      </c>
    </row>
    <row r="228" spans="51:56" ht="11.25" customHeight="1" x14ac:dyDescent="0.25">
      <c r="AY228" s="187" t="s">
        <v>217</v>
      </c>
      <c r="AZ228" s="188">
        <f>_xll.qlInterestRateIndexFixingDate(Currency&amp;"ibor"&amp;$I$1,BA228,Trigger)</f>
        <v>42458</v>
      </c>
      <c r="BA228" s="188">
        <f>_xll.qlCalendarAdvance(Calendar,BA227,AY228,"f",,Trigger)</f>
        <v>42460</v>
      </c>
      <c r="BB228" s="188">
        <f>_xll.qlInterestRateIndexMaturity(Currency&amp;"ibor"&amp;$I$1,BA228,Trigger)</f>
        <v>42551</v>
      </c>
      <c r="BC228" s="361" t="e">
        <f>_xll.qlIndexFixing($AC$5,AZ228,,_xll.ohTrigger(Trigger,Quote!$V$2))</f>
        <v>#VALUE!</v>
      </c>
      <c r="BD228" s="361" t="e">
        <f>_xll.qlIndexFixing($BE$1,AZ228,TRUE,_xll.ohTrigger(Trigger,Quote!$V$2))</f>
        <v>#NUM!</v>
      </c>
    </row>
    <row r="229" spans="51:56" ht="11.25" customHeight="1" x14ac:dyDescent="0.25">
      <c r="AY229" s="187" t="s">
        <v>217</v>
      </c>
      <c r="AZ229" s="188">
        <f>_xll.qlInterestRateIndexFixingDate(Currency&amp;"ibor"&amp;$I$1,BA229,Trigger)</f>
        <v>42459</v>
      </c>
      <c r="BA229" s="188">
        <f>_xll.qlCalendarAdvance(Calendar,BA228,AY229,"f",,Trigger)</f>
        <v>42461</v>
      </c>
      <c r="BB229" s="188">
        <f>_xll.qlInterestRateIndexMaturity(Currency&amp;"ibor"&amp;$I$1,BA229,Trigger)</f>
        <v>42552</v>
      </c>
      <c r="BC229" s="361" t="e">
        <f>_xll.qlIndexFixing($AC$5,AZ229,,_xll.ohTrigger(Trigger,Quote!$V$2))</f>
        <v>#VALUE!</v>
      </c>
      <c r="BD229" s="361" t="e">
        <f>_xll.qlIndexFixing($BE$1,AZ229,TRUE,_xll.ohTrigger(Trigger,Quote!$V$2))</f>
        <v>#NUM!</v>
      </c>
    </row>
    <row r="230" spans="51:56" ht="11.25" customHeight="1" x14ac:dyDescent="0.25">
      <c r="AY230" s="187" t="s">
        <v>217</v>
      </c>
      <c r="AZ230" s="188">
        <f>_xll.qlInterestRateIndexFixingDate(Currency&amp;"ibor"&amp;$I$1,BA230,Trigger)</f>
        <v>42460</v>
      </c>
      <c r="BA230" s="188">
        <f>_xll.qlCalendarAdvance(Calendar,BA229,AY230,"f",,Trigger)</f>
        <v>42464</v>
      </c>
      <c r="BB230" s="188">
        <f>_xll.qlInterestRateIndexMaturity(Currency&amp;"ibor"&amp;$I$1,BA230,Trigger)</f>
        <v>42555</v>
      </c>
      <c r="BC230" s="361" t="e">
        <f>_xll.qlIndexFixing($AC$5,AZ230,,_xll.ohTrigger(Trigger,Quote!$V$2))</f>
        <v>#VALUE!</v>
      </c>
      <c r="BD230" s="361" t="e">
        <f>_xll.qlIndexFixing($BE$1,AZ230,TRUE,_xll.ohTrigger(Trigger,Quote!$V$2))</f>
        <v>#NUM!</v>
      </c>
    </row>
    <row r="231" spans="51:56" ht="11.25" customHeight="1" x14ac:dyDescent="0.25">
      <c r="AY231" s="187" t="s">
        <v>217</v>
      </c>
      <c r="AZ231" s="188">
        <f>_xll.qlInterestRateIndexFixingDate(Currency&amp;"ibor"&amp;$I$1,BA231,Trigger)</f>
        <v>42461</v>
      </c>
      <c r="BA231" s="188">
        <f>_xll.qlCalendarAdvance(Calendar,BA230,AY231,"f",,Trigger)</f>
        <v>42465</v>
      </c>
      <c r="BB231" s="188">
        <f>_xll.qlInterestRateIndexMaturity(Currency&amp;"ibor"&amp;$I$1,BA231,Trigger)</f>
        <v>42556</v>
      </c>
      <c r="BC231" s="361" t="e">
        <f>_xll.qlIndexFixing($AC$5,AZ231,,_xll.ohTrigger(Trigger,Quote!$V$2))</f>
        <v>#VALUE!</v>
      </c>
      <c r="BD231" s="361" t="e">
        <f>_xll.qlIndexFixing($BE$1,AZ231,TRUE,_xll.ohTrigger(Trigger,Quote!$V$2))</f>
        <v>#NUM!</v>
      </c>
    </row>
    <row r="232" spans="51:56" ht="11.25" customHeight="1" x14ac:dyDescent="0.25">
      <c r="AY232" s="187" t="s">
        <v>217</v>
      </c>
      <c r="AZ232" s="188">
        <f>_xll.qlInterestRateIndexFixingDate(Currency&amp;"ibor"&amp;$I$1,BA232,Trigger)</f>
        <v>42464</v>
      </c>
      <c r="BA232" s="188">
        <f>_xll.qlCalendarAdvance(Calendar,BA231,AY232,"f",,Trigger)</f>
        <v>42466</v>
      </c>
      <c r="BB232" s="188">
        <f>_xll.qlInterestRateIndexMaturity(Currency&amp;"ibor"&amp;$I$1,BA232,Trigger)</f>
        <v>42557</v>
      </c>
      <c r="BC232" s="361" t="e">
        <f>_xll.qlIndexFixing($AC$5,AZ232,,_xll.ohTrigger(Trigger,Quote!$V$2))</f>
        <v>#VALUE!</v>
      </c>
      <c r="BD232" s="361" t="e">
        <f>_xll.qlIndexFixing($BE$1,AZ232,TRUE,_xll.ohTrigger(Trigger,Quote!$V$2))</f>
        <v>#NUM!</v>
      </c>
    </row>
    <row r="233" spans="51:56" ht="11.25" customHeight="1" x14ac:dyDescent="0.25">
      <c r="AY233" s="187" t="s">
        <v>217</v>
      </c>
      <c r="AZ233" s="188">
        <f>_xll.qlInterestRateIndexFixingDate(Currency&amp;"ibor"&amp;$I$1,BA233,Trigger)</f>
        <v>42465</v>
      </c>
      <c r="BA233" s="188">
        <f>_xll.qlCalendarAdvance(Calendar,BA232,AY233,"f",,Trigger)</f>
        <v>42467</v>
      </c>
      <c r="BB233" s="188">
        <f>_xll.qlInterestRateIndexMaturity(Currency&amp;"ibor"&amp;$I$1,BA233,Trigger)</f>
        <v>42558</v>
      </c>
      <c r="BC233" s="361" t="e">
        <f>_xll.qlIndexFixing($AC$5,AZ233,,_xll.ohTrigger(Trigger,Quote!$V$2))</f>
        <v>#VALUE!</v>
      </c>
      <c r="BD233" s="361" t="e">
        <f>_xll.qlIndexFixing($BE$1,AZ233,TRUE,_xll.ohTrigger(Trigger,Quote!$V$2))</f>
        <v>#NUM!</v>
      </c>
    </row>
    <row r="234" spans="51:56" ht="11.25" customHeight="1" x14ac:dyDescent="0.25">
      <c r="AY234" s="187" t="s">
        <v>217</v>
      </c>
      <c r="AZ234" s="188">
        <f>_xll.qlInterestRateIndexFixingDate(Currency&amp;"ibor"&amp;$I$1,BA234,Trigger)</f>
        <v>42466</v>
      </c>
      <c r="BA234" s="188">
        <f>_xll.qlCalendarAdvance(Calendar,BA233,AY234,"f",,Trigger)</f>
        <v>42468</v>
      </c>
      <c r="BB234" s="188">
        <f>_xll.qlInterestRateIndexMaturity(Currency&amp;"ibor"&amp;$I$1,BA234,Trigger)</f>
        <v>42559</v>
      </c>
      <c r="BC234" s="361" t="e">
        <f>_xll.qlIndexFixing($AC$5,AZ234,,_xll.ohTrigger(Trigger,Quote!$V$2))</f>
        <v>#VALUE!</v>
      </c>
      <c r="BD234" s="361" t="e">
        <f>_xll.qlIndexFixing($BE$1,AZ234,TRUE,_xll.ohTrigger(Trigger,Quote!$V$2))</f>
        <v>#NUM!</v>
      </c>
    </row>
    <row r="235" spans="51:56" ht="11.25" customHeight="1" x14ac:dyDescent="0.25">
      <c r="AY235" s="187" t="s">
        <v>217</v>
      </c>
      <c r="AZ235" s="188">
        <f>_xll.qlInterestRateIndexFixingDate(Currency&amp;"ibor"&amp;$I$1,BA235,Trigger)</f>
        <v>42467</v>
      </c>
      <c r="BA235" s="188">
        <f>_xll.qlCalendarAdvance(Calendar,BA234,AY235,"f",,Trigger)</f>
        <v>42471</v>
      </c>
      <c r="BB235" s="188">
        <f>_xll.qlInterestRateIndexMaturity(Currency&amp;"ibor"&amp;$I$1,BA235,Trigger)</f>
        <v>42562</v>
      </c>
      <c r="BC235" s="361" t="e">
        <f>_xll.qlIndexFixing($AC$5,AZ235,,_xll.ohTrigger(Trigger,Quote!$V$2))</f>
        <v>#VALUE!</v>
      </c>
      <c r="BD235" s="361" t="e">
        <f>_xll.qlIndexFixing($BE$1,AZ235,TRUE,_xll.ohTrigger(Trigger,Quote!$V$2))</f>
        <v>#NUM!</v>
      </c>
    </row>
    <row r="236" spans="51:56" ht="11.25" customHeight="1" x14ac:dyDescent="0.25">
      <c r="AY236" s="187" t="s">
        <v>217</v>
      </c>
      <c r="AZ236" s="188">
        <f>_xll.qlInterestRateIndexFixingDate(Currency&amp;"ibor"&amp;$I$1,BA236,Trigger)</f>
        <v>42468</v>
      </c>
      <c r="BA236" s="188">
        <f>_xll.qlCalendarAdvance(Calendar,BA235,AY236,"f",,Trigger)</f>
        <v>42472</v>
      </c>
      <c r="BB236" s="188">
        <f>_xll.qlInterestRateIndexMaturity(Currency&amp;"ibor"&amp;$I$1,BA236,Trigger)</f>
        <v>42563</v>
      </c>
      <c r="BC236" s="361" t="e">
        <f>_xll.qlIndexFixing($AC$5,AZ236,,_xll.ohTrigger(Trigger,Quote!$V$2))</f>
        <v>#VALUE!</v>
      </c>
      <c r="BD236" s="361" t="e">
        <f>_xll.qlIndexFixing($BE$1,AZ236,TRUE,_xll.ohTrigger(Trigger,Quote!$V$2))</f>
        <v>#NUM!</v>
      </c>
    </row>
    <row r="237" spans="51:56" ht="11.25" customHeight="1" x14ac:dyDescent="0.25">
      <c r="AY237" s="187" t="s">
        <v>217</v>
      </c>
      <c r="AZ237" s="188">
        <f>_xll.qlInterestRateIndexFixingDate(Currency&amp;"ibor"&amp;$I$1,BA237,Trigger)</f>
        <v>42471</v>
      </c>
      <c r="BA237" s="188">
        <f>_xll.qlCalendarAdvance(Calendar,BA236,AY237,"f",,Trigger)</f>
        <v>42473</v>
      </c>
      <c r="BB237" s="188">
        <f>_xll.qlInterestRateIndexMaturity(Currency&amp;"ibor"&amp;$I$1,BA237,Trigger)</f>
        <v>42564</v>
      </c>
      <c r="BC237" s="361" t="e">
        <f>_xll.qlIndexFixing($AC$5,AZ237,,_xll.ohTrigger(Trigger,Quote!$V$2))</f>
        <v>#VALUE!</v>
      </c>
      <c r="BD237" s="361" t="e">
        <f>_xll.qlIndexFixing($BE$1,AZ237,TRUE,_xll.ohTrigger(Trigger,Quote!$V$2))</f>
        <v>#NUM!</v>
      </c>
    </row>
    <row r="238" spans="51:56" ht="11.25" customHeight="1" x14ac:dyDescent="0.25">
      <c r="AY238" s="187" t="s">
        <v>217</v>
      </c>
      <c r="AZ238" s="188">
        <f>_xll.qlInterestRateIndexFixingDate(Currency&amp;"ibor"&amp;$I$1,BA238,Trigger)</f>
        <v>42472</v>
      </c>
      <c r="BA238" s="188">
        <f>_xll.qlCalendarAdvance(Calendar,BA237,AY238,"f",,Trigger)</f>
        <v>42474</v>
      </c>
      <c r="BB238" s="188">
        <f>_xll.qlInterestRateIndexMaturity(Currency&amp;"ibor"&amp;$I$1,BA238,Trigger)</f>
        <v>42565</v>
      </c>
      <c r="BC238" s="361" t="e">
        <f>_xll.qlIndexFixing($AC$5,AZ238,,_xll.ohTrigger(Trigger,Quote!$V$2))</f>
        <v>#VALUE!</v>
      </c>
      <c r="BD238" s="361" t="e">
        <f>_xll.qlIndexFixing($BE$1,AZ238,TRUE,_xll.ohTrigger(Trigger,Quote!$V$2))</f>
        <v>#NUM!</v>
      </c>
    </row>
    <row r="239" spans="51:56" ht="11.25" customHeight="1" x14ac:dyDescent="0.25">
      <c r="AY239" s="187" t="s">
        <v>217</v>
      </c>
      <c r="AZ239" s="188">
        <f>_xll.qlInterestRateIndexFixingDate(Currency&amp;"ibor"&amp;$I$1,BA239,Trigger)</f>
        <v>42473</v>
      </c>
      <c r="BA239" s="188">
        <f>_xll.qlCalendarAdvance(Calendar,BA238,AY239,"f",,Trigger)</f>
        <v>42475</v>
      </c>
      <c r="BB239" s="188">
        <f>_xll.qlInterestRateIndexMaturity(Currency&amp;"ibor"&amp;$I$1,BA239,Trigger)</f>
        <v>42566</v>
      </c>
      <c r="BC239" s="361" t="e">
        <f>_xll.qlIndexFixing($AC$5,AZ239,,_xll.ohTrigger(Trigger,Quote!$V$2))</f>
        <v>#VALUE!</v>
      </c>
      <c r="BD239" s="361" t="e">
        <f>_xll.qlIndexFixing($BE$1,AZ239,TRUE,_xll.ohTrigger(Trigger,Quote!$V$2))</f>
        <v>#NUM!</v>
      </c>
    </row>
    <row r="240" spans="51:56" ht="11.25" customHeight="1" x14ac:dyDescent="0.25">
      <c r="AY240" s="187" t="s">
        <v>217</v>
      </c>
      <c r="AZ240" s="188">
        <f>_xll.qlInterestRateIndexFixingDate(Currency&amp;"ibor"&amp;$I$1,BA240,Trigger)</f>
        <v>42474</v>
      </c>
      <c r="BA240" s="188">
        <f>_xll.qlCalendarAdvance(Calendar,BA239,AY240,"f",,Trigger)</f>
        <v>42478</v>
      </c>
      <c r="BB240" s="188">
        <f>_xll.qlInterestRateIndexMaturity(Currency&amp;"ibor"&amp;$I$1,BA240,Trigger)</f>
        <v>42569</v>
      </c>
      <c r="BC240" s="361" t="e">
        <f>_xll.qlIndexFixing($AC$5,AZ240,,_xll.ohTrigger(Trigger,Quote!$V$2))</f>
        <v>#VALUE!</v>
      </c>
      <c r="BD240" s="361" t="e">
        <f>_xll.qlIndexFixing($BE$1,AZ240,TRUE,_xll.ohTrigger(Trigger,Quote!$V$2))</f>
        <v>#NUM!</v>
      </c>
    </row>
    <row r="241" spans="51:56" ht="11.25" customHeight="1" x14ac:dyDescent="0.25">
      <c r="AY241" s="187" t="s">
        <v>217</v>
      </c>
      <c r="AZ241" s="188">
        <f>_xll.qlInterestRateIndexFixingDate(Currency&amp;"ibor"&amp;$I$1,BA241,Trigger)</f>
        <v>42475</v>
      </c>
      <c r="BA241" s="188">
        <f>_xll.qlCalendarAdvance(Calendar,BA240,AY241,"f",,Trigger)</f>
        <v>42479</v>
      </c>
      <c r="BB241" s="188">
        <f>_xll.qlInterestRateIndexMaturity(Currency&amp;"ibor"&amp;$I$1,BA241,Trigger)</f>
        <v>42570</v>
      </c>
      <c r="BC241" s="361" t="e">
        <f>_xll.qlIndexFixing($AC$5,AZ241,,_xll.ohTrigger(Trigger,Quote!$V$2))</f>
        <v>#VALUE!</v>
      </c>
      <c r="BD241" s="361" t="e">
        <f>_xll.qlIndexFixing($BE$1,AZ241,TRUE,_xll.ohTrigger(Trigger,Quote!$V$2))</f>
        <v>#NUM!</v>
      </c>
    </row>
    <row r="242" spans="51:56" ht="11.25" customHeight="1" x14ac:dyDescent="0.25">
      <c r="AY242" s="187" t="s">
        <v>217</v>
      </c>
      <c r="AZ242" s="188">
        <f>_xll.qlInterestRateIndexFixingDate(Currency&amp;"ibor"&amp;$I$1,BA242,Trigger)</f>
        <v>42478</v>
      </c>
      <c r="BA242" s="188">
        <f>_xll.qlCalendarAdvance(Calendar,BA241,AY242,"f",,Trigger)</f>
        <v>42480</v>
      </c>
      <c r="BB242" s="188">
        <f>_xll.qlInterestRateIndexMaturity(Currency&amp;"ibor"&amp;$I$1,BA242,Trigger)</f>
        <v>42571</v>
      </c>
      <c r="BC242" s="361" t="e">
        <f>_xll.qlIndexFixing($AC$5,AZ242,,_xll.ohTrigger(Trigger,Quote!$V$2))</f>
        <v>#VALUE!</v>
      </c>
      <c r="BD242" s="361" t="e">
        <f>_xll.qlIndexFixing($BE$1,AZ242,TRUE,_xll.ohTrigger(Trigger,Quote!$V$2))</f>
        <v>#NUM!</v>
      </c>
    </row>
    <row r="243" spans="51:56" ht="11.25" customHeight="1" x14ac:dyDescent="0.25">
      <c r="AY243" s="187" t="s">
        <v>217</v>
      </c>
      <c r="AZ243" s="188">
        <f>_xll.qlInterestRateIndexFixingDate(Currency&amp;"ibor"&amp;$I$1,BA243,Trigger)</f>
        <v>42479</v>
      </c>
      <c r="BA243" s="188">
        <f>_xll.qlCalendarAdvance(Calendar,BA242,AY243,"f",,Trigger)</f>
        <v>42481</v>
      </c>
      <c r="BB243" s="188">
        <f>_xll.qlInterestRateIndexMaturity(Currency&amp;"ibor"&amp;$I$1,BA243,Trigger)</f>
        <v>42572</v>
      </c>
      <c r="BC243" s="361" t="e">
        <f>_xll.qlIndexFixing($AC$5,AZ243,,_xll.ohTrigger(Trigger,Quote!$V$2))</f>
        <v>#VALUE!</v>
      </c>
      <c r="BD243" s="361" t="e">
        <f>_xll.qlIndexFixing($BE$1,AZ243,TRUE,_xll.ohTrigger(Trigger,Quote!$V$2))</f>
        <v>#NUM!</v>
      </c>
    </row>
    <row r="244" spans="51:56" ht="11.25" customHeight="1" x14ac:dyDescent="0.25">
      <c r="AY244" s="187" t="s">
        <v>217</v>
      </c>
      <c r="AZ244" s="188">
        <f>_xll.qlInterestRateIndexFixingDate(Currency&amp;"ibor"&amp;$I$1,BA244,Trigger)</f>
        <v>42480</v>
      </c>
      <c r="BA244" s="188">
        <f>_xll.qlCalendarAdvance(Calendar,BA243,AY244,"f",,Trigger)</f>
        <v>42482</v>
      </c>
      <c r="BB244" s="188">
        <f>_xll.qlInterestRateIndexMaturity(Currency&amp;"ibor"&amp;$I$1,BA244,Trigger)</f>
        <v>42573</v>
      </c>
      <c r="BC244" s="361" t="e">
        <f>_xll.qlIndexFixing($AC$5,AZ244,,_xll.ohTrigger(Trigger,Quote!$V$2))</f>
        <v>#VALUE!</v>
      </c>
      <c r="BD244" s="361" t="e">
        <f>_xll.qlIndexFixing($BE$1,AZ244,TRUE,_xll.ohTrigger(Trigger,Quote!$V$2))</f>
        <v>#NUM!</v>
      </c>
    </row>
    <row r="245" spans="51:56" ht="11.25" customHeight="1" x14ac:dyDescent="0.25">
      <c r="AY245" s="187" t="s">
        <v>217</v>
      </c>
      <c r="AZ245" s="188">
        <f>_xll.qlInterestRateIndexFixingDate(Currency&amp;"ibor"&amp;$I$1,BA245,Trigger)</f>
        <v>42481</v>
      </c>
      <c r="BA245" s="188">
        <f>_xll.qlCalendarAdvance(Calendar,BA244,AY245,"f",,Trigger)</f>
        <v>42485</v>
      </c>
      <c r="BB245" s="188">
        <f>_xll.qlInterestRateIndexMaturity(Currency&amp;"ibor"&amp;$I$1,BA245,Trigger)</f>
        <v>42576</v>
      </c>
      <c r="BC245" s="361" t="e">
        <f>_xll.qlIndexFixing($AC$5,AZ245,,_xll.ohTrigger(Trigger,Quote!$V$2))</f>
        <v>#VALUE!</v>
      </c>
      <c r="BD245" s="361" t="e">
        <f>_xll.qlIndexFixing($BE$1,AZ245,TRUE,_xll.ohTrigger(Trigger,Quote!$V$2))</f>
        <v>#NUM!</v>
      </c>
    </row>
    <row r="246" spans="51:56" ht="11.25" customHeight="1" x14ac:dyDescent="0.25">
      <c r="AY246" s="187" t="s">
        <v>217</v>
      </c>
      <c r="AZ246" s="188">
        <f>_xll.qlInterestRateIndexFixingDate(Currency&amp;"ibor"&amp;$I$1,BA246,Trigger)</f>
        <v>42482</v>
      </c>
      <c r="BA246" s="188">
        <f>_xll.qlCalendarAdvance(Calendar,BA245,AY246,"f",,Trigger)</f>
        <v>42486</v>
      </c>
      <c r="BB246" s="188">
        <f>_xll.qlInterestRateIndexMaturity(Currency&amp;"ibor"&amp;$I$1,BA246,Trigger)</f>
        <v>42577</v>
      </c>
      <c r="BC246" s="361" t="e">
        <f>_xll.qlIndexFixing($AC$5,AZ246,,_xll.ohTrigger(Trigger,Quote!$V$2))</f>
        <v>#VALUE!</v>
      </c>
      <c r="BD246" s="361" t="e">
        <f>_xll.qlIndexFixing($BE$1,AZ246,TRUE,_xll.ohTrigger(Trigger,Quote!$V$2))</f>
        <v>#NUM!</v>
      </c>
    </row>
    <row r="247" spans="51:56" ht="11.25" customHeight="1" x14ac:dyDescent="0.25">
      <c r="AY247" s="187" t="s">
        <v>217</v>
      </c>
      <c r="AZ247" s="188">
        <f>_xll.qlInterestRateIndexFixingDate(Currency&amp;"ibor"&amp;$I$1,BA247,Trigger)</f>
        <v>42485</v>
      </c>
      <c r="BA247" s="188">
        <f>_xll.qlCalendarAdvance(Calendar,BA246,AY247,"f",,Trigger)</f>
        <v>42487</v>
      </c>
      <c r="BB247" s="188">
        <f>_xll.qlInterestRateIndexMaturity(Currency&amp;"ibor"&amp;$I$1,BA247,Trigger)</f>
        <v>42578</v>
      </c>
      <c r="BC247" s="361" t="e">
        <f>_xll.qlIndexFixing($AC$5,AZ247,,_xll.ohTrigger(Trigger,Quote!$V$2))</f>
        <v>#VALUE!</v>
      </c>
      <c r="BD247" s="361" t="e">
        <f>_xll.qlIndexFixing($BE$1,AZ247,TRUE,_xll.ohTrigger(Trigger,Quote!$V$2))</f>
        <v>#NUM!</v>
      </c>
    </row>
    <row r="248" spans="51:56" ht="11.25" customHeight="1" x14ac:dyDescent="0.25">
      <c r="AY248" s="187" t="s">
        <v>217</v>
      </c>
      <c r="AZ248" s="188">
        <f>_xll.qlInterestRateIndexFixingDate(Currency&amp;"ibor"&amp;$I$1,BA248,Trigger)</f>
        <v>42486</v>
      </c>
      <c r="BA248" s="188">
        <f>_xll.qlCalendarAdvance(Calendar,BA247,AY248,"f",,Trigger)</f>
        <v>42488</v>
      </c>
      <c r="BB248" s="188">
        <f>_xll.qlInterestRateIndexMaturity(Currency&amp;"ibor"&amp;$I$1,BA248,Trigger)</f>
        <v>42579</v>
      </c>
      <c r="BC248" s="361" t="e">
        <f>_xll.qlIndexFixing($AC$5,AZ248,,_xll.ohTrigger(Trigger,Quote!$V$2))</f>
        <v>#VALUE!</v>
      </c>
      <c r="BD248" s="361" t="e">
        <f>_xll.qlIndexFixing($BE$1,AZ248,TRUE,_xll.ohTrigger(Trigger,Quote!$V$2))</f>
        <v>#NUM!</v>
      </c>
    </row>
    <row r="249" spans="51:56" ht="11.25" customHeight="1" x14ac:dyDescent="0.25">
      <c r="AY249" s="187" t="s">
        <v>217</v>
      </c>
      <c r="AZ249" s="188">
        <f>_xll.qlInterestRateIndexFixingDate(Currency&amp;"ibor"&amp;$I$1,BA249,Trigger)</f>
        <v>42487</v>
      </c>
      <c r="BA249" s="188">
        <f>_xll.qlCalendarAdvance(Calendar,BA248,AY249,"f",,Trigger)</f>
        <v>42489</v>
      </c>
      <c r="BB249" s="188">
        <f>_xll.qlInterestRateIndexMaturity(Currency&amp;"ibor"&amp;$I$1,BA249,Trigger)</f>
        <v>42580</v>
      </c>
      <c r="BC249" s="361" t="e">
        <f>_xll.qlIndexFixing($AC$5,AZ249,,_xll.ohTrigger(Trigger,Quote!$V$2))</f>
        <v>#VALUE!</v>
      </c>
      <c r="BD249" s="361" t="e">
        <f>_xll.qlIndexFixing($BE$1,AZ249,TRUE,_xll.ohTrigger(Trigger,Quote!$V$2))</f>
        <v>#NUM!</v>
      </c>
    </row>
    <row r="250" spans="51:56" ht="11.25" customHeight="1" x14ac:dyDescent="0.25">
      <c r="AY250" s="187" t="s">
        <v>217</v>
      </c>
      <c r="AZ250" s="188">
        <f>_xll.qlInterestRateIndexFixingDate(Currency&amp;"ibor"&amp;$I$1,BA250,Trigger)</f>
        <v>42488</v>
      </c>
      <c r="BA250" s="188">
        <f>_xll.qlCalendarAdvance(Calendar,BA249,AY250,"f",,Trigger)</f>
        <v>42492</v>
      </c>
      <c r="BB250" s="188">
        <f>_xll.qlInterestRateIndexMaturity(Currency&amp;"ibor"&amp;$I$1,BA250,Trigger)</f>
        <v>42584</v>
      </c>
      <c r="BC250" s="361" t="e">
        <f>_xll.qlIndexFixing($AC$5,AZ250,,_xll.ohTrigger(Trigger,Quote!$V$2))</f>
        <v>#VALUE!</v>
      </c>
      <c r="BD250" s="361" t="e">
        <f>_xll.qlIndexFixing($BE$1,AZ250,TRUE,_xll.ohTrigger(Trigger,Quote!$V$2))</f>
        <v>#NUM!</v>
      </c>
    </row>
    <row r="251" spans="51:56" ht="11.25" customHeight="1" x14ac:dyDescent="0.25">
      <c r="AY251" s="187" t="s">
        <v>217</v>
      </c>
      <c r="AZ251" s="188">
        <f>_xll.qlInterestRateIndexFixingDate(Currency&amp;"ibor"&amp;$I$1,BA251,Trigger)</f>
        <v>42489</v>
      </c>
      <c r="BA251" s="188">
        <f>_xll.qlCalendarAdvance(Calendar,BA250,AY251,"f",,Trigger)</f>
        <v>42493</v>
      </c>
      <c r="BB251" s="188">
        <f>_xll.qlInterestRateIndexMaturity(Currency&amp;"ibor"&amp;$I$1,BA251,Trigger)</f>
        <v>42585</v>
      </c>
      <c r="BC251" s="361" t="e">
        <f>_xll.qlIndexFixing($AC$5,AZ251,,_xll.ohTrigger(Trigger,Quote!$V$2))</f>
        <v>#VALUE!</v>
      </c>
      <c r="BD251" s="361" t="e">
        <f>_xll.qlIndexFixing($BE$1,AZ251,TRUE,_xll.ohTrigger(Trigger,Quote!$V$2))</f>
        <v>#NUM!</v>
      </c>
    </row>
    <row r="252" spans="51:56" ht="11.25" customHeight="1" x14ac:dyDescent="0.25">
      <c r="AY252" s="187" t="s">
        <v>217</v>
      </c>
      <c r="AZ252" s="188">
        <f>_xll.qlInterestRateIndexFixingDate(Currency&amp;"ibor"&amp;$I$1,BA252,Trigger)</f>
        <v>42492</v>
      </c>
      <c r="BA252" s="188">
        <f>_xll.qlCalendarAdvance(Calendar,BA251,AY252,"f",,Trigger)</f>
        <v>42494</v>
      </c>
      <c r="BB252" s="188">
        <f>_xll.qlInterestRateIndexMaturity(Currency&amp;"ibor"&amp;$I$1,BA252,Trigger)</f>
        <v>42586</v>
      </c>
      <c r="BC252" s="361" t="e">
        <f>_xll.qlIndexFixing($AC$5,AZ252,,_xll.ohTrigger(Trigger,Quote!$V$2))</f>
        <v>#VALUE!</v>
      </c>
      <c r="BD252" s="361" t="e">
        <f>_xll.qlIndexFixing($BE$1,AZ252,TRUE,_xll.ohTrigger(Trigger,Quote!$V$2))</f>
        <v>#NUM!</v>
      </c>
    </row>
    <row r="253" spans="51:56" ht="11.25" customHeight="1" x14ac:dyDescent="0.25">
      <c r="AY253" s="187" t="s">
        <v>217</v>
      </c>
      <c r="AZ253" s="188">
        <f>_xll.qlInterestRateIndexFixingDate(Currency&amp;"ibor"&amp;$I$1,BA253,Trigger)</f>
        <v>42493</v>
      </c>
      <c r="BA253" s="188">
        <f>_xll.qlCalendarAdvance(Calendar,BA252,AY253,"f",,Trigger)</f>
        <v>42495</v>
      </c>
      <c r="BB253" s="188">
        <f>_xll.qlInterestRateIndexMaturity(Currency&amp;"ibor"&amp;$I$1,BA253,Trigger)</f>
        <v>42587</v>
      </c>
      <c r="BC253" s="361" t="e">
        <f>_xll.qlIndexFixing($AC$5,AZ253,,_xll.ohTrigger(Trigger,Quote!$V$2))</f>
        <v>#VALUE!</v>
      </c>
      <c r="BD253" s="361" t="e">
        <f>_xll.qlIndexFixing($BE$1,AZ253,TRUE,_xll.ohTrigger(Trigger,Quote!$V$2))</f>
        <v>#NUM!</v>
      </c>
    </row>
    <row r="254" spans="51:56" ht="11.25" customHeight="1" x14ac:dyDescent="0.25">
      <c r="AY254" s="187" t="s">
        <v>217</v>
      </c>
      <c r="AZ254" s="188">
        <f>_xll.qlInterestRateIndexFixingDate(Currency&amp;"ibor"&amp;$I$1,BA254,Trigger)</f>
        <v>42494</v>
      </c>
      <c r="BA254" s="188">
        <f>_xll.qlCalendarAdvance(Calendar,BA253,AY254,"f",,Trigger)</f>
        <v>42496</v>
      </c>
      <c r="BB254" s="188">
        <f>_xll.qlInterestRateIndexMaturity(Currency&amp;"ibor"&amp;$I$1,BA254,Trigger)</f>
        <v>42590</v>
      </c>
      <c r="BC254" s="361" t="e">
        <f>_xll.qlIndexFixing($AC$5,AZ254,,_xll.ohTrigger(Trigger,Quote!$V$2))</f>
        <v>#VALUE!</v>
      </c>
      <c r="BD254" s="361" t="e">
        <f>_xll.qlIndexFixing($BE$1,AZ254,TRUE,_xll.ohTrigger(Trigger,Quote!$V$2))</f>
        <v>#NUM!</v>
      </c>
    </row>
    <row r="255" spans="51:56" ht="11.25" customHeight="1" x14ac:dyDescent="0.25">
      <c r="AY255" s="187" t="s">
        <v>217</v>
      </c>
      <c r="AZ255" s="188">
        <f>_xll.qlInterestRateIndexFixingDate(Currency&amp;"ibor"&amp;$I$1,BA255,Trigger)</f>
        <v>42495</v>
      </c>
      <c r="BA255" s="188">
        <f>_xll.qlCalendarAdvance(Calendar,BA254,AY255,"f",,Trigger)</f>
        <v>42499</v>
      </c>
      <c r="BB255" s="188">
        <f>_xll.qlInterestRateIndexMaturity(Currency&amp;"ibor"&amp;$I$1,BA255,Trigger)</f>
        <v>42591</v>
      </c>
      <c r="BC255" s="361" t="e">
        <f>_xll.qlIndexFixing($AC$5,AZ255,,_xll.ohTrigger(Trigger,Quote!$V$2))</f>
        <v>#VALUE!</v>
      </c>
      <c r="BD255" s="361" t="e">
        <f>_xll.qlIndexFixing($BE$1,AZ255,TRUE,_xll.ohTrigger(Trigger,Quote!$V$2))</f>
        <v>#NUM!</v>
      </c>
    </row>
    <row r="256" spans="51:56" ht="11.25" customHeight="1" x14ac:dyDescent="0.25">
      <c r="AY256" s="187" t="s">
        <v>217</v>
      </c>
      <c r="AZ256" s="188">
        <f>_xll.qlInterestRateIndexFixingDate(Currency&amp;"ibor"&amp;$I$1,BA256,Trigger)</f>
        <v>42496</v>
      </c>
      <c r="BA256" s="188">
        <f>_xll.qlCalendarAdvance(Calendar,BA255,AY256,"f",,Trigger)</f>
        <v>42500</v>
      </c>
      <c r="BB256" s="188">
        <f>_xll.qlInterestRateIndexMaturity(Currency&amp;"ibor"&amp;$I$1,BA256,Trigger)</f>
        <v>42592</v>
      </c>
      <c r="BC256" s="361" t="e">
        <f>_xll.qlIndexFixing($AC$5,AZ256,,_xll.ohTrigger(Trigger,Quote!$V$2))</f>
        <v>#VALUE!</v>
      </c>
      <c r="BD256" s="361" t="e">
        <f>_xll.qlIndexFixing($BE$1,AZ256,TRUE,_xll.ohTrigger(Trigger,Quote!$V$2))</f>
        <v>#NUM!</v>
      </c>
    </row>
    <row r="257" spans="51:56" ht="11.25" customHeight="1" x14ac:dyDescent="0.25">
      <c r="AY257" s="187" t="s">
        <v>217</v>
      </c>
      <c r="AZ257" s="188">
        <f>_xll.qlInterestRateIndexFixingDate(Currency&amp;"ibor"&amp;$I$1,BA257,Trigger)</f>
        <v>42499</v>
      </c>
      <c r="BA257" s="188">
        <f>_xll.qlCalendarAdvance(Calendar,BA256,AY257,"f",,Trigger)</f>
        <v>42501</v>
      </c>
      <c r="BB257" s="188">
        <f>_xll.qlInterestRateIndexMaturity(Currency&amp;"ibor"&amp;$I$1,BA257,Trigger)</f>
        <v>42593</v>
      </c>
      <c r="BC257" s="361" t="e">
        <f>_xll.qlIndexFixing($AC$5,AZ257,,_xll.ohTrigger(Trigger,Quote!$V$2))</f>
        <v>#VALUE!</v>
      </c>
      <c r="BD257" s="361" t="e">
        <f>_xll.qlIndexFixing($BE$1,AZ257,TRUE,_xll.ohTrigger(Trigger,Quote!$V$2))</f>
        <v>#NUM!</v>
      </c>
    </row>
    <row r="258" spans="51:56" ht="11.25" customHeight="1" x14ac:dyDescent="0.25">
      <c r="AY258" s="187" t="s">
        <v>217</v>
      </c>
      <c r="AZ258" s="188">
        <f>_xll.qlInterestRateIndexFixingDate(Currency&amp;"ibor"&amp;$I$1,BA258,Trigger)</f>
        <v>42500</v>
      </c>
      <c r="BA258" s="188">
        <f>_xll.qlCalendarAdvance(Calendar,BA257,AY258,"f",,Trigger)</f>
        <v>42502</v>
      </c>
      <c r="BB258" s="188">
        <f>_xll.qlInterestRateIndexMaturity(Currency&amp;"ibor"&amp;$I$1,BA258,Trigger)</f>
        <v>42594</v>
      </c>
      <c r="BC258" s="361" t="e">
        <f>_xll.qlIndexFixing($AC$5,AZ258,,_xll.ohTrigger(Trigger,Quote!$V$2))</f>
        <v>#VALUE!</v>
      </c>
      <c r="BD258" s="361" t="e">
        <f>_xll.qlIndexFixing($BE$1,AZ258,TRUE,_xll.ohTrigger(Trigger,Quote!$V$2))</f>
        <v>#NUM!</v>
      </c>
    </row>
    <row r="259" spans="51:56" ht="11.25" customHeight="1" x14ac:dyDescent="0.25">
      <c r="AY259" s="187" t="s">
        <v>217</v>
      </c>
      <c r="AZ259" s="188">
        <f>_xll.qlInterestRateIndexFixingDate(Currency&amp;"ibor"&amp;$I$1,BA259,Trigger)</f>
        <v>42501</v>
      </c>
      <c r="BA259" s="188">
        <f>_xll.qlCalendarAdvance(Calendar,BA258,AY259,"f",,Trigger)</f>
        <v>42503</v>
      </c>
      <c r="BB259" s="188">
        <f>_xll.qlInterestRateIndexMaturity(Currency&amp;"ibor"&amp;$I$1,BA259,Trigger)</f>
        <v>42597</v>
      </c>
      <c r="BC259" s="361" t="e">
        <f>_xll.qlIndexFixing($AC$5,AZ259,,_xll.ohTrigger(Trigger,Quote!$V$2))</f>
        <v>#VALUE!</v>
      </c>
      <c r="BD259" s="361" t="e">
        <f>_xll.qlIndexFixing($BE$1,AZ259,TRUE,_xll.ohTrigger(Trigger,Quote!$V$2))</f>
        <v>#NUM!</v>
      </c>
    </row>
    <row r="260" spans="51:56" ht="11.25" customHeight="1" x14ac:dyDescent="0.25">
      <c r="AY260" s="187" t="s">
        <v>217</v>
      </c>
      <c r="AZ260" s="188">
        <f>_xll.qlInterestRateIndexFixingDate(Currency&amp;"ibor"&amp;$I$1,BA260,Trigger)</f>
        <v>42502</v>
      </c>
      <c r="BA260" s="188">
        <f>_xll.qlCalendarAdvance(Calendar,BA259,AY260,"f",,Trigger)</f>
        <v>42506</v>
      </c>
      <c r="BB260" s="188">
        <f>_xll.qlInterestRateIndexMaturity(Currency&amp;"ibor"&amp;$I$1,BA260,Trigger)</f>
        <v>42598</v>
      </c>
      <c r="BC260" s="361" t="e">
        <f>_xll.qlIndexFixing($AC$5,AZ260,,_xll.ohTrigger(Trigger,Quote!$V$2))</f>
        <v>#VALUE!</v>
      </c>
      <c r="BD260" s="361" t="e">
        <f>_xll.qlIndexFixing($BE$1,AZ260,TRUE,_xll.ohTrigger(Trigger,Quote!$V$2))</f>
        <v>#NUM!</v>
      </c>
    </row>
    <row r="261" spans="51:56" ht="11.25" customHeight="1" x14ac:dyDescent="0.25">
      <c r="AY261" s="187" t="s">
        <v>217</v>
      </c>
      <c r="AZ261" s="188">
        <f>_xll.qlInterestRateIndexFixingDate(Currency&amp;"ibor"&amp;$I$1,BA261,Trigger)</f>
        <v>42503</v>
      </c>
      <c r="BA261" s="188">
        <f>_xll.qlCalendarAdvance(Calendar,BA260,AY261,"f",,Trigger)</f>
        <v>42507</v>
      </c>
      <c r="BB261" s="188">
        <f>_xll.qlInterestRateIndexMaturity(Currency&amp;"ibor"&amp;$I$1,BA261,Trigger)</f>
        <v>42599</v>
      </c>
      <c r="BC261" s="361" t="e">
        <f>_xll.qlIndexFixing($AC$5,AZ261,,_xll.ohTrigger(Trigger,Quote!$V$2))</f>
        <v>#VALUE!</v>
      </c>
      <c r="BD261" s="361" t="e">
        <f>_xll.qlIndexFixing($BE$1,AZ261,TRUE,_xll.ohTrigger(Trigger,Quote!$V$2))</f>
        <v>#NUM!</v>
      </c>
    </row>
    <row r="262" spans="51:56" ht="11.25" customHeight="1" x14ac:dyDescent="0.25">
      <c r="AY262" s="187" t="s">
        <v>217</v>
      </c>
      <c r="AZ262" s="188">
        <f>_xll.qlInterestRateIndexFixingDate(Currency&amp;"ibor"&amp;$I$1,BA262,Trigger)</f>
        <v>42506</v>
      </c>
      <c r="BA262" s="188">
        <f>_xll.qlCalendarAdvance(Calendar,BA261,AY262,"f",,Trigger)</f>
        <v>42508</v>
      </c>
      <c r="BB262" s="188">
        <f>_xll.qlInterestRateIndexMaturity(Currency&amp;"ibor"&amp;$I$1,BA262,Trigger)</f>
        <v>42600</v>
      </c>
      <c r="BC262" s="361" t="e">
        <f>_xll.qlIndexFixing($AC$5,AZ262,,_xll.ohTrigger(Trigger,Quote!$V$2))</f>
        <v>#VALUE!</v>
      </c>
      <c r="BD262" s="361" t="e">
        <f>_xll.qlIndexFixing($BE$1,AZ262,TRUE,_xll.ohTrigger(Trigger,Quote!$V$2))</f>
        <v>#NUM!</v>
      </c>
    </row>
    <row r="263" spans="51:56" ht="11.25" customHeight="1" x14ac:dyDescent="0.25">
      <c r="AY263" s="187" t="s">
        <v>217</v>
      </c>
      <c r="AZ263" s="188">
        <f>_xll.qlInterestRateIndexFixingDate(Currency&amp;"ibor"&amp;$I$1,BA263,Trigger)</f>
        <v>42507</v>
      </c>
      <c r="BA263" s="188">
        <f>_xll.qlCalendarAdvance(Calendar,BA262,AY263,"f",,Trigger)</f>
        <v>42509</v>
      </c>
      <c r="BB263" s="188">
        <f>_xll.qlInterestRateIndexMaturity(Currency&amp;"ibor"&amp;$I$1,BA263,Trigger)</f>
        <v>42601</v>
      </c>
      <c r="BC263" s="361" t="e">
        <f>_xll.qlIndexFixing($AC$5,AZ263,,_xll.ohTrigger(Trigger,Quote!$V$2))</f>
        <v>#VALUE!</v>
      </c>
      <c r="BD263" s="361" t="e">
        <f>_xll.qlIndexFixing($BE$1,AZ263,TRUE,_xll.ohTrigger(Trigger,Quote!$V$2))</f>
        <v>#NUM!</v>
      </c>
    </row>
    <row r="264" spans="51:56" ht="11.25" customHeight="1" x14ac:dyDescent="0.25">
      <c r="AY264" s="187" t="s">
        <v>217</v>
      </c>
      <c r="AZ264" s="188">
        <f>_xll.qlInterestRateIndexFixingDate(Currency&amp;"ibor"&amp;$I$1,BA264,Trigger)</f>
        <v>42508</v>
      </c>
      <c r="BA264" s="188">
        <f>_xll.qlCalendarAdvance(Calendar,BA263,AY264,"f",,Trigger)</f>
        <v>42510</v>
      </c>
      <c r="BB264" s="188">
        <f>_xll.qlInterestRateIndexMaturity(Currency&amp;"ibor"&amp;$I$1,BA264,Trigger)</f>
        <v>42604</v>
      </c>
      <c r="BC264" s="361" t="e">
        <f>_xll.qlIndexFixing($AC$5,AZ264,,_xll.ohTrigger(Trigger,Quote!$V$2))</f>
        <v>#VALUE!</v>
      </c>
      <c r="BD264" s="361" t="e">
        <f>_xll.qlIndexFixing($BE$1,AZ264,TRUE,_xll.ohTrigger(Trigger,Quote!$V$2))</f>
        <v>#NUM!</v>
      </c>
    </row>
    <row r="265" spans="51:56" ht="11.25" customHeight="1" x14ac:dyDescent="0.25">
      <c r="AY265" s="187" t="s">
        <v>217</v>
      </c>
      <c r="AZ265" s="188">
        <f>_xll.qlInterestRateIndexFixingDate(Currency&amp;"ibor"&amp;$I$1,BA265,Trigger)</f>
        <v>42509</v>
      </c>
      <c r="BA265" s="188">
        <f>_xll.qlCalendarAdvance(Calendar,BA264,AY265,"f",,Trigger)</f>
        <v>42513</v>
      </c>
      <c r="BB265" s="188">
        <f>_xll.qlInterestRateIndexMaturity(Currency&amp;"ibor"&amp;$I$1,BA265,Trigger)</f>
        <v>42605</v>
      </c>
      <c r="BC265" s="361" t="e">
        <f>_xll.qlIndexFixing($AC$5,AZ265,,_xll.ohTrigger(Trigger,Quote!$V$2))</f>
        <v>#VALUE!</v>
      </c>
      <c r="BD265" s="361" t="e">
        <f>_xll.qlIndexFixing($BE$1,AZ265,TRUE,_xll.ohTrigger(Trigger,Quote!$V$2))</f>
        <v>#NUM!</v>
      </c>
    </row>
    <row r="266" spans="51:56" ht="11.25" customHeight="1" x14ac:dyDescent="0.25">
      <c r="AY266" s="187" t="s">
        <v>217</v>
      </c>
      <c r="AZ266" s="188">
        <f>_xll.qlInterestRateIndexFixingDate(Currency&amp;"ibor"&amp;$I$1,BA266,Trigger)</f>
        <v>42510</v>
      </c>
      <c r="BA266" s="188">
        <f>_xll.qlCalendarAdvance(Calendar,BA265,AY266,"f",,Trigger)</f>
        <v>42514</v>
      </c>
      <c r="BB266" s="188">
        <f>_xll.qlInterestRateIndexMaturity(Currency&amp;"ibor"&amp;$I$1,BA266,Trigger)</f>
        <v>42606</v>
      </c>
      <c r="BC266" s="361" t="e">
        <f>_xll.qlIndexFixing($AC$5,AZ266,,_xll.ohTrigger(Trigger,Quote!$V$2))</f>
        <v>#VALUE!</v>
      </c>
      <c r="BD266" s="361" t="e">
        <f>_xll.qlIndexFixing($BE$1,AZ266,TRUE,_xll.ohTrigger(Trigger,Quote!$V$2))</f>
        <v>#NUM!</v>
      </c>
    </row>
    <row r="267" spans="51:56" ht="11.25" customHeight="1" x14ac:dyDescent="0.25">
      <c r="AY267" s="187" t="s">
        <v>217</v>
      </c>
      <c r="AZ267" s="188">
        <f>_xll.qlInterestRateIndexFixingDate(Currency&amp;"ibor"&amp;$I$1,BA267,Trigger)</f>
        <v>42513</v>
      </c>
      <c r="BA267" s="188">
        <f>_xll.qlCalendarAdvance(Calendar,BA266,AY267,"f",,Trigger)</f>
        <v>42515</v>
      </c>
      <c r="BB267" s="188">
        <f>_xll.qlInterestRateIndexMaturity(Currency&amp;"ibor"&amp;$I$1,BA267,Trigger)</f>
        <v>42607</v>
      </c>
      <c r="BC267" s="361" t="e">
        <f>_xll.qlIndexFixing($AC$5,AZ267,,_xll.ohTrigger(Trigger,Quote!$V$2))</f>
        <v>#VALUE!</v>
      </c>
      <c r="BD267" s="361" t="e">
        <f>_xll.qlIndexFixing($BE$1,AZ267,TRUE,_xll.ohTrigger(Trigger,Quote!$V$2))</f>
        <v>#NUM!</v>
      </c>
    </row>
    <row r="268" spans="51:56" ht="11.25" customHeight="1" x14ac:dyDescent="0.25">
      <c r="AY268" s="187" t="s">
        <v>217</v>
      </c>
      <c r="AZ268" s="188">
        <f>_xll.qlInterestRateIndexFixingDate(Currency&amp;"ibor"&amp;$I$1,BA268,Trigger)</f>
        <v>42514</v>
      </c>
      <c r="BA268" s="188">
        <f>_xll.qlCalendarAdvance(Calendar,BA267,AY268,"f",,Trigger)</f>
        <v>42516</v>
      </c>
      <c r="BB268" s="188">
        <f>_xll.qlInterestRateIndexMaturity(Currency&amp;"ibor"&amp;$I$1,BA268,Trigger)</f>
        <v>42608</v>
      </c>
      <c r="BC268" s="361" t="e">
        <f>_xll.qlIndexFixing($AC$5,AZ268,,_xll.ohTrigger(Trigger,Quote!$V$2))</f>
        <v>#VALUE!</v>
      </c>
      <c r="BD268" s="361" t="e">
        <f>_xll.qlIndexFixing($BE$1,AZ268,TRUE,_xll.ohTrigger(Trigger,Quote!$V$2))</f>
        <v>#NUM!</v>
      </c>
    </row>
    <row r="269" spans="51:56" ht="11.25" customHeight="1" x14ac:dyDescent="0.25">
      <c r="AY269" s="187" t="s">
        <v>217</v>
      </c>
      <c r="AZ269" s="188">
        <f>_xll.qlInterestRateIndexFixingDate(Currency&amp;"ibor"&amp;$I$1,BA269,Trigger)</f>
        <v>42515</v>
      </c>
      <c r="BA269" s="188">
        <f>_xll.qlCalendarAdvance(Calendar,BA268,AY269,"f",,Trigger)</f>
        <v>42517</v>
      </c>
      <c r="BB269" s="188">
        <f>_xll.qlInterestRateIndexMaturity(Currency&amp;"ibor"&amp;$I$1,BA269,Trigger)</f>
        <v>42611</v>
      </c>
      <c r="BC269" s="361" t="e">
        <f>_xll.qlIndexFixing($AC$5,AZ269,,_xll.ohTrigger(Trigger,Quote!$V$2))</f>
        <v>#VALUE!</v>
      </c>
      <c r="BD269" s="361" t="e">
        <f>_xll.qlIndexFixing($BE$1,AZ269,TRUE,_xll.ohTrigger(Trigger,Quote!$V$2))</f>
        <v>#NUM!</v>
      </c>
    </row>
    <row r="270" spans="51:56" ht="11.25" customHeight="1" x14ac:dyDescent="0.25">
      <c r="AY270" s="187" t="s">
        <v>217</v>
      </c>
      <c r="AZ270" s="188">
        <f>_xll.qlInterestRateIndexFixingDate(Currency&amp;"ibor"&amp;$I$1,BA270,Trigger)</f>
        <v>42516</v>
      </c>
      <c r="BA270" s="188">
        <f>_xll.qlCalendarAdvance(Calendar,BA269,AY270,"f",,Trigger)</f>
        <v>42520</v>
      </c>
      <c r="BB270" s="188">
        <f>_xll.qlInterestRateIndexMaturity(Currency&amp;"ibor"&amp;$I$1,BA270,Trigger)</f>
        <v>42612</v>
      </c>
      <c r="BC270" s="361" t="e">
        <f>_xll.qlIndexFixing($AC$5,AZ270,,_xll.ohTrigger(Trigger,Quote!$V$2))</f>
        <v>#VALUE!</v>
      </c>
      <c r="BD270" s="361" t="e">
        <f>_xll.qlIndexFixing($BE$1,AZ270,TRUE,_xll.ohTrigger(Trigger,Quote!$V$2))</f>
        <v>#NUM!</v>
      </c>
    </row>
    <row r="271" spans="51:56" ht="11.25" customHeight="1" x14ac:dyDescent="0.25">
      <c r="AY271" s="187" t="s">
        <v>217</v>
      </c>
      <c r="AZ271" s="188">
        <f>_xll.qlInterestRateIndexFixingDate(Currency&amp;"ibor"&amp;$I$1,BA271,Trigger)</f>
        <v>42517</v>
      </c>
      <c r="BA271" s="188">
        <f>_xll.qlCalendarAdvance(Calendar,BA270,AY271,"f",,Trigger)</f>
        <v>42521</v>
      </c>
      <c r="BB271" s="188">
        <f>_xll.qlInterestRateIndexMaturity(Currency&amp;"ibor"&amp;$I$1,BA271,Trigger)</f>
        <v>42613</v>
      </c>
      <c r="BC271" s="361" t="e">
        <f>_xll.qlIndexFixing($AC$5,AZ271,,_xll.ohTrigger(Trigger,Quote!$V$2))</f>
        <v>#VALUE!</v>
      </c>
      <c r="BD271" s="361" t="e">
        <f>_xll.qlIndexFixing($BE$1,AZ271,TRUE,_xll.ohTrigger(Trigger,Quote!$V$2))</f>
        <v>#NUM!</v>
      </c>
    </row>
    <row r="272" spans="51:56" ht="11.25" customHeight="1" x14ac:dyDescent="0.25">
      <c r="AY272" s="187" t="s">
        <v>217</v>
      </c>
      <c r="AZ272" s="188">
        <f>_xll.qlInterestRateIndexFixingDate(Currency&amp;"ibor"&amp;$I$1,BA272,Trigger)</f>
        <v>42520</v>
      </c>
      <c r="BA272" s="188">
        <f>_xll.qlCalendarAdvance(Calendar,BA271,AY272,"f",,Trigger)</f>
        <v>42522</v>
      </c>
      <c r="BB272" s="188">
        <f>_xll.qlInterestRateIndexMaturity(Currency&amp;"ibor"&amp;$I$1,BA272,Trigger)</f>
        <v>42614</v>
      </c>
      <c r="BC272" s="361" t="e">
        <f>_xll.qlIndexFixing($AC$5,AZ272,,_xll.ohTrigger(Trigger,Quote!$V$2))</f>
        <v>#VALUE!</v>
      </c>
      <c r="BD272" s="361" t="e">
        <f>_xll.qlIndexFixing($BE$1,AZ272,TRUE,_xll.ohTrigger(Trigger,Quote!$V$2))</f>
        <v>#NUM!</v>
      </c>
    </row>
    <row r="273" spans="51:56" ht="11.25" customHeight="1" x14ac:dyDescent="0.25">
      <c r="AY273" s="187" t="s">
        <v>217</v>
      </c>
      <c r="AZ273" s="188">
        <f>_xll.qlInterestRateIndexFixingDate(Currency&amp;"ibor"&amp;$I$1,BA273,Trigger)</f>
        <v>42521</v>
      </c>
      <c r="BA273" s="188">
        <f>_xll.qlCalendarAdvance(Calendar,BA272,AY273,"f",,Trigger)</f>
        <v>42523</v>
      </c>
      <c r="BB273" s="188">
        <f>_xll.qlInterestRateIndexMaturity(Currency&amp;"ibor"&amp;$I$1,BA273,Trigger)</f>
        <v>42615</v>
      </c>
      <c r="BC273" s="361" t="e">
        <f>_xll.qlIndexFixing($AC$5,AZ273,,_xll.ohTrigger(Trigger,Quote!$V$2))</f>
        <v>#VALUE!</v>
      </c>
      <c r="BD273" s="361" t="e">
        <f>_xll.qlIndexFixing($BE$1,AZ273,TRUE,_xll.ohTrigger(Trigger,Quote!$V$2))</f>
        <v>#NUM!</v>
      </c>
    </row>
    <row r="274" spans="51:56" ht="11.25" customHeight="1" x14ac:dyDescent="0.25">
      <c r="AY274" s="187" t="s">
        <v>217</v>
      </c>
      <c r="AZ274" s="188">
        <f>_xll.qlInterestRateIndexFixingDate(Currency&amp;"ibor"&amp;$I$1,BA274,Trigger)</f>
        <v>42522</v>
      </c>
      <c r="BA274" s="188">
        <f>_xll.qlCalendarAdvance(Calendar,BA273,AY274,"f",,Trigger)</f>
        <v>42524</v>
      </c>
      <c r="BB274" s="188">
        <f>_xll.qlInterestRateIndexMaturity(Currency&amp;"ibor"&amp;$I$1,BA274,Trigger)</f>
        <v>42618</v>
      </c>
      <c r="BC274" s="361" t="e">
        <f>_xll.qlIndexFixing($AC$5,AZ274,,_xll.ohTrigger(Trigger,Quote!$V$2))</f>
        <v>#VALUE!</v>
      </c>
      <c r="BD274" s="361" t="e">
        <f>_xll.qlIndexFixing($BE$1,AZ274,TRUE,_xll.ohTrigger(Trigger,Quote!$V$2))</f>
        <v>#NUM!</v>
      </c>
    </row>
    <row r="275" spans="51:56" ht="11.25" customHeight="1" x14ac:dyDescent="0.25">
      <c r="AY275" s="187" t="s">
        <v>217</v>
      </c>
      <c r="AZ275" s="188">
        <f>_xll.qlInterestRateIndexFixingDate(Currency&amp;"ibor"&amp;$I$1,BA275,Trigger)</f>
        <v>42523</v>
      </c>
      <c r="BA275" s="188">
        <f>_xll.qlCalendarAdvance(Calendar,BA274,AY275,"f",,Trigger)</f>
        <v>42527</v>
      </c>
      <c r="BB275" s="188">
        <f>_xll.qlInterestRateIndexMaturity(Currency&amp;"ibor"&amp;$I$1,BA275,Trigger)</f>
        <v>42619</v>
      </c>
      <c r="BC275" s="361" t="e">
        <f>_xll.qlIndexFixing($AC$5,AZ275,,_xll.ohTrigger(Trigger,Quote!$V$2))</f>
        <v>#VALUE!</v>
      </c>
      <c r="BD275" s="361" t="e">
        <f>_xll.qlIndexFixing($BE$1,AZ275,TRUE,_xll.ohTrigger(Trigger,Quote!$V$2))</f>
        <v>#NUM!</v>
      </c>
    </row>
    <row r="276" spans="51:56" ht="11.25" customHeight="1" x14ac:dyDescent="0.25">
      <c r="AY276" s="187" t="s">
        <v>217</v>
      </c>
      <c r="AZ276" s="188">
        <f>_xll.qlInterestRateIndexFixingDate(Currency&amp;"ibor"&amp;$I$1,BA276,Trigger)</f>
        <v>42524</v>
      </c>
      <c r="BA276" s="188">
        <f>_xll.qlCalendarAdvance(Calendar,BA275,AY276,"f",,Trigger)</f>
        <v>42528</v>
      </c>
      <c r="BB276" s="188">
        <f>_xll.qlInterestRateIndexMaturity(Currency&amp;"ibor"&amp;$I$1,BA276,Trigger)</f>
        <v>42620</v>
      </c>
      <c r="BC276" s="361" t="e">
        <f>_xll.qlIndexFixing($AC$5,AZ276,,_xll.ohTrigger(Trigger,Quote!$V$2))</f>
        <v>#VALUE!</v>
      </c>
      <c r="BD276" s="361" t="e">
        <f>_xll.qlIndexFixing($BE$1,AZ276,TRUE,_xll.ohTrigger(Trigger,Quote!$V$2))</f>
        <v>#NUM!</v>
      </c>
    </row>
    <row r="277" spans="51:56" ht="11.25" customHeight="1" x14ac:dyDescent="0.25">
      <c r="AY277" s="187" t="s">
        <v>217</v>
      </c>
      <c r="AZ277" s="188">
        <f>_xll.qlInterestRateIndexFixingDate(Currency&amp;"ibor"&amp;$I$1,BA277,Trigger)</f>
        <v>42527</v>
      </c>
      <c r="BA277" s="188">
        <f>_xll.qlCalendarAdvance(Calendar,BA276,AY277,"f",,Trigger)</f>
        <v>42529</v>
      </c>
      <c r="BB277" s="188">
        <f>_xll.qlInterestRateIndexMaturity(Currency&amp;"ibor"&amp;$I$1,BA277,Trigger)</f>
        <v>42621</v>
      </c>
      <c r="BC277" s="361" t="e">
        <f>_xll.qlIndexFixing($AC$5,AZ277,,_xll.ohTrigger(Trigger,Quote!$V$2))</f>
        <v>#VALUE!</v>
      </c>
      <c r="BD277" s="361" t="e">
        <f>_xll.qlIndexFixing($BE$1,AZ277,TRUE,_xll.ohTrigger(Trigger,Quote!$V$2))</f>
        <v>#NUM!</v>
      </c>
    </row>
    <row r="278" spans="51:56" ht="11.25" customHeight="1" x14ac:dyDescent="0.25">
      <c r="AY278" s="187" t="s">
        <v>217</v>
      </c>
      <c r="AZ278" s="188">
        <f>_xll.qlInterestRateIndexFixingDate(Currency&amp;"ibor"&amp;$I$1,BA278,Trigger)</f>
        <v>42528</v>
      </c>
      <c r="BA278" s="188">
        <f>_xll.qlCalendarAdvance(Calendar,BA277,AY278,"f",,Trigger)</f>
        <v>42530</v>
      </c>
      <c r="BB278" s="188">
        <f>_xll.qlInterestRateIndexMaturity(Currency&amp;"ibor"&amp;$I$1,BA278,Trigger)</f>
        <v>42622</v>
      </c>
      <c r="BC278" s="361" t="e">
        <f>_xll.qlIndexFixing($AC$5,AZ278,,_xll.ohTrigger(Trigger,Quote!$V$2))</f>
        <v>#VALUE!</v>
      </c>
      <c r="BD278" s="361" t="e">
        <f>_xll.qlIndexFixing($BE$1,AZ278,TRUE,_xll.ohTrigger(Trigger,Quote!$V$2))</f>
        <v>#NUM!</v>
      </c>
    </row>
    <row r="279" spans="51:56" ht="11.25" customHeight="1" x14ac:dyDescent="0.25">
      <c r="AY279" s="187" t="s">
        <v>217</v>
      </c>
      <c r="AZ279" s="188">
        <f>_xll.qlInterestRateIndexFixingDate(Currency&amp;"ibor"&amp;$I$1,BA279,Trigger)</f>
        <v>42529</v>
      </c>
      <c r="BA279" s="188">
        <f>_xll.qlCalendarAdvance(Calendar,BA278,AY279,"f",,Trigger)</f>
        <v>42531</v>
      </c>
      <c r="BB279" s="188">
        <f>_xll.qlInterestRateIndexMaturity(Currency&amp;"ibor"&amp;$I$1,BA279,Trigger)</f>
        <v>42625</v>
      </c>
      <c r="BC279" s="361" t="e">
        <f>_xll.qlIndexFixing($AC$5,AZ279,,_xll.ohTrigger(Trigger,Quote!$V$2))</f>
        <v>#VALUE!</v>
      </c>
      <c r="BD279" s="361" t="e">
        <f>_xll.qlIndexFixing($BE$1,AZ279,TRUE,_xll.ohTrigger(Trigger,Quote!$V$2))</f>
        <v>#NUM!</v>
      </c>
    </row>
    <row r="280" spans="51:56" ht="11.25" customHeight="1" x14ac:dyDescent="0.25">
      <c r="AY280" s="187" t="s">
        <v>217</v>
      </c>
      <c r="AZ280" s="188">
        <f>_xll.qlInterestRateIndexFixingDate(Currency&amp;"ibor"&amp;$I$1,BA280,Trigger)</f>
        <v>42530</v>
      </c>
      <c r="BA280" s="188">
        <f>_xll.qlCalendarAdvance(Calendar,BA279,AY280,"f",,Trigger)</f>
        <v>42534</v>
      </c>
      <c r="BB280" s="188">
        <f>_xll.qlInterestRateIndexMaturity(Currency&amp;"ibor"&amp;$I$1,BA280,Trigger)</f>
        <v>42626</v>
      </c>
      <c r="BC280" s="361" t="e">
        <f>_xll.qlIndexFixing($AC$5,AZ280,,_xll.ohTrigger(Trigger,Quote!$V$2))</f>
        <v>#VALUE!</v>
      </c>
      <c r="BD280" s="361" t="e">
        <f>_xll.qlIndexFixing($BE$1,AZ280,TRUE,_xll.ohTrigger(Trigger,Quote!$V$2))</f>
        <v>#NUM!</v>
      </c>
    </row>
    <row r="281" spans="51:56" ht="11.25" customHeight="1" x14ac:dyDescent="0.25">
      <c r="AY281" s="187" t="s">
        <v>217</v>
      </c>
      <c r="AZ281" s="188">
        <f>_xll.qlInterestRateIndexFixingDate(Currency&amp;"ibor"&amp;$I$1,BA281,Trigger)</f>
        <v>42531</v>
      </c>
      <c r="BA281" s="188">
        <f>_xll.qlCalendarAdvance(Calendar,BA280,AY281,"f",,Trigger)</f>
        <v>42535</v>
      </c>
      <c r="BB281" s="188">
        <f>_xll.qlInterestRateIndexMaturity(Currency&amp;"ibor"&amp;$I$1,BA281,Trigger)</f>
        <v>42627</v>
      </c>
      <c r="BC281" s="361" t="e">
        <f>_xll.qlIndexFixing($AC$5,AZ281,,_xll.ohTrigger(Trigger,Quote!$V$2))</f>
        <v>#VALUE!</v>
      </c>
      <c r="BD281" s="361" t="e">
        <f>_xll.qlIndexFixing($BE$1,AZ281,TRUE,_xll.ohTrigger(Trigger,Quote!$V$2))</f>
        <v>#NUM!</v>
      </c>
    </row>
    <row r="282" spans="51:56" ht="11.25" customHeight="1" x14ac:dyDescent="0.25">
      <c r="AY282" s="187" t="s">
        <v>217</v>
      </c>
      <c r="AZ282" s="188">
        <f>_xll.qlInterestRateIndexFixingDate(Currency&amp;"ibor"&amp;$I$1,BA282,Trigger)</f>
        <v>42534</v>
      </c>
      <c r="BA282" s="188">
        <f>_xll.qlCalendarAdvance(Calendar,BA281,AY282,"f",,Trigger)</f>
        <v>42536</v>
      </c>
      <c r="BB282" s="188">
        <f>_xll.qlInterestRateIndexMaturity(Currency&amp;"ibor"&amp;$I$1,BA282,Trigger)</f>
        <v>42628</v>
      </c>
      <c r="BC282" s="361" t="e">
        <f>_xll.qlIndexFixing($AC$5,AZ282,,_xll.ohTrigger(Trigger,Quote!$V$2))</f>
        <v>#VALUE!</v>
      </c>
      <c r="BD282" s="361" t="e">
        <f>_xll.qlIndexFixing($BE$1,AZ282,TRUE,_xll.ohTrigger(Trigger,Quote!$V$2))</f>
        <v>#NUM!</v>
      </c>
    </row>
    <row r="283" spans="51:56" ht="11.25" customHeight="1" x14ac:dyDescent="0.25">
      <c r="AY283" s="187" t="s">
        <v>217</v>
      </c>
      <c r="AZ283" s="188">
        <f>_xll.qlInterestRateIndexFixingDate(Currency&amp;"ibor"&amp;$I$1,BA283,Trigger)</f>
        <v>42535</v>
      </c>
      <c r="BA283" s="188">
        <f>_xll.qlCalendarAdvance(Calendar,BA282,AY283,"f",,Trigger)</f>
        <v>42537</v>
      </c>
      <c r="BB283" s="188">
        <f>_xll.qlInterestRateIndexMaturity(Currency&amp;"ibor"&amp;$I$1,BA283,Trigger)</f>
        <v>42629</v>
      </c>
      <c r="BC283" s="361" t="e">
        <f>_xll.qlIndexFixing($AC$5,AZ283,,_xll.ohTrigger(Trigger,Quote!$V$2))</f>
        <v>#VALUE!</v>
      </c>
      <c r="BD283" s="361" t="e">
        <f>_xll.qlIndexFixing($BE$1,AZ283,TRUE,_xll.ohTrigger(Trigger,Quote!$V$2))</f>
        <v>#NUM!</v>
      </c>
    </row>
    <row r="284" spans="51:56" ht="11.25" customHeight="1" x14ac:dyDescent="0.25">
      <c r="AY284" s="187" t="s">
        <v>217</v>
      </c>
      <c r="AZ284" s="188">
        <f>_xll.qlInterestRateIndexFixingDate(Currency&amp;"ibor"&amp;$I$1,BA284,Trigger)</f>
        <v>42536</v>
      </c>
      <c r="BA284" s="188">
        <f>_xll.qlCalendarAdvance(Calendar,BA283,AY284,"f",,Trigger)</f>
        <v>42538</v>
      </c>
      <c r="BB284" s="188">
        <f>_xll.qlInterestRateIndexMaturity(Currency&amp;"ibor"&amp;$I$1,BA284,Trigger)</f>
        <v>42632</v>
      </c>
      <c r="BC284" s="361" t="e">
        <f>_xll.qlIndexFixing($AC$5,AZ284,,_xll.ohTrigger(Trigger,Quote!$V$2))</f>
        <v>#VALUE!</v>
      </c>
      <c r="BD284" s="361" t="e">
        <f>_xll.qlIndexFixing($BE$1,AZ284,TRUE,_xll.ohTrigger(Trigger,Quote!$V$2))</f>
        <v>#NUM!</v>
      </c>
    </row>
    <row r="285" spans="51:56" ht="11.25" customHeight="1" x14ac:dyDescent="0.25">
      <c r="AY285" s="187" t="s">
        <v>217</v>
      </c>
      <c r="AZ285" s="188">
        <f>_xll.qlInterestRateIndexFixingDate(Currency&amp;"ibor"&amp;$I$1,BA285,Trigger)</f>
        <v>42537</v>
      </c>
      <c r="BA285" s="188">
        <f>_xll.qlCalendarAdvance(Calendar,BA284,AY285,"f",,Trigger)</f>
        <v>42541</v>
      </c>
      <c r="BB285" s="188">
        <f>_xll.qlInterestRateIndexMaturity(Currency&amp;"ibor"&amp;$I$1,BA285,Trigger)</f>
        <v>42633</v>
      </c>
      <c r="BC285" s="361" t="e">
        <f>_xll.qlIndexFixing($AC$5,AZ285,,_xll.ohTrigger(Trigger,Quote!$V$2))</f>
        <v>#VALUE!</v>
      </c>
      <c r="BD285" s="361" t="e">
        <f>_xll.qlIndexFixing($BE$1,AZ285,TRUE,_xll.ohTrigger(Trigger,Quote!$V$2))</f>
        <v>#NUM!</v>
      </c>
    </row>
    <row r="286" spans="51:56" ht="11.25" customHeight="1" x14ac:dyDescent="0.25">
      <c r="AY286" s="187" t="s">
        <v>217</v>
      </c>
      <c r="AZ286" s="188">
        <f>_xll.qlInterestRateIndexFixingDate(Currency&amp;"ibor"&amp;$I$1,BA286,Trigger)</f>
        <v>42538</v>
      </c>
      <c r="BA286" s="188">
        <f>_xll.qlCalendarAdvance(Calendar,BA285,AY286,"f",,Trigger)</f>
        <v>42542</v>
      </c>
      <c r="BB286" s="188">
        <f>_xll.qlInterestRateIndexMaturity(Currency&amp;"ibor"&amp;$I$1,BA286,Trigger)</f>
        <v>42634</v>
      </c>
      <c r="BC286" s="361" t="e">
        <f>_xll.qlIndexFixing($AC$5,AZ286,,_xll.ohTrigger(Trigger,Quote!$V$2))</f>
        <v>#VALUE!</v>
      </c>
      <c r="BD286" s="361" t="e">
        <f>_xll.qlIndexFixing($BE$1,AZ286,TRUE,_xll.ohTrigger(Trigger,Quote!$V$2))</f>
        <v>#NUM!</v>
      </c>
    </row>
    <row r="287" spans="51:56" ht="11.25" customHeight="1" x14ac:dyDescent="0.25">
      <c r="AY287" s="187" t="s">
        <v>217</v>
      </c>
      <c r="AZ287" s="188">
        <f>_xll.qlInterestRateIndexFixingDate(Currency&amp;"ibor"&amp;$I$1,BA287,Trigger)</f>
        <v>42541</v>
      </c>
      <c r="BA287" s="188">
        <f>_xll.qlCalendarAdvance(Calendar,BA286,AY287,"f",,Trigger)</f>
        <v>42543</v>
      </c>
      <c r="BB287" s="188">
        <f>_xll.qlInterestRateIndexMaturity(Currency&amp;"ibor"&amp;$I$1,BA287,Trigger)</f>
        <v>42635</v>
      </c>
      <c r="BC287" s="361" t="e">
        <f>_xll.qlIndexFixing($AC$5,AZ287,,_xll.ohTrigger(Trigger,Quote!$V$2))</f>
        <v>#VALUE!</v>
      </c>
      <c r="BD287" s="361" t="e">
        <f>_xll.qlIndexFixing($BE$1,AZ287,TRUE,_xll.ohTrigger(Trigger,Quote!$V$2))</f>
        <v>#NUM!</v>
      </c>
    </row>
    <row r="288" spans="51:56" ht="11.25" customHeight="1" x14ac:dyDescent="0.25">
      <c r="AY288" s="187" t="s">
        <v>217</v>
      </c>
      <c r="AZ288" s="188">
        <f>_xll.qlInterestRateIndexFixingDate(Currency&amp;"ibor"&amp;$I$1,BA288,Trigger)</f>
        <v>42542</v>
      </c>
      <c r="BA288" s="188">
        <f>_xll.qlCalendarAdvance(Calendar,BA287,AY288,"f",,Trigger)</f>
        <v>42544</v>
      </c>
      <c r="BB288" s="188">
        <f>_xll.qlInterestRateIndexMaturity(Currency&amp;"ibor"&amp;$I$1,BA288,Trigger)</f>
        <v>42636</v>
      </c>
      <c r="BC288" s="361" t="e">
        <f>_xll.qlIndexFixing($AC$5,AZ288,,_xll.ohTrigger(Trigger,Quote!$V$2))</f>
        <v>#VALUE!</v>
      </c>
      <c r="BD288" s="361" t="e">
        <f>_xll.qlIndexFixing($BE$1,AZ288,TRUE,_xll.ohTrigger(Trigger,Quote!$V$2))</f>
        <v>#NUM!</v>
      </c>
    </row>
    <row r="289" spans="51:56" ht="11.25" customHeight="1" x14ac:dyDescent="0.25">
      <c r="AY289" s="187" t="s">
        <v>217</v>
      </c>
      <c r="AZ289" s="188">
        <f>_xll.qlInterestRateIndexFixingDate(Currency&amp;"ibor"&amp;$I$1,BA289,Trigger)</f>
        <v>42543</v>
      </c>
      <c r="BA289" s="188">
        <f>_xll.qlCalendarAdvance(Calendar,BA288,AY289,"f",,Trigger)</f>
        <v>42545</v>
      </c>
      <c r="BB289" s="188">
        <f>_xll.qlInterestRateIndexMaturity(Currency&amp;"ibor"&amp;$I$1,BA289,Trigger)</f>
        <v>42639</v>
      </c>
      <c r="BC289" s="361" t="e">
        <f>_xll.qlIndexFixing($AC$5,AZ289,,_xll.ohTrigger(Trigger,Quote!$V$2))</f>
        <v>#VALUE!</v>
      </c>
      <c r="BD289" s="361" t="e">
        <f>_xll.qlIndexFixing($BE$1,AZ289,TRUE,_xll.ohTrigger(Trigger,Quote!$V$2))</f>
        <v>#NUM!</v>
      </c>
    </row>
    <row r="290" spans="51:56" ht="11.25" customHeight="1" x14ac:dyDescent="0.25">
      <c r="AY290" s="187" t="s">
        <v>217</v>
      </c>
      <c r="AZ290" s="188">
        <f>_xll.qlInterestRateIndexFixingDate(Currency&amp;"ibor"&amp;$I$1,BA290,Trigger)</f>
        <v>42544</v>
      </c>
      <c r="BA290" s="188">
        <f>_xll.qlCalendarAdvance(Calendar,BA289,AY290,"f",,Trigger)</f>
        <v>42548</v>
      </c>
      <c r="BB290" s="188">
        <f>_xll.qlInterestRateIndexMaturity(Currency&amp;"ibor"&amp;$I$1,BA290,Trigger)</f>
        <v>42640</v>
      </c>
      <c r="BC290" s="361" t="e">
        <f>_xll.qlIndexFixing($AC$5,AZ290,,_xll.ohTrigger(Trigger,Quote!$V$2))</f>
        <v>#VALUE!</v>
      </c>
      <c r="BD290" s="361" t="e">
        <f>_xll.qlIndexFixing($BE$1,AZ290,TRUE,_xll.ohTrigger(Trigger,Quote!$V$2))</f>
        <v>#NUM!</v>
      </c>
    </row>
    <row r="291" spans="51:56" ht="11.25" customHeight="1" x14ac:dyDescent="0.25">
      <c r="AY291" s="187" t="s">
        <v>217</v>
      </c>
      <c r="AZ291" s="188">
        <f>_xll.qlInterestRateIndexFixingDate(Currency&amp;"ibor"&amp;$I$1,BA291,Trigger)</f>
        <v>42545</v>
      </c>
      <c r="BA291" s="188">
        <f>_xll.qlCalendarAdvance(Calendar,BA290,AY291,"f",,Trigger)</f>
        <v>42549</v>
      </c>
      <c r="BB291" s="188">
        <f>_xll.qlInterestRateIndexMaturity(Currency&amp;"ibor"&amp;$I$1,BA291,Trigger)</f>
        <v>42641</v>
      </c>
      <c r="BC291" s="361" t="e">
        <f>_xll.qlIndexFixing($AC$5,AZ291,,_xll.ohTrigger(Trigger,Quote!$V$2))</f>
        <v>#VALUE!</v>
      </c>
      <c r="BD291" s="361" t="e">
        <f>_xll.qlIndexFixing($BE$1,AZ291,TRUE,_xll.ohTrigger(Trigger,Quote!$V$2))</f>
        <v>#NUM!</v>
      </c>
    </row>
    <row r="292" spans="51:56" ht="11.25" customHeight="1" x14ac:dyDescent="0.25">
      <c r="AY292" s="187" t="s">
        <v>217</v>
      </c>
      <c r="AZ292" s="188">
        <f>_xll.qlInterestRateIndexFixingDate(Currency&amp;"ibor"&amp;$I$1,BA292,Trigger)</f>
        <v>42548</v>
      </c>
      <c r="BA292" s="188">
        <f>_xll.qlCalendarAdvance(Calendar,BA291,AY292,"f",,Trigger)</f>
        <v>42550</v>
      </c>
      <c r="BB292" s="188">
        <f>_xll.qlInterestRateIndexMaturity(Currency&amp;"ibor"&amp;$I$1,BA292,Trigger)</f>
        <v>42642</v>
      </c>
      <c r="BC292" s="361" t="e">
        <f>_xll.qlIndexFixing($AC$5,AZ292,,_xll.ohTrigger(Trigger,Quote!$V$2))</f>
        <v>#VALUE!</v>
      </c>
      <c r="BD292" s="361" t="e">
        <f>_xll.qlIndexFixing($BE$1,AZ292,TRUE,_xll.ohTrigger(Trigger,Quote!$V$2))</f>
        <v>#NUM!</v>
      </c>
    </row>
    <row r="293" spans="51:56" ht="11.25" customHeight="1" x14ac:dyDescent="0.25">
      <c r="AY293" s="187" t="s">
        <v>217</v>
      </c>
      <c r="AZ293" s="188">
        <f>_xll.qlInterestRateIndexFixingDate(Currency&amp;"ibor"&amp;$I$1,BA293,Trigger)</f>
        <v>42549</v>
      </c>
      <c r="BA293" s="188">
        <f>_xll.qlCalendarAdvance(Calendar,BA292,AY293,"f",,Trigger)</f>
        <v>42551</v>
      </c>
      <c r="BB293" s="188">
        <f>_xll.qlInterestRateIndexMaturity(Currency&amp;"ibor"&amp;$I$1,BA293,Trigger)</f>
        <v>42643</v>
      </c>
      <c r="BC293" s="361" t="e">
        <f>_xll.qlIndexFixing($AC$5,AZ293,,_xll.ohTrigger(Trigger,Quote!$V$2))</f>
        <v>#VALUE!</v>
      </c>
      <c r="BD293" s="361" t="e">
        <f>_xll.qlIndexFixing($BE$1,AZ293,TRUE,_xll.ohTrigger(Trigger,Quote!$V$2))</f>
        <v>#NUM!</v>
      </c>
    </row>
    <row r="294" spans="51:56" ht="11.25" customHeight="1" x14ac:dyDescent="0.25">
      <c r="AY294" s="187" t="s">
        <v>217</v>
      </c>
      <c r="AZ294" s="188">
        <f>_xll.qlInterestRateIndexFixingDate(Currency&amp;"ibor"&amp;$I$1,BA294,Trigger)</f>
        <v>42550</v>
      </c>
      <c r="BA294" s="188">
        <f>_xll.qlCalendarAdvance(Calendar,BA293,AY294,"f",,Trigger)</f>
        <v>42552</v>
      </c>
      <c r="BB294" s="188">
        <f>_xll.qlInterestRateIndexMaturity(Currency&amp;"ibor"&amp;$I$1,BA294,Trigger)</f>
        <v>42646</v>
      </c>
      <c r="BC294" s="361" t="e">
        <f>_xll.qlIndexFixing($AC$5,AZ294,,_xll.ohTrigger(Trigger,Quote!$V$2))</f>
        <v>#VALUE!</v>
      </c>
      <c r="BD294" s="361" t="e">
        <f>_xll.qlIndexFixing($BE$1,AZ294,TRUE,_xll.ohTrigger(Trigger,Quote!$V$2))</f>
        <v>#NUM!</v>
      </c>
    </row>
    <row r="295" spans="51:56" ht="11.25" customHeight="1" x14ac:dyDescent="0.25">
      <c r="AY295" s="187" t="s">
        <v>217</v>
      </c>
      <c r="AZ295" s="188">
        <f>_xll.qlInterestRateIndexFixingDate(Currency&amp;"ibor"&amp;$I$1,BA295,Trigger)</f>
        <v>42551</v>
      </c>
      <c r="BA295" s="188">
        <f>_xll.qlCalendarAdvance(Calendar,BA294,AY295,"f",,Trigger)</f>
        <v>42555</v>
      </c>
      <c r="BB295" s="188">
        <f>_xll.qlInterestRateIndexMaturity(Currency&amp;"ibor"&amp;$I$1,BA295,Trigger)</f>
        <v>42647</v>
      </c>
      <c r="BC295" s="361" t="e">
        <f>_xll.qlIndexFixing($AC$5,AZ295,,_xll.ohTrigger(Trigger,Quote!$V$2))</f>
        <v>#VALUE!</v>
      </c>
      <c r="BD295" s="361" t="e">
        <f>_xll.qlIndexFixing($BE$1,AZ295,TRUE,_xll.ohTrigger(Trigger,Quote!$V$2))</f>
        <v>#NUM!</v>
      </c>
    </row>
    <row r="296" spans="51:56" ht="11.25" customHeight="1" x14ac:dyDescent="0.25">
      <c r="AY296" s="187" t="s">
        <v>217</v>
      </c>
      <c r="AZ296" s="188">
        <f>_xll.qlInterestRateIndexFixingDate(Currency&amp;"ibor"&amp;$I$1,BA296,Trigger)</f>
        <v>42552</v>
      </c>
      <c r="BA296" s="188">
        <f>_xll.qlCalendarAdvance(Calendar,BA295,AY296,"f",,Trigger)</f>
        <v>42556</v>
      </c>
      <c r="BB296" s="188">
        <f>_xll.qlInterestRateIndexMaturity(Currency&amp;"ibor"&amp;$I$1,BA296,Trigger)</f>
        <v>42648</v>
      </c>
      <c r="BC296" s="361" t="e">
        <f>_xll.qlIndexFixing($AC$5,AZ296,,_xll.ohTrigger(Trigger,Quote!$V$2))</f>
        <v>#VALUE!</v>
      </c>
      <c r="BD296" s="361" t="e">
        <f>_xll.qlIndexFixing($BE$1,AZ296,TRUE,_xll.ohTrigger(Trigger,Quote!$V$2))</f>
        <v>#NUM!</v>
      </c>
    </row>
    <row r="297" spans="51:56" ht="11.25" customHeight="1" x14ac:dyDescent="0.25">
      <c r="AY297" s="187" t="s">
        <v>217</v>
      </c>
      <c r="AZ297" s="188">
        <f>_xll.qlInterestRateIndexFixingDate(Currency&amp;"ibor"&amp;$I$1,BA297,Trigger)</f>
        <v>42555</v>
      </c>
      <c r="BA297" s="188">
        <f>_xll.qlCalendarAdvance(Calendar,BA296,AY297,"f",,Trigger)</f>
        <v>42557</v>
      </c>
      <c r="BB297" s="188">
        <f>_xll.qlInterestRateIndexMaturity(Currency&amp;"ibor"&amp;$I$1,BA297,Trigger)</f>
        <v>42649</v>
      </c>
      <c r="BC297" s="361" t="e">
        <f>_xll.qlIndexFixing($AC$5,AZ297,,_xll.ohTrigger(Trigger,Quote!$V$2))</f>
        <v>#VALUE!</v>
      </c>
      <c r="BD297" s="361" t="e">
        <f>_xll.qlIndexFixing($BE$1,AZ297,TRUE,_xll.ohTrigger(Trigger,Quote!$V$2))</f>
        <v>#NUM!</v>
      </c>
    </row>
    <row r="298" spans="51:56" ht="11.25" customHeight="1" x14ac:dyDescent="0.25">
      <c r="AY298" s="187" t="s">
        <v>217</v>
      </c>
      <c r="AZ298" s="188">
        <f>_xll.qlInterestRateIndexFixingDate(Currency&amp;"ibor"&amp;$I$1,BA298,Trigger)</f>
        <v>42556</v>
      </c>
      <c r="BA298" s="188">
        <f>_xll.qlCalendarAdvance(Calendar,BA297,AY298,"f",,Trigger)</f>
        <v>42558</v>
      </c>
      <c r="BB298" s="188">
        <f>_xll.qlInterestRateIndexMaturity(Currency&amp;"ibor"&amp;$I$1,BA298,Trigger)</f>
        <v>42650</v>
      </c>
      <c r="BC298" s="361" t="e">
        <f>_xll.qlIndexFixing($AC$5,AZ298,,_xll.ohTrigger(Trigger,Quote!$V$2))</f>
        <v>#VALUE!</v>
      </c>
      <c r="BD298" s="361" t="e">
        <f>_xll.qlIndexFixing($BE$1,AZ298,TRUE,_xll.ohTrigger(Trigger,Quote!$V$2))</f>
        <v>#NUM!</v>
      </c>
    </row>
    <row r="299" spans="51:56" ht="11.25" customHeight="1" x14ac:dyDescent="0.25">
      <c r="AY299" s="187" t="s">
        <v>217</v>
      </c>
      <c r="AZ299" s="188">
        <f>_xll.qlInterestRateIndexFixingDate(Currency&amp;"ibor"&amp;$I$1,BA299,Trigger)</f>
        <v>42557</v>
      </c>
      <c r="BA299" s="188">
        <f>_xll.qlCalendarAdvance(Calendar,BA298,AY299,"f",,Trigger)</f>
        <v>42559</v>
      </c>
      <c r="BB299" s="188">
        <f>_xll.qlInterestRateIndexMaturity(Currency&amp;"ibor"&amp;$I$1,BA299,Trigger)</f>
        <v>42653</v>
      </c>
      <c r="BC299" s="361" t="e">
        <f>_xll.qlIndexFixing($AC$5,AZ299,,_xll.ohTrigger(Trigger,Quote!$V$2))</f>
        <v>#VALUE!</v>
      </c>
      <c r="BD299" s="361" t="e">
        <f>_xll.qlIndexFixing($BE$1,AZ299,TRUE,_xll.ohTrigger(Trigger,Quote!$V$2))</f>
        <v>#NUM!</v>
      </c>
    </row>
    <row r="300" spans="51:56" ht="11.25" customHeight="1" x14ac:dyDescent="0.25">
      <c r="AY300" s="187" t="s">
        <v>217</v>
      </c>
      <c r="AZ300" s="188">
        <f>_xll.qlInterestRateIndexFixingDate(Currency&amp;"ibor"&amp;$I$1,BA300,Trigger)</f>
        <v>42558</v>
      </c>
      <c r="BA300" s="188">
        <f>_xll.qlCalendarAdvance(Calendar,BA299,AY300,"f",,Trigger)</f>
        <v>42562</v>
      </c>
      <c r="BB300" s="188">
        <f>_xll.qlInterestRateIndexMaturity(Currency&amp;"ibor"&amp;$I$1,BA300,Trigger)</f>
        <v>42654</v>
      </c>
      <c r="BC300" s="361" t="e">
        <f>_xll.qlIndexFixing($AC$5,AZ300,,_xll.ohTrigger(Trigger,Quote!$V$2))</f>
        <v>#VALUE!</v>
      </c>
      <c r="BD300" s="361" t="e">
        <f>_xll.qlIndexFixing($BE$1,AZ300,TRUE,_xll.ohTrigger(Trigger,Quote!$V$2))</f>
        <v>#NUM!</v>
      </c>
    </row>
    <row r="301" spans="51:56" ht="11.25" customHeight="1" x14ac:dyDescent="0.25">
      <c r="AY301" s="187" t="s">
        <v>217</v>
      </c>
      <c r="AZ301" s="188">
        <f>_xll.qlInterestRateIndexFixingDate(Currency&amp;"ibor"&amp;$I$1,BA301,Trigger)</f>
        <v>42559</v>
      </c>
      <c r="BA301" s="188">
        <f>_xll.qlCalendarAdvance(Calendar,BA300,AY301,"f",,Trigger)</f>
        <v>42563</v>
      </c>
      <c r="BB301" s="188">
        <f>_xll.qlInterestRateIndexMaturity(Currency&amp;"ibor"&amp;$I$1,BA301,Trigger)</f>
        <v>42655</v>
      </c>
      <c r="BC301" s="361" t="e">
        <f>_xll.qlIndexFixing($AC$5,AZ301,,_xll.ohTrigger(Trigger,Quote!$V$2))</f>
        <v>#VALUE!</v>
      </c>
      <c r="BD301" s="361" t="e">
        <f>_xll.qlIndexFixing($BE$1,AZ301,TRUE,_xll.ohTrigger(Trigger,Quote!$V$2))</f>
        <v>#NUM!</v>
      </c>
    </row>
    <row r="302" spans="51:56" ht="11.25" customHeight="1" x14ac:dyDescent="0.25">
      <c r="AY302" s="187" t="s">
        <v>217</v>
      </c>
      <c r="AZ302" s="188">
        <f>_xll.qlInterestRateIndexFixingDate(Currency&amp;"ibor"&amp;$I$1,BA302,Trigger)</f>
        <v>42562</v>
      </c>
      <c r="BA302" s="188">
        <f>_xll.qlCalendarAdvance(Calendar,BA301,AY302,"f",,Trigger)</f>
        <v>42564</v>
      </c>
      <c r="BB302" s="188">
        <f>_xll.qlInterestRateIndexMaturity(Currency&amp;"ibor"&amp;$I$1,BA302,Trigger)</f>
        <v>42656</v>
      </c>
      <c r="BC302" s="361" t="e">
        <f>_xll.qlIndexFixing($AC$5,AZ302,,_xll.ohTrigger(Trigger,Quote!$V$2))</f>
        <v>#VALUE!</v>
      </c>
      <c r="BD302" s="361" t="e">
        <f>_xll.qlIndexFixing($BE$1,AZ302,TRUE,_xll.ohTrigger(Trigger,Quote!$V$2))</f>
        <v>#NUM!</v>
      </c>
    </row>
    <row r="303" spans="51:56" ht="11.25" customHeight="1" x14ac:dyDescent="0.25">
      <c r="AY303" s="187" t="s">
        <v>217</v>
      </c>
      <c r="AZ303" s="188">
        <f>_xll.qlInterestRateIndexFixingDate(Currency&amp;"ibor"&amp;$I$1,BA303,Trigger)</f>
        <v>42563</v>
      </c>
      <c r="BA303" s="188">
        <f>_xll.qlCalendarAdvance(Calendar,BA302,AY303,"f",,Trigger)</f>
        <v>42565</v>
      </c>
      <c r="BB303" s="188">
        <f>_xll.qlInterestRateIndexMaturity(Currency&amp;"ibor"&amp;$I$1,BA303,Trigger)</f>
        <v>42657</v>
      </c>
      <c r="BC303" s="361" t="e">
        <f>_xll.qlIndexFixing($AC$5,AZ303,,_xll.ohTrigger(Trigger,Quote!$V$2))</f>
        <v>#VALUE!</v>
      </c>
      <c r="BD303" s="361" t="e">
        <f>_xll.qlIndexFixing($BE$1,AZ303,TRUE,_xll.ohTrigger(Trigger,Quote!$V$2))</f>
        <v>#NUM!</v>
      </c>
    </row>
    <row r="304" spans="51:56" ht="11.25" customHeight="1" x14ac:dyDescent="0.25">
      <c r="AY304" s="187" t="s">
        <v>217</v>
      </c>
      <c r="AZ304" s="188">
        <f>_xll.qlInterestRateIndexFixingDate(Currency&amp;"ibor"&amp;$I$1,BA304,Trigger)</f>
        <v>42564</v>
      </c>
      <c r="BA304" s="188">
        <f>_xll.qlCalendarAdvance(Calendar,BA303,AY304,"f",,Trigger)</f>
        <v>42566</v>
      </c>
      <c r="BB304" s="188">
        <f>_xll.qlInterestRateIndexMaturity(Currency&amp;"ibor"&amp;$I$1,BA304,Trigger)</f>
        <v>42660</v>
      </c>
      <c r="BC304" s="361" t="e">
        <f>_xll.qlIndexFixing($AC$5,AZ304,,_xll.ohTrigger(Trigger,Quote!$V$2))</f>
        <v>#VALUE!</v>
      </c>
      <c r="BD304" s="361" t="e">
        <f>_xll.qlIndexFixing($BE$1,AZ304,TRUE,_xll.ohTrigger(Trigger,Quote!$V$2))</f>
        <v>#NUM!</v>
      </c>
    </row>
    <row r="305" spans="51:56" ht="11.25" customHeight="1" x14ac:dyDescent="0.25">
      <c r="AY305" s="187" t="s">
        <v>217</v>
      </c>
      <c r="AZ305" s="188">
        <f>_xll.qlInterestRateIndexFixingDate(Currency&amp;"ibor"&amp;$I$1,BA305,Trigger)</f>
        <v>42565</v>
      </c>
      <c r="BA305" s="188">
        <f>_xll.qlCalendarAdvance(Calendar,BA304,AY305,"f",,Trigger)</f>
        <v>42569</v>
      </c>
      <c r="BB305" s="188">
        <f>_xll.qlInterestRateIndexMaturity(Currency&amp;"ibor"&amp;$I$1,BA305,Trigger)</f>
        <v>42661</v>
      </c>
      <c r="BC305" s="361" t="e">
        <f>_xll.qlIndexFixing($AC$5,AZ305,,_xll.ohTrigger(Trigger,Quote!$V$2))</f>
        <v>#VALUE!</v>
      </c>
      <c r="BD305" s="361" t="e">
        <f>_xll.qlIndexFixing($BE$1,AZ305,TRUE,_xll.ohTrigger(Trigger,Quote!$V$2))</f>
        <v>#NUM!</v>
      </c>
    </row>
    <row r="306" spans="51:56" ht="11.25" customHeight="1" x14ac:dyDescent="0.25">
      <c r="AY306" s="187" t="s">
        <v>217</v>
      </c>
      <c r="AZ306" s="188">
        <f>_xll.qlInterestRateIndexFixingDate(Currency&amp;"ibor"&amp;$I$1,BA306,Trigger)</f>
        <v>42566</v>
      </c>
      <c r="BA306" s="188">
        <f>_xll.qlCalendarAdvance(Calendar,BA305,AY306,"f",,Trigger)</f>
        <v>42570</v>
      </c>
      <c r="BB306" s="188">
        <f>_xll.qlInterestRateIndexMaturity(Currency&amp;"ibor"&amp;$I$1,BA306,Trigger)</f>
        <v>42662</v>
      </c>
      <c r="BC306" s="361" t="e">
        <f>_xll.qlIndexFixing($AC$5,AZ306,,_xll.ohTrigger(Trigger,Quote!$V$2))</f>
        <v>#VALUE!</v>
      </c>
      <c r="BD306" s="361" t="e">
        <f>_xll.qlIndexFixing($BE$1,AZ306,TRUE,_xll.ohTrigger(Trigger,Quote!$V$2))</f>
        <v>#NUM!</v>
      </c>
    </row>
    <row r="307" spans="51:56" ht="11.25" customHeight="1" x14ac:dyDescent="0.25">
      <c r="AY307" s="187" t="s">
        <v>217</v>
      </c>
      <c r="AZ307" s="188">
        <f>_xll.qlInterestRateIndexFixingDate(Currency&amp;"ibor"&amp;$I$1,BA307,Trigger)</f>
        <v>42569</v>
      </c>
      <c r="BA307" s="188">
        <f>_xll.qlCalendarAdvance(Calendar,BA306,AY307,"f",,Trigger)</f>
        <v>42571</v>
      </c>
      <c r="BB307" s="188">
        <f>_xll.qlInterestRateIndexMaturity(Currency&amp;"ibor"&amp;$I$1,BA307,Trigger)</f>
        <v>42663</v>
      </c>
      <c r="BC307" s="361" t="e">
        <f>_xll.qlIndexFixing($AC$5,AZ307,,_xll.ohTrigger(Trigger,Quote!$V$2))</f>
        <v>#VALUE!</v>
      </c>
      <c r="BD307" s="361" t="e">
        <f>_xll.qlIndexFixing($BE$1,AZ307,TRUE,_xll.ohTrigger(Trigger,Quote!$V$2))</f>
        <v>#NUM!</v>
      </c>
    </row>
    <row r="308" spans="51:56" ht="11.25" customHeight="1" x14ac:dyDescent="0.25">
      <c r="AY308" s="187" t="s">
        <v>217</v>
      </c>
      <c r="AZ308" s="188">
        <f>_xll.qlInterestRateIndexFixingDate(Currency&amp;"ibor"&amp;$I$1,BA308,Trigger)</f>
        <v>42570</v>
      </c>
      <c r="BA308" s="188">
        <f>_xll.qlCalendarAdvance(Calendar,BA307,AY308,"f",,Trigger)</f>
        <v>42572</v>
      </c>
      <c r="BB308" s="188">
        <f>_xll.qlInterestRateIndexMaturity(Currency&amp;"ibor"&amp;$I$1,BA308,Trigger)</f>
        <v>42664</v>
      </c>
      <c r="BC308" s="361" t="e">
        <f>_xll.qlIndexFixing($AC$5,AZ308,,_xll.ohTrigger(Trigger,Quote!$V$2))</f>
        <v>#VALUE!</v>
      </c>
      <c r="BD308" s="361" t="e">
        <f>_xll.qlIndexFixing($BE$1,AZ308,TRUE,_xll.ohTrigger(Trigger,Quote!$V$2))</f>
        <v>#NUM!</v>
      </c>
    </row>
    <row r="309" spans="51:56" ht="11.25" customHeight="1" x14ac:dyDescent="0.25">
      <c r="AY309" s="187" t="s">
        <v>217</v>
      </c>
      <c r="AZ309" s="188">
        <f>_xll.qlInterestRateIndexFixingDate(Currency&amp;"ibor"&amp;$I$1,BA309,Trigger)</f>
        <v>42571</v>
      </c>
      <c r="BA309" s="188">
        <f>_xll.qlCalendarAdvance(Calendar,BA308,AY309,"f",,Trigger)</f>
        <v>42573</v>
      </c>
      <c r="BB309" s="188">
        <f>_xll.qlInterestRateIndexMaturity(Currency&amp;"ibor"&amp;$I$1,BA309,Trigger)</f>
        <v>42667</v>
      </c>
      <c r="BC309" s="361" t="e">
        <f>_xll.qlIndexFixing($AC$5,AZ309,,_xll.ohTrigger(Trigger,Quote!$V$2))</f>
        <v>#VALUE!</v>
      </c>
      <c r="BD309" s="361" t="e">
        <f>_xll.qlIndexFixing($BE$1,AZ309,TRUE,_xll.ohTrigger(Trigger,Quote!$V$2))</f>
        <v>#NUM!</v>
      </c>
    </row>
    <row r="310" spans="51:56" ht="11.25" customHeight="1" x14ac:dyDescent="0.25">
      <c r="AY310" s="187" t="s">
        <v>217</v>
      </c>
      <c r="AZ310" s="188">
        <f>_xll.qlInterestRateIndexFixingDate(Currency&amp;"ibor"&amp;$I$1,BA310,Trigger)</f>
        <v>42572</v>
      </c>
      <c r="BA310" s="188">
        <f>_xll.qlCalendarAdvance(Calendar,BA309,AY310,"f",,Trigger)</f>
        <v>42576</v>
      </c>
      <c r="BB310" s="188">
        <f>_xll.qlInterestRateIndexMaturity(Currency&amp;"ibor"&amp;$I$1,BA310,Trigger)</f>
        <v>42668</v>
      </c>
      <c r="BC310" s="361" t="e">
        <f>_xll.qlIndexFixing($AC$5,AZ310,,_xll.ohTrigger(Trigger,Quote!$V$2))</f>
        <v>#VALUE!</v>
      </c>
      <c r="BD310" s="361" t="e">
        <f>_xll.qlIndexFixing($BE$1,AZ310,TRUE,_xll.ohTrigger(Trigger,Quote!$V$2))</f>
        <v>#NUM!</v>
      </c>
    </row>
    <row r="311" spans="51:56" ht="11.25" customHeight="1" x14ac:dyDescent="0.25">
      <c r="AY311" s="187" t="s">
        <v>217</v>
      </c>
      <c r="AZ311" s="188">
        <f>_xll.qlInterestRateIndexFixingDate(Currency&amp;"ibor"&amp;$I$1,BA311,Trigger)</f>
        <v>42573</v>
      </c>
      <c r="BA311" s="188">
        <f>_xll.qlCalendarAdvance(Calendar,BA310,AY311,"f",,Trigger)</f>
        <v>42577</v>
      </c>
      <c r="BB311" s="188">
        <f>_xll.qlInterestRateIndexMaturity(Currency&amp;"ibor"&amp;$I$1,BA311,Trigger)</f>
        <v>42669</v>
      </c>
      <c r="BC311" s="361" t="e">
        <f>_xll.qlIndexFixing($AC$5,AZ311,,_xll.ohTrigger(Trigger,Quote!$V$2))</f>
        <v>#VALUE!</v>
      </c>
      <c r="BD311" s="361" t="e">
        <f>_xll.qlIndexFixing($BE$1,AZ311,TRUE,_xll.ohTrigger(Trigger,Quote!$V$2))</f>
        <v>#NUM!</v>
      </c>
    </row>
    <row r="312" spans="51:56" ht="11.25" customHeight="1" x14ac:dyDescent="0.25">
      <c r="AY312" s="187" t="s">
        <v>217</v>
      </c>
      <c r="AZ312" s="188">
        <f>_xll.qlInterestRateIndexFixingDate(Currency&amp;"ibor"&amp;$I$1,BA312,Trigger)</f>
        <v>42576</v>
      </c>
      <c r="BA312" s="188">
        <f>_xll.qlCalendarAdvance(Calendar,BA311,AY312,"f",,Trigger)</f>
        <v>42578</v>
      </c>
      <c r="BB312" s="188">
        <f>_xll.qlInterestRateIndexMaturity(Currency&amp;"ibor"&amp;$I$1,BA312,Trigger)</f>
        <v>42670</v>
      </c>
      <c r="BC312" s="361" t="e">
        <f>_xll.qlIndexFixing($AC$5,AZ312,,_xll.ohTrigger(Trigger,Quote!$V$2))</f>
        <v>#VALUE!</v>
      </c>
      <c r="BD312" s="361" t="e">
        <f>_xll.qlIndexFixing($BE$1,AZ312,TRUE,_xll.ohTrigger(Trigger,Quote!$V$2))</f>
        <v>#NUM!</v>
      </c>
    </row>
    <row r="313" spans="51:56" ht="11.25" customHeight="1" x14ac:dyDescent="0.25">
      <c r="AY313" s="187" t="s">
        <v>217</v>
      </c>
      <c r="AZ313" s="188">
        <f>_xll.qlInterestRateIndexFixingDate(Currency&amp;"ibor"&amp;$I$1,BA313,Trigger)</f>
        <v>42577</v>
      </c>
      <c r="BA313" s="188">
        <f>_xll.qlCalendarAdvance(Calendar,BA312,AY313,"f",,Trigger)</f>
        <v>42579</v>
      </c>
      <c r="BB313" s="188">
        <f>_xll.qlInterestRateIndexMaturity(Currency&amp;"ibor"&amp;$I$1,BA313,Trigger)</f>
        <v>42671</v>
      </c>
      <c r="BC313" s="361" t="e">
        <f>_xll.qlIndexFixing($AC$5,AZ313,,_xll.ohTrigger(Trigger,Quote!$V$2))</f>
        <v>#VALUE!</v>
      </c>
      <c r="BD313" s="361" t="e">
        <f>_xll.qlIndexFixing($BE$1,AZ313,TRUE,_xll.ohTrigger(Trigger,Quote!$V$2))</f>
        <v>#NUM!</v>
      </c>
    </row>
    <row r="314" spans="51:56" ht="11.25" customHeight="1" x14ac:dyDescent="0.25">
      <c r="AY314" s="187" t="s">
        <v>217</v>
      </c>
      <c r="AZ314" s="188">
        <f>_xll.qlInterestRateIndexFixingDate(Currency&amp;"ibor"&amp;$I$1,BA314,Trigger)</f>
        <v>42578</v>
      </c>
      <c r="BA314" s="188">
        <f>_xll.qlCalendarAdvance(Calendar,BA313,AY314,"f",,Trigger)</f>
        <v>42580</v>
      </c>
      <c r="BB314" s="188">
        <f>_xll.qlInterestRateIndexMaturity(Currency&amp;"ibor"&amp;$I$1,BA314,Trigger)</f>
        <v>42674</v>
      </c>
      <c r="BC314" s="361" t="e">
        <f>_xll.qlIndexFixing($AC$5,AZ314,,_xll.ohTrigger(Trigger,Quote!$V$2))</f>
        <v>#VALUE!</v>
      </c>
      <c r="BD314" s="361" t="e">
        <f>_xll.qlIndexFixing($BE$1,AZ314,TRUE,_xll.ohTrigger(Trigger,Quote!$V$2))</f>
        <v>#NUM!</v>
      </c>
    </row>
    <row r="315" spans="51:56" ht="11.25" customHeight="1" x14ac:dyDescent="0.25">
      <c r="AY315" s="187" t="s">
        <v>217</v>
      </c>
      <c r="AZ315" s="188">
        <f>_xll.qlInterestRateIndexFixingDate(Currency&amp;"ibor"&amp;$I$1,BA315,Trigger)</f>
        <v>42579</v>
      </c>
      <c r="BA315" s="188">
        <f>_xll.qlCalendarAdvance(Calendar,BA314,AY315,"f",,Trigger)</f>
        <v>42583</v>
      </c>
      <c r="BB315" s="188">
        <f>_xll.qlInterestRateIndexMaturity(Currency&amp;"ibor"&amp;$I$1,BA315,Trigger)</f>
        <v>42675</v>
      </c>
      <c r="BC315" s="361" t="e">
        <f>_xll.qlIndexFixing($AC$5,AZ315,,_xll.ohTrigger(Trigger,Quote!$V$2))</f>
        <v>#VALUE!</v>
      </c>
      <c r="BD315" s="361" t="e">
        <f>_xll.qlIndexFixing($BE$1,AZ315,TRUE,_xll.ohTrigger(Trigger,Quote!$V$2))</f>
        <v>#NUM!</v>
      </c>
    </row>
    <row r="316" spans="51:56" ht="11.25" customHeight="1" x14ac:dyDescent="0.25">
      <c r="AY316" s="187" t="s">
        <v>217</v>
      </c>
      <c r="AZ316" s="188">
        <f>_xll.qlInterestRateIndexFixingDate(Currency&amp;"ibor"&amp;$I$1,BA316,Trigger)</f>
        <v>42580</v>
      </c>
      <c r="BA316" s="188">
        <f>_xll.qlCalendarAdvance(Calendar,BA315,AY316,"f",,Trigger)</f>
        <v>42584</v>
      </c>
      <c r="BB316" s="188">
        <f>_xll.qlInterestRateIndexMaturity(Currency&amp;"ibor"&amp;$I$1,BA316,Trigger)</f>
        <v>42676</v>
      </c>
      <c r="BC316" s="361" t="e">
        <f>_xll.qlIndexFixing($AC$5,AZ316,,_xll.ohTrigger(Trigger,Quote!$V$2))</f>
        <v>#VALUE!</v>
      </c>
      <c r="BD316" s="361" t="e">
        <f>_xll.qlIndexFixing($BE$1,AZ316,TRUE,_xll.ohTrigger(Trigger,Quote!$V$2))</f>
        <v>#NUM!</v>
      </c>
    </row>
    <row r="317" spans="51:56" ht="11.25" customHeight="1" x14ac:dyDescent="0.25">
      <c r="AY317" s="187" t="s">
        <v>217</v>
      </c>
      <c r="AZ317" s="188">
        <f>_xll.qlInterestRateIndexFixingDate(Currency&amp;"ibor"&amp;$I$1,BA317,Trigger)</f>
        <v>42583</v>
      </c>
      <c r="BA317" s="188">
        <f>_xll.qlCalendarAdvance(Calendar,BA316,AY317,"f",,Trigger)</f>
        <v>42585</v>
      </c>
      <c r="BB317" s="188">
        <f>_xll.qlInterestRateIndexMaturity(Currency&amp;"ibor"&amp;$I$1,BA317,Trigger)</f>
        <v>42677</v>
      </c>
      <c r="BC317" s="361" t="e">
        <f>_xll.qlIndexFixing($AC$5,AZ317,,_xll.ohTrigger(Trigger,Quote!$V$2))</f>
        <v>#VALUE!</v>
      </c>
      <c r="BD317" s="361" t="e">
        <f>_xll.qlIndexFixing($BE$1,AZ317,TRUE,_xll.ohTrigger(Trigger,Quote!$V$2))</f>
        <v>#NUM!</v>
      </c>
    </row>
    <row r="318" spans="51:56" ht="11.25" customHeight="1" x14ac:dyDescent="0.25">
      <c r="AY318" s="187" t="s">
        <v>217</v>
      </c>
      <c r="AZ318" s="188">
        <f>_xll.qlInterestRateIndexFixingDate(Currency&amp;"ibor"&amp;$I$1,BA318,Trigger)</f>
        <v>42584</v>
      </c>
      <c r="BA318" s="188">
        <f>_xll.qlCalendarAdvance(Calendar,BA317,AY318,"f",,Trigger)</f>
        <v>42586</v>
      </c>
      <c r="BB318" s="188">
        <f>_xll.qlInterestRateIndexMaturity(Currency&amp;"ibor"&amp;$I$1,BA318,Trigger)</f>
        <v>42678</v>
      </c>
      <c r="BC318" s="361" t="e">
        <f>_xll.qlIndexFixing($AC$5,AZ318,,_xll.ohTrigger(Trigger,Quote!$V$2))</f>
        <v>#VALUE!</v>
      </c>
      <c r="BD318" s="361" t="e">
        <f>_xll.qlIndexFixing($BE$1,AZ318,TRUE,_xll.ohTrigger(Trigger,Quote!$V$2))</f>
        <v>#NUM!</v>
      </c>
    </row>
    <row r="319" spans="51:56" ht="11.25" customHeight="1" x14ac:dyDescent="0.25">
      <c r="AY319" s="187" t="s">
        <v>217</v>
      </c>
      <c r="AZ319" s="188">
        <f>_xll.qlInterestRateIndexFixingDate(Currency&amp;"ibor"&amp;$I$1,BA319,Trigger)</f>
        <v>42585</v>
      </c>
      <c r="BA319" s="188">
        <f>_xll.qlCalendarAdvance(Calendar,BA318,AY319,"f",,Trigger)</f>
        <v>42587</v>
      </c>
      <c r="BB319" s="188">
        <f>_xll.qlInterestRateIndexMaturity(Currency&amp;"ibor"&amp;$I$1,BA319,Trigger)</f>
        <v>42681</v>
      </c>
      <c r="BC319" s="361" t="e">
        <f>_xll.qlIndexFixing($AC$5,AZ319,,_xll.ohTrigger(Trigger,Quote!$V$2))</f>
        <v>#VALUE!</v>
      </c>
      <c r="BD319" s="361" t="e">
        <f>_xll.qlIndexFixing($BE$1,AZ319,TRUE,_xll.ohTrigger(Trigger,Quote!$V$2))</f>
        <v>#NUM!</v>
      </c>
    </row>
    <row r="320" spans="51:56" ht="11.25" customHeight="1" x14ac:dyDescent="0.25">
      <c r="AY320" s="187" t="s">
        <v>217</v>
      </c>
      <c r="AZ320" s="188">
        <f>_xll.qlInterestRateIndexFixingDate(Currency&amp;"ibor"&amp;$I$1,BA320,Trigger)</f>
        <v>42586</v>
      </c>
      <c r="BA320" s="188">
        <f>_xll.qlCalendarAdvance(Calendar,BA319,AY320,"f",,Trigger)</f>
        <v>42590</v>
      </c>
      <c r="BB320" s="188">
        <f>_xll.qlInterestRateIndexMaturity(Currency&amp;"ibor"&amp;$I$1,BA320,Trigger)</f>
        <v>42682</v>
      </c>
      <c r="BC320" s="361" t="e">
        <f>_xll.qlIndexFixing($AC$5,AZ320,,_xll.ohTrigger(Trigger,Quote!$V$2))</f>
        <v>#VALUE!</v>
      </c>
      <c r="BD320" s="361" t="e">
        <f>_xll.qlIndexFixing($BE$1,AZ320,TRUE,_xll.ohTrigger(Trigger,Quote!$V$2))</f>
        <v>#NUM!</v>
      </c>
    </row>
    <row r="321" spans="51:56" ht="11.25" customHeight="1" x14ac:dyDescent="0.25">
      <c r="AY321" s="187" t="s">
        <v>217</v>
      </c>
      <c r="AZ321" s="188">
        <f>_xll.qlInterestRateIndexFixingDate(Currency&amp;"ibor"&amp;$I$1,BA321,Trigger)</f>
        <v>42587</v>
      </c>
      <c r="BA321" s="188">
        <f>_xll.qlCalendarAdvance(Calendar,BA320,AY321,"f",,Trigger)</f>
        <v>42591</v>
      </c>
      <c r="BB321" s="188">
        <f>_xll.qlInterestRateIndexMaturity(Currency&amp;"ibor"&amp;$I$1,BA321,Trigger)</f>
        <v>42683</v>
      </c>
      <c r="BC321" s="361" t="e">
        <f>_xll.qlIndexFixing($AC$5,AZ321,,_xll.ohTrigger(Trigger,Quote!$V$2))</f>
        <v>#VALUE!</v>
      </c>
      <c r="BD321" s="361" t="e">
        <f>_xll.qlIndexFixing($BE$1,AZ321,TRUE,_xll.ohTrigger(Trigger,Quote!$V$2))</f>
        <v>#NUM!</v>
      </c>
    </row>
    <row r="322" spans="51:56" ht="11.25" customHeight="1" x14ac:dyDescent="0.25">
      <c r="AY322" s="187" t="s">
        <v>217</v>
      </c>
      <c r="AZ322" s="188">
        <f>_xll.qlInterestRateIndexFixingDate(Currency&amp;"ibor"&amp;$I$1,BA322,Trigger)</f>
        <v>42590</v>
      </c>
      <c r="BA322" s="188">
        <f>_xll.qlCalendarAdvance(Calendar,BA321,AY322,"f",,Trigger)</f>
        <v>42592</v>
      </c>
      <c r="BB322" s="188">
        <f>_xll.qlInterestRateIndexMaturity(Currency&amp;"ibor"&amp;$I$1,BA322,Trigger)</f>
        <v>42684</v>
      </c>
      <c r="BC322" s="361" t="e">
        <f>_xll.qlIndexFixing($AC$5,AZ322,,_xll.ohTrigger(Trigger,Quote!$V$2))</f>
        <v>#VALUE!</v>
      </c>
      <c r="BD322" s="361" t="e">
        <f>_xll.qlIndexFixing($BE$1,AZ322,TRUE,_xll.ohTrigger(Trigger,Quote!$V$2))</f>
        <v>#NUM!</v>
      </c>
    </row>
    <row r="323" spans="51:56" ht="11.25" customHeight="1" x14ac:dyDescent="0.25">
      <c r="AY323" s="187" t="s">
        <v>217</v>
      </c>
      <c r="AZ323" s="188">
        <f>_xll.qlInterestRateIndexFixingDate(Currency&amp;"ibor"&amp;$I$1,BA323,Trigger)</f>
        <v>42591</v>
      </c>
      <c r="BA323" s="188">
        <f>_xll.qlCalendarAdvance(Calendar,BA322,AY323,"f",,Trigger)</f>
        <v>42593</v>
      </c>
      <c r="BB323" s="188">
        <f>_xll.qlInterestRateIndexMaturity(Currency&amp;"ibor"&amp;$I$1,BA323,Trigger)</f>
        <v>42685</v>
      </c>
      <c r="BC323" s="361" t="e">
        <f>_xll.qlIndexFixing($AC$5,AZ323,,_xll.ohTrigger(Trigger,Quote!$V$2))</f>
        <v>#VALUE!</v>
      </c>
      <c r="BD323" s="361" t="e">
        <f>_xll.qlIndexFixing($BE$1,AZ323,TRUE,_xll.ohTrigger(Trigger,Quote!$V$2))</f>
        <v>#NUM!</v>
      </c>
    </row>
    <row r="324" spans="51:56" ht="11.25" customHeight="1" x14ac:dyDescent="0.25">
      <c r="AY324" s="187" t="s">
        <v>217</v>
      </c>
      <c r="AZ324" s="188">
        <f>_xll.qlInterestRateIndexFixingDate(Currency&amp;"ibor"&amp;$I$1,BA324,Trigger)</f>
        <v>42592</v>
      </c>
      <c r="BA324" s="188">
        <f>_xll.qlCalendarAdvance(Calendar,BA323,AY324,"f",,Trigger)</f>
        <v>42594</v>
      </c>
      <c r="BB324" s="188">
        <f>_xll.qlInterestRateIndexMaturity(Currency&amp;"ibor"&amp;$I$1,BA324,Trigger)</f>
        <v>42688</v>
      </c>
      <c r="BC324" s="361" t="e">
        <f>_xll.qlIndexFixing($AC$5,AZ324,,_xll.ohTrigger(Trigger,Quote!$V$2))</f>
        <v>#VALUE!</v>
      </c>
      <c r="BD324" s="361" t="e">
        <f>_xll.qlIndexFixing($BE$1,AZ324,TRUE,_xll.ohTrigger(Trigger,Quote!$V$2))</f>
        <v>#NUM!</v>
      </c>
    </row>
    <row r="325" spans="51:56" ht="11.25" customHeight="1" x14ac:dyDescent="0.25">
      <c r="AY325" s="187" t="s">
        <v>217</v>
      </c>
      <c r="AZ325" s="188">
        <f>_xll.qlInterestRateIndexFixingDate(Currency&amp;"ibor"&amp;$I$1,BA325,Trigger)</f>
        <v>42593</v>
      </c>
      <c r="BA325" s="188">
        <f>_xll.qlCalendarAdvance(Calendar,BA324,AY325,"f",,Trigger)</f>
        <v>42597</v>
      </c>
      <c r="BB325" s="188">
        <f>_xll.qlInterestRateIndexMaturity(Currency&amp;"ibor"&amp;$I$1,BA325,Trigger)</f>
        <v>42689</v>
      </c>
      <c r="BC325" s="361" t="e">
        <f>_xll.qlIndexFixing($AC$5,AZ325,,_xll.ohTrigger(Trigger,Quote!$V$2))</f>
        <v>#VALUE!</v>
      </c>
      <c r="BD325" s="361" t="e">
        <f>_xll.qlIndexFixing($BE$1,AZ325,TRUE,_xll.ohTrigger(Trigger,Quote!$V$2))</f>
        <v>#NUM!</v>
      </c>
    </row>
    <row r="326" spans="51:56" ht="11.25" customHeight="1" x14ac:dyDescent="0.25">
      <c r="AY326" s="187" t="s">
        <v>217</v>
      </c>
      <c r="AZ326" s="188">
        <f>_xll.qlInterestRateIndexFixingDate(Currency&amp;"ibor"&amp;$I$1,BA326,Trigger)</f>
        <v>42594</v>
      </c>
      <c r="BA326" s="188">
        <f>_xll.qlCalendarAdvance(Calendar,BA325,AY326,"f",,Trigger)</f>
        <v>42598</v>
      </c>
      <c r="BB326" s="188">
        <f>_xll.qlInterestRateIndexMaturity(Currency&amp;"ibor"&amp;$I$1,BA326,Trigger)</f>
        <v>42690</v>
      </c>
      <c r="BC326" s="361" t="e">
        <f>_xll.qlIndexFixing($AC$5,AZ326,,_xll.ohTrigger(Trigger,Quote!$V$2))</f>
        <v>#VALUE!</v>
      </c>
      <c r="BD326" s="361" t="e">
        <f>_xll.qlIndexFixing($BE$1,AZ326,TRUE,_xll.ohTrigger(Trigger,Quote!$V$2))</f>
        <v>#NUM!</v>
      </c>
    </row>
    <row r="327" spans="51:56" ht="11.25" customHeight="1" x14ac:dyDescent="0.25">
      <c r="AY327" s="187" t="s">
        <v>217</v>
      </c>
      <c r="AZ327" s="188">
        <f>_xll.qlInterestRateIndexFixingDate(Currency&amp;"ibor"&amp;$I$1,BA327,Trigger)</f>
        <v>42597</v>
      </c>
      <c r="BA327" s="188">
        <f>_xll.qlCalendarAdvance(Calendar,BA326,AY327,"f",,Trigger)</f>
        <v>42599</v>
      </c>
      <c r="BB327" s="188">
        <f>_xll.qlInterestRateIndexMaturity(Currency&amp;"ibor"&amp;$I$1,BA327,Trigger)</f>
        <v>42691</v>
      </c>
      <c r="BC327" s="361" t="e">
        <f>_xll.qlIndexFixing($AC$5,AZ327,,_xll.ohTrigger(Trigger,Quote!$V$2))</f>
        <v>#VALUE!</v>
      </c>
      <c r="BD327" s="361" t="e">
        <f>_xll.qlIndexFixing($BE$1,AZ327,TRUE,_xll.ohTrigger(Trigger,Quote!$V$2))</f>
        <v>#NUM!</v>
      </c>
    </row>
    <row r="328" spans="51:56" ht="11.25" customHeight="1" x14ac:dyDescent="0.25">
      <c r="AY328" s="187" t="s">
        <v>217</v>
      </c>
      <c r="AZ328" s="188">
        <f>_xll.qlInterestRateIndexFixingDate(Currency&amp;"ibor"&amp;$I$1,BA328,Trigger)</f>
        <v>42598</v>
      </c>
      <c r="BA328" s="188">
        <f>_xll.qlCalendarAdvance(Calendar,BA327,AY328,"f",,Trigger)</f>
        <v>42600</v>
      </c>
      <c r="BB328" s="188">
        <f>_xll.qlInterestRateIndexMaturity(Currency&amp;"ibor"&amp;$I$1,BA328,Trigger)</f>
        <v>42692</v>
      </c>
      <c r="BC328" s="361" t="e">
        <f>_xll.qlIndexFixing($AC$5,AZ328,,_xll.ohTrigger(Trigger,Quote!$V$2))</f>
        <v>#VALUE!</v>
      </c>
      <c r="BD328" s="361" t="e">
        <f>_xll.qlIndexFixing($BE$1,AZ328,TRUE,_xll.ohTrigger(Trigger,Quote!$V$2))</f>
        <v>#NUM!</v>
      </c>
    </row>
    <row r="329" spans="51:56" ht="11.25" customHeight="1" x14ac:dyDescent="0.25">
      <c r="AY329" s="187" t="s">
        <v>217</v>
      </c>
      <c r="AZ329" s="188">
        <f>_xll.qlInterestRateIndexFixingDate(Currency&amp;"ibor"&amp;$I$1,BA329,Trigger)</f>
        <v>42599</v>
      </c>
      <c r="BA329" s="188">
        <f>_xll.qlCalendarAdvance(Calendar,BA328,AY329,"f",,Trigger)</f>
        <v>42601</v>
      </c>
      <c r="BB329" s="188">
        <f>_xll.qlInterestRateIndexMaturity(Currency&amp;"ibor"&amp;$I$1,BA329,Trigger)</f>
        <v>42695</v>
      </c>
      <c r="BC329" s="361" t="e">
        <f>_xll.qlIndexFixing($AC$5,AZ329,,_xll.ohTrigger(Trigger,Quote!$V$2))</f>
        <v>#VALUE!</v>
      </c>
      <c r="BD329" s="361" t="e">
        <f>_xll.qlIndexFixing($BE$1,AZ329,TRUE,_xll.ohTrigger(Trigger,Quote!$V$2))</f>
        <v>#NUM!</v>
      </c>
    </row>
    <row r="330" spans="51:56" ht="11.25" customHeight="1" x14ac:dyDescent="0.25">
      <c r="AY330" s="187" t="s">
        <v>217</v>
      </c>
      <c r="AZ330" s="188">
        <f>_xll.qlInterestRateIndexFixingDate(Currency&amp;"ibor"&amp;$I$1,BA330,Trigger)</f>
        <v>42600</v>
      </c>
      <c r="BA330" s="188">
        <f>_xll.qlCalendarAdvance(Calendar,BA329,AY330,"f",,Trigger)</f>
        <v>42604</v>
      </c>
      <c r="BB330" s="188">
        <f>_xll.qlInterestRateIndexMaturity(Currency&amp;"ibor"&amp;$I$1,BA330,Trigger)</f>
        <v>42696</v>
      </c>
      <c r="BC330" s="361" t="e">
        <f>_xll.qlIndexFixing($AC$5,AZ330,,_xll.ohTrigger(Trigger,Quote!$V$2))</f>
        <v>#VALUE!</v>
      </c>
      <c r="BD330" s="361" t="e">
        <f>_xll.qlIndexFixing($BE$1,AZ330,TRUE,_xll.ohTrigger(Trigger,Quote!$V$2))</f>
        <v>#NUM!</v>
      </c>
    </row>
    <row r="331" spans="51:56" ht="11.25" customHeight="1" x14ac:dyDescent="0.25">
      <c r="AY331" s="187" t="s">
        <v>217</v>
      </c>
      <c r="AZ331" s="188">
        <f>_xll.qlInterestRateIndexFixingDate(Currency&amp;"ibor"&amp;$I$1,BA331,Trigger)</f>
        <v>42601</v>
      </c>
      <c r="BA331" s="188">
        <f>_xll.qlCalendarAdvance(Calendar,BA330,AY331,"f",,Trigger)</f>
        <v>42605</v>
      </c>
      <c r="BB331" s="188">
        <f>_xll.qlInterestRateIndexMaturity(Currency&amp;"ibor"&amp;$I$1,BA331,Trigger)</f>
        <v>42697</v>
      </c>
      <c r="BC331" s="361" t="e">
        <f>_xll.qlIndexFixing($AC$5,AZ331,,_xll.ohTrigger(Trigger,Quote!$V$2))</f>
        <v>#VALUE!</v>
      </c>
      <c r="BD331" s="361" t="e">
        <f>_xll.qlIndexFixing($BE$1,AZ331,TRUE,_xll.ohTrigger(Trigger,Quote!$V$2))</f>
        <v>#NUM!</v>
      </c>
    </row>
    <row r="332" spans="51:56" ht="11.25" customHeight="1" x14ac:dyDescent="0.25">
      <c r="AY332" s="187" t="s">
        <v>217</v>
      </c>
      <c r="AZ332" s="188">
        <f>_xll.qlInterestRateIndexFixingDate(Currency&amp;"ibor"&amp;$I$1,BA332,Trigger)</f>
        <v>42604</v>
      </c>
      <c r="BA332" s="188">
        <f>_xll.qlCalendarAdvance(Calendar,BA331,AY332,"f",,Trigger)</f>
        <v>42606</v>
      </c>
      <c r="BB332" s="188">
        <f>_xll.qlInterestRateIndexMaturity(Currency&amp;"ibor"&amp;$I$1,BA332,Trigger)</f>
        <v>42698</v>
      </c>
      <c r="BC332" s="361" t="e">
        <f>_xll.qlIndexFixing($AC$5,AZ332,,_xll.ohTrigger(Trigger,Quote!$V$2))</f>
        <v>#VALUE!</v>
      </c>
      <c r="BD332" s="361" t="e">
        <f>_xll.qlIndexFixing($BE$1,AZ332,TRUE,_xll.ohTrigger(Trigger,Quote!$V$2))</f>
        <v>#NUM!</v>
      </c>
    </row>
    <row r="333" spans="51:56" ht="11.25" customHeight="1" x14ac:dyDescent="0.25">
      <c r="AY333" s="187" t="s">
        <v>217</v>
      </c>
      <c r="AZ333" s="188">
        <f>_xll.qlInterestRateIndexFixingDate(Currency&amp;"ibor"&amp;$I$1,BA333,Trigger)</f>
        <v>42605</v>
      </c>
      <c r="BA333" s="188">
        <f>_xll.qlCalendarAdvance(Calendar,BA332,AY333,"f",,Trigger)</f>
        <v>42607</v>
      </c>
      <c r="BB333" s="188">
        <f>_xll.qlInterestRateIndexMaturity(Currency&amp;"ibor"&amp;$I$1,BA333,Trigger)</f>
        <v>42699</v>
      </c>
      <c r="BC333" s="361" t="e">
        <f>_xll.qlIndexFixing($AC$5,AZ333,,_xll.ohTrigger(Trigger,Quote!$V$2))</f>
        <v>#VALUE!</v>
      </c>
      <c r="BD333" s="361" t="e">
        <f>_xll.qlIndexFixing($BE$1,AZ333,TRUE,_xll.ohTrigger(Trigger,Quote!$V$2))</f>
        <v>#NUM!</v>
      </c>
    </row>
    <row r="334" spans="51:56" ht="11.25" customHeight="1" x14ac:dyDescent="0.25">
      <c r="AY334" s="187" t="s">
        <v>217</v>
      </c>
      <c r="AZ334" s="188">
        <f>_xll.qlInterestRateIndexFixingDate(Currency&amp;"ibor"&amp;$I$1,BA334,Trigger)</f>
        <v>42606</v>
      </c>
      <c r="BA334" s="188">
        <f>_xll.qlCalendarAdvance(Calendar,BA333,AY334,"f",,Trigger)</f>
        <v>42608</v>
      </c>
      <c r="BB334" s="188">
        <f>_xll.qlInterestRateIndexMaturity(Currency&amp;"ibor"&amp;$I$1,BA334,Trigger)</f>
        <v>42702</v>
      </c>
      <c r="BC334" s="361" t="e">
        <f>_xll.qlIndexFixing($AC$5,AZ334,,_xll.ohTrigger(Trigger,Quote!$V$2))</f>
        <v>#VALUE!</v>
      </c>
      <c r="BD334" s="361" t="e">
        <f>_xll.qlIndexFixing($BE$1,AZ334,TRUE,_xll.ohTrigger(Trigger,Quote!$V$2))</f>
        <v>#NUM!</v>
      </c>
    </row>
    <row r="335" spans="51:56" ht="11.25" customHeight="1" x14ac:dyDescent="0.25">
      <c r="AY335" s="187" t="s">
        <v>217</v>
      </c>
      <c r="AZ335" s="188">
        <f>_xll.qlInterestRateIndexFixingDate(Currency&amp;"ibor"&amp;$I$1,BA335,Trigger)</f>
        <v>42607</v>
      </c>
      <c r="BA335" s="188">
        <f>_xll.qlCalendarAdvance(Calendar,BA334,AY335,"f",,Trigger)</f>
        <v>42611</v>
      </c>
      <c r="BB335" s="188">
        <f>_xll.qlInterestRateIndexMaturity(Currency&amp;"ibor"&amp;$I$1,BA335,Trigger)</f>
        <v>42703</v>
      </c>
      <c r="BC335" s="361" t="e">
        <f>_xll.qlIndexFixing($AC$5,AZ335,,_xll.ohTrigger(Trigger,Quote!$V$2))</f>
        <v>#VALUE!</v>
      </c>
      <c r="BD335" s="361" t="e">
        <f>_xll.qlIndexFixing($BE$1,AZ335,TRUE,_xll.ohTrigger(Trigger,Quote!$V$2))</f>
        <v>#NUM!</v>
      </c>
    </row>
    <row r="336" spans="51:56" ht="11.25" customHeight="1" x14ac:dyDescent="0.25">
      <c r="AY336" s="187" t="s">
        <v>217</v>
      </c>
      <c r="AZ336" s="188">
        <f>_xll.qlInterestRateIndexFixingDate(Currency&amp;"ibor"&amp;$I$1,BA336,Trigger)</f>
        <v>42608</v>
      </c>
      <c r="BA336" s="188">
        <f>_xll.qlCalendarAdvance(Calendar,BA335,AY336,"f",,Trigger)</f>
        <v>42612</v>
      </c>
      <c r="BB336" s="188">
        <f>_xll.qlInterestRateIndexMaturity(Currency&amp;"ibor"&amp;$I$1,BA336,Trigger)</f>
        <v>42704</v>
      </c>
      <c r="BC336" s="361" t="e">
        <f>_xll.qlIndexFixing($AC$5,AZ336,,_xll.ohTrigger(Trigger,Quote!$V$2))</f>
        <v>#VALUE!</v>
      </c>
      <c r="BD336" s="361" t="e">
        <f>_xll.qlIndexFixing($BE$1,AZ336,TRUE,_xll.ohTrigger(Trigger,Quote!$V$2))</f>
        <v>#NUM!</v>
      </c>
    </row>
    <row r="337" spans="51:56" ht="11.25" customHeight="1" x14ac:dyDescent="0.25">
      <c r="AY337" s="187" t="s">
        <v>217</v>
      </c>
      <c r="AZ337" s="188">
        <f>_xll.qlInterestRateIndexFixingDate(Currency&amp;"ibor"&amp;$I$1,BA337,Trigger)</f>
        <v>42611</v>
      </c>
      <c r="BA337" s="188">
        <f>_xll.qlCalendarAdvance(Calendar,BA336,AY337,"f",,Trigger)</f>
        <v>42613</v>
      </c>
      <c r="BB337" s="188">
        <f>_xll.qlInterestRateIndexMaturity(Currency&amp;"ibor"&amp;$I$1,BA337,Trigger)</f>
        <v>42704</v>
      </c>
      <c r="BC337" s="361" t="e">
        <f>_xll.qlIndexFixing($AC$5,AZ337,,_xll.ohTrigger(Trigger,Quote!$V$2))</f>
        <v>#VALUE!</v>
      </c>
      <c r="BD337" s="361" t="e">
        <f>_xll.qlIndexFixing($BE$1,AZ337,TRUE,_xll.ohTrigger(Trigger,Quote!$V$2))</f>
        <v>#NUM!</v>
      </c>
    </row>
    <row r="338" spans="51:56" ht="11.25" customHeight="1" x14ac:dyDescent="0.25">
      <c r="AY338" s="187" t="s">
        <v>217</v>
      </c>
      <c r="AZ338" s="188">
        <f>_xll.qlInterestRateIndexFixingDate(Currency&amp;"ibor"&amp;$I$1,BA338,Trigger)</f>
        <v>42612</v>
      </c>
      <c r="BA338" s="188">
        <f>_xll.qlCalendarAdvance(Calendar,BA337,AY338,"f",,Trigger)</f>
        <v>42614</v>
      </c>
      <c r="BB338" s="188">
        <f>_xll.qlInterestRateIndexMaturity(Currency&amp;"ibor"&amp;$I$1,BA338,Trigger)</f>
        <v>42705</v>
      </c>
      <c r="BC338" s="361" t="e">
        <f>_xll.qlIndexFixing($AC$5,AZ338,,_xll.ohTrigger(Trigger,Quote!$V$2))</f>
        <v>#VALUE!</v>
      </c>
      <c r="BD338" s="361" t="e">
        <f>_xll.qlIndexFixing($BE$1,AZ338,TRUE,_xll.ohTrigger(Trigger,Quote!$V$2))</f>
        <v>#NUM!</v>
      </c>
    </row>
    <row r="339" spans="51:56" ht="11.25" customHeight="1" x14ac:dyDescent="0.25">
      <c r="AY339" s="187" t="s">
        <v>217</v>
      </c>
      <c r="AZ339" s="188">
        <f>_xll.qlInterestRateIndexFixingDate(Currency&amp;"ibor"&amp;$I$1,BA339,Trigger)</f>
        <v>42613</v>
      </c>
      <c r="BA339" s="188">
        <f>_xll.qlCalendarAdvance(Calendar,BA338,AY339,"f",,Trigger)</f>
        <v>42615</v>
      </c>
      <c r="BB339" s="188">
        <f>_xll.qlInterestRateIndexMaturity(Currency&amp;"ibor"&amp;$I$1,BA339,Trigger)</f>
        <v>42706</v>
      </c>
      <c r="BC339" s="361" t="e">
        <f>_xll.qlIndexFixing($AC$5,AZ339,,_xll.ohTrigger(Trigger,Quote!$V$2))</f>
        <v>#VALUE!</v>
      </c>
      <c r="BD339" s="361" t="e">
        <f>_xll.qlIndexFixing($BE$1,AZ339,TRUE,_xll.ohTrigger(Trigger,Quote!$V$2))</f>
        <v>#NUM!</v>
      </c>
    </row>
    <row r="340" spans="51:56" ht="11.25" customHeight="1" x14ac:dyDescent="0.25">
      <c r="AY340" s="187" t="s">
        <v>217</v>
      </c>
      <c r="AZ340" s="188">
        <f>_xll.qlInterestRateIndexFixingDate(Currency&amp;"ibor"&amp;$I$1,BA340,Trigger)</f>
        <v>42614</v>
      </c>
      <c r="BA340" s="188">
        <f>_xll.qlCalendarAdvance(Calendar,BA339,AY340,"f",,Trigger)</f>
        <v>42618</v>
      </c>
      <c r="BB340" s="188">
        <f>_xll.qlInterestRateIndexMaturity(Currency&amp;"ibor"&amp;$I$1,BA340,Trigger)</f>
        <v>42709</v>
      </c>
      <c r="BC340" s="361" t="e">
        <f>_xll.qlIndexFixing($AC$5,AZ340,,_xll.ohTrigger(Trigger,Quote!$V$2))</f>
        <v>#VALUE!</v>
      </c>
      <c r="BD340" s="361" t="e">
        <f>_xll.qlIndexFixing($BE$1,AZ340,TRUE,_xll.ohTrigger(Trigger,Quote!$V$2))</f>
        <v>#NUM!</v>
      </c>
    </row>
    <row r="341" spans="51:56" ht="11.25" customHeight="1" x14ac:dyDescent="0.25">
      <c r="AY341" s="187" t="s">
        <v>217</v>
      </c>
      <c r="AZ341" s="188">
        <f>_xll.qlInterestRateIndexFixingDate(Currency&amp;"ibor"&amp;$I$1,BA341,Trigger)</f>
        <v>42615</v>
      </c>
      <c r="BA341" s="188">
        <f>_xll.qlCalendarAdvance(Calendar,BA340,AY341,"f",,Trigger)</f>
        <v>42619</v>
      </c>
      <c r="BB341" s="188">
        <f>_xll.qlInterestRateIndexMaturity(Currency&amp;"ibor"&amp;$I$1,BA341,Trigger)</f>
        <v>42710</v>
      </c>
      <c r="BC341" s="361" t="e">
        <f>_xll.qlIndexFixing($AC$5,AZ341,,_xll.ohTrigger(Trigger,Quote!$V$2))</f>
        <v>#VALUE!</v>
      </c>
      <c r="BD341" s="361" t="e">
        <f>_xll.qlIndexFixing($BE$1,AZ341,TRUE,_xll.ohTrigger(Trigger,Quote!$V$2))</f>
        <v>#NUM!</v>
      </c>
    </row>
    <row r="342" spans="51:56" ht="11.25" customHeight="1" x14ac:dyDescent="0.25">
      <c r="AY342" s="187" t="s">
        <v>217</v>
      </c>
      <c r="AZ342" s="188">
        <f>_xll.qlInterestRateIndexFixingDate(Currency&amp;"ibor"&amp;$I$1,BA342,Trigger)</f>
        <v>42618</v>
      </c>
      <c r="BA342" s="188">
        <f>_xll.qlCalendarAdvance(Calendar,BA341,AY342,"f",,Trigger)</f>
        <v>42620</v>
      </c>
      <c r="BB342" s="188">
        <f>_xll.qlInterestRateIndexMaturity(Currency&amp;"ibor"&amp;$I$1,BA342,Trigger)</f>
        <v>42711</v>
      </c>
      <c r="BC342" s="361" t="e">
        <f>_xll.qlIndexFixing($AC$5,AZ342,,_xll.ohTrigger(Trigger,Quote!$V$2))</f>
        <v>#VALUE!</v>
      </c>
      <c r="BD342" s="361" t="e">
        <f>_xll.qlIndexFixing($BE$1,AZ342,TRUE,_xll.ohTrigger(Trigger,Quote!$V$2))</f>
        <v>#NUM!</v>
      </c>
    </row>
    <row r="343" spans="51:56" ht="11.25" customHeight="1" x14ac:dyDescent="0.25">
      <c r="AY343" s="187" t="s">
        <v>217</v>
      </c>
      <c r="AZ343" s="188">
        <f>_xll.qlInterestRateIndexFixingDate(Currency&amp;"ibor"&amp;$I$1,BA343,Trigger)</f>
        <v>42619</v>
      </c>
      <c r="BA343" s="188">
        <f>_xll.qlCalendarAdvance(Calendar,BA342,AY343,"f",,Trigger)</f>
        <v>42621</v>
      </c>
      <c r="BB343" s="188">
        <f>_xll.qlInterestRateIndexMaturity(Currency&amp;"ibor"&amp;$I$1,BA343,Trigger)</f>
        <v>42712</v>
      </c>
      <c r="BC343" s="361" t="e">
        <f>_xll.qlIndexFixing($AC$5,AZ343,,_xll.ohTrigger(Trigger,Quote!$V$2))</f>
        <v>#VALUE!</v>
      </c>
      <c r="BD343" s="361" t="e">
        <f>_xll.qlIndexFixing($BE$1,AZ343,TRUE,_xll.ohTrigger(Trigger,Quote!$V$2))</f>
        <v>#NUM!</v>
      </c>
    </row>
    <row r="344" spans="51:56" ht="11.25" customHeight="1" x14ac:dyDescent="0.25">
      <c r="AY344" s="187" t="s">
        <v>217</v>
      </c>
      <c r="AZ344" s="188">
        <f>_xll.qlInterestRateIndexFixingDate(Currency&amp;"ibor"&amp;$I$1,BA344,Trigger)</f>
        <v>42620</v>
      </c>
      <c r="BA344" s="188">
        <f>_xll.qlCalendarAdvance(Calendar,BA343,AY344,"f",,Trigger)</f>
        <v>42622</v>
      </c>
      <c r="BB344" s="188">
        <f>_xll.qlInterestRateIndexMaturity(Currency&amp;"ibor"&amp;$I$1,BA344,Trigger)</f>
        <v>42713</v>
      </c>
      <c r="BC344" s="361" t="e">
        <f>_xll.qlIndexFixing($AC$5,AZ344,,_xll.ohTrigger(Trigger,Quote!$V$2))</f>
        <v>#VALUE!</v>
      </c>
      <c r="BD344" s="361" t="e">
        <f>_xll.qlIndexFixing($BE$1,AZ344,TRUE,_xll.ohTrigger(Trigger,Quote!$V$2))</f>
        <v>#NUM!</v>
      </c>
    </row>
    <row r="345" spans="51:56" ht="11.25" customHeight="1" x14ac:dyDescent="0.25">
      <c r="AY345" s="187" t="s">
        <v>217</v>
      </c>
      <c r="AZ345" s="188">
        <f>_xll.qlInterestRateIndexFixingDate(Currency&amp;"ibor"&amp;$I$1,BA345,Trigger)</f>
        <v>42621</v>
      </c>
      <c r="BA345" s="188">
        <f>_xll.qlCalendarAdvance(Calendar,BA344,AY345,"f",,Trigger)</f>
        <v>42625</v>
      </c>
      <c r="BB345" s="188">
        <f>_xll.qlInterestRateIndexMaturity(Currency&amp;"ibor"&amp;$I$1,BA345,Trigger)</f>
        <v>42716</v>
      </c>
      <c r="BC345" s="361" t="e">
        <f>_xll.qlIndexFixing($AC$5,AZ345,,_xll.ohTrigger(Trigger,Quote!$V$2))</f>
        <v>#VALUE!</v>
      </c>
      <c r="BD345" s="361" t="e">
        <f>_xll.qlIndexFixing($BE$1,AZ345,TRUE,_xll.ohTrigger(Trigger,Quote!$V$2))</f>
        <v>#NUM!</v>
      </c>
    </row>
    <row r="346" spans="51:56" ht="11.25" customHeight="1" x14ac:dyDescent="0.25">
      <c r="AY346" s="187" t="s">
        <v>217</v>
      </c>
      <c r="AZ346" s="188">
        <f>_xll.qlInterestRateIndexFixingDate(Currency&amp;"ibor"&amp;$I$1,BA346,Trigger)</f>
        <v>42622</v>
      </c>
      <c r="BA346" s="188">
        <f>_xll.qlCalendarAdvance(Calendar,BA345,AY346,"f",,Trigger)</f>
        <v>42626</v>
      </c>
      <c r="BB346" s="188">
        <f>_xll.qlInterestRateIndexMaturity(Currency&amp;"ibor"&amp;$I$1,BA346,Trigger)</f>
        <v>42717</v>
      </c>
      <c r="BC346" s="361" t="e">
        <f>_xll.qlIndexFixing($AC$5,AZ346,,_xll.ohTrigger(Trigger,Quote!$V$2))</f>
        <v>#VALUE!</v>
      </c>
      <c r="BD346" s="361" t="e">
        <f>_xll.qlIndexFixing($BE$1,AZ346,TRUE,_xll.ohTrigger(Trigger,Quote!$V$2))</f>
        <v>#NUM!</v>
      </c>
    </row>
    <row r="347" spans="51:56" ht="11.25" customHeight="1" x14ac:dyDescent="0.25">
      <c r="AY347" s="187" t="s">
        <v>217</v>
      </c>
      <c r="AZ347" s="188">
        <f>_xll.qlInterestRateIndexFixingDate(Currency&amp;"ibor"&amp;$I$1,BA347,Trigger)</f>
        <v>42625</v>
      </c>
      <c r="BA347" s="188">
        <f>_xll.qlCalendarAdvance(Calendar,BA346,AY347,"f",,Trigger)</f>
        <v>42627</v>
      </c>
      <c r="BB347" s="188">
        <f>_xll.qlInterestRateIndexMaturity(Currency&amp;"ibor"&amp;$I$1,BA347,Trigger)</f>
        <v>42718</v>
      </c>
      <c r="BC347" s="361" t="e">
        <f>_xll.qlIndexFixing($AC$5,AZ347,,_xll.ohTrigger(Trigger,Quote!$V$2))</f>
        <v>#VALUE!</v>
      </c>
      <c r="BD347" s="361" t="e">
        <f>_xll.qlIndexFixing($BE$1,AZ347,TRUE,_xll.ohTrigger(Trigger,Quote!$V$2))</f>
        <v>#NUM!</v>
      </c>
    </row>
    <row r="348" spans="51:56" ht="11.25" customHeight="1" x14ac:dyDescent="0.25">
      <c r="AY348" s="187" t="s">
        <v>217</v>
      </c>
      <c r="AZ348" s="188">
        <f>_xll.qlInterestRateIndexFixingDate(Currency&amp;"ibor"&amp;$I$1,BA348,Trigger)</f>
        <v>42626</v>
      </c>
      <c r="BA348" s="188">
        <f>_xll.qlCalendarAdvance(Calendar,BA347,AY348,"f",,Trigger)</f>
        <v>42628</v>
      </c>
      <c r="BB348" s="188">
        <f>_xll.qlInterestRateIndexMaturity(Currency&amp;"ibor"&amp;$I$1,BA348,Trigger)</f>
        <v>42719</v>
      </c>
      <c r="BC348" s="361" t="e">
        <f>_xll.qlIndexFixing($AC$5,AZ348,,_xll.ohTrigger(Trigger,Quote!$V$2))</f>
        <v>#VALUE!</v>
      </c>
      <c r="BD348" s="361" t="e">
        <f>_xll.qlIndexFixing($BE$1,AZ348,TRUE,_xll.ohTrigger(Trigger,Quote!$V$2))</f>
        <v>#NUM!</v>
      </c>
    </row>
    <row r="349" spans="51:56" ht="11.25" customHeight="1" x14ac:dyDescent="0.25">
      <c r="AY349" s="187" t="s">
        <v>217</v>
      </c>
      <c r="AZ349" s="188">
        <f>_xll.qlInterestRateIndexFixingDate(Currency&amp;"ibor"&amp;$I$1,BA349,Trigger)</f>
        <v>42627</v>
      </c>
      <c r="BA349" s="188">
        <f>_xll.qlCalendarAdvance(Calendar,BA348,AY349,"f",,Trigger)</f>
        <v>42629</v>
      </c>
      <c r="BB349" s="188">
        <f>_xll.qlInterestRateIndexMaturity(Currency&amp;"ibor"&amp;$I$1,BA349,Trigger)</f>
        <v>42720</v>
      </c>
      <c r="BC349" s="361" t="e">
        <f>_xll.qlIndexFixing($AC$5,AZ349,,_xll.ohTrigger(Trigger,Quote!$V$2))</f>
        <v>#VALUE!</v>
      </c>
      <c r="BD349" s="361" t="e">
        <f>_xll.qlIndexFixing($BE$1,AZ349,TRUE,_xll.ohTrigger(Trigger,Quote!$V$2))</f>
        <v>#NUM!</v>
      </c>
    </row>
    <row r="350" spans="51:56" ht="11.25" customHeight="1" x14ac:dyDescent="0.25">
      <c r="AY350" s="187" t="s">
        <v>217</v>
      </c>
      <c r="AZ350" s="188">
        <f>_xll.qlInterestRateIndexFixingDate(Currency&amp;"ibor"&amp;$I$1,BA350,Trigger)</f>
        <v>42628</v>
      </c>
      <c r="BA350" s="188">
        <f>_xll.qlCalendarAdvance(Calendar,BA349,AY350,"f",,Trigger)</f>
        <v>42632</v>
      </c>
      <c r="BB350" s="188">
        <f>_xll.qlInterestRateIndexMaturity(Currency&amp;"ibor"&amp;$I$1,BA350,Trigger)</f>
        <v>42723</v>
      </c>
      <c r="BC350" s="361" t="e">
        <f>_xll.qlIndexFixing($AC$5,AZ350,,_xll.ohTrigger(Trigger,Quote!$V$2))</f>
        <v>#VALUE!</v>
      </c>
      <c r="BD350" s="361" t="e">
        <f>_xll.qlIndexFixing($BE$1,AZ350,TRUE,_xll.ohTrigger(Trigger,Quote!$V$2))</f>
        <v>#NUM!</v>
      </c>
    </row>
    <row r="351" spans="51:56" ht="11.25" customHeight="1" x14ac:dyDescent="0.25">
      <c r="AY351" s="187" t="s">
        <v>217</v>
      </c>
      <c r="AZ351" s="188">
        <f>_xll.qlInterestRateIndexFixingDate(Currency&amp;"ibor"&amp;$I$1,BA351,Trigger)</f>
        <v>42629</v>
      </c>
      <c r="BA351" s="188">
        <f>_xll.qlCalendarAdvance(Calendar,BA350,AY351,"f",,Trigger)</f>
        <v>42633</v>
      </c>
      <c r="BB351" s="188">
        <f>_xll.qlInterestRateIndexMaturity(Currency&amp;"ibor"&amp;$I$1,BA351,Trigger)</f>
        <v>42724</v>
      </c>
      <c r="BC351" s="361" t="e">
        <f>_xll.qlIndexFixing($AC$5,AZ351,,_xll.ohTrigger(Trigger,Quote!$V$2))</f>
        <v>#VALUE!</v>
      </c>
      <c r="BD351" s="361" t="e">
        <f>_xll.qlIndexFixing($BE$1,AZ351,TRUE,_xll.ohTrigger(Trigger,Quote!$V$2))</f>
        <v>#NUM!</v>
      </c>
    </row>
    <row r="352" spans="51:56" ht="11.25" customHeight="1" x14ac:dyDescent="0.25">
      <c r="AY352" s="187" t="s">
        <v>217</v>
      </c>
      <c r="AZ352" s="188">
        <f>_xll.qlInterestRateIndexFixingDate(Currency&amp;"ibor"&amp;$I$1,BA352,Trigger)</f>
        <v>42632</v>
      </c>
      <c r="BA352" s="188">
        <f>_xll.qlCalendarAdvance(Calendar,BA351,AY352,"f",,Trigger)</f>
        <v>42634</v>
      </c>
      <c r="BB352" s="188">
        <f>_xll.qlInterestRateIndexMaturity(Currency&amp;"ibor"&amp;$I$1,BA352,Trigger)</f>
        <v>42725</v>
      </c>
      <c r="BC352" s="361" t="e">
        <f>_xll.qlIndexFixing($AC$5,AZ352,,_xll.ohTrigger(Trigger,Quote!$V$2))</f>
        <v>#VALUE!</v>
      </c>
      <c r="BD352" s="361" t="e">
        <f>_xll.qlIndexFixing($BE$1,AZ352,TRUE,_xll.ohTrigger(Trigger,Quote!$V$2))</f>
        <v>#NUM!</v>
      </c>
    </row>
    <row r="353" spans="51:56" ht="11.25" customHeight="1" x14ac:dyDescent="0.25">
      <c r="AY353" s="187" t="s">
        <v>217</v>
      </c>
      <c r="AZ353" s="188">
        <f>_xll.qlInterestRateIndexFixingDate(Currency&amp;"ibor"&amp;$I$1,BA353,Trigger)</f>
        <v>42633</v>
      </c>
      <c r="BA353" s="188">
        <f>_xll.qlCalendarAdvance(Calendar,BA352,AY353,"f",,Trigger)</f>
        <v>42635</v>
      </c>
      <c r="BB353" s="188">
        <f>_xll.qlInterestRateIndexMaturity(Currency&amp;"ibor"&amp;$I$1,BA353,Trigger)</f>
        <v>42726</v>
      </c>
      <c r="BC353" s="361" t="e">
        <f>_xll.qlIndexFixing($AC$5,AZ353,,_xll.ohTrigger(Trigger,Quote!$V$2))</f>
        <v>#VALUE!</v>
      </c>
      <c r="BD353" s="361" t="e">
        <f>_xll.qlIndexFixing($BE$1,AZ353,TRUE,_xll.ohTrigger(Trigger,Quote!$V$2))</f>
        <v>#NUM!</v>
      </c>
    </row>
    <row r="354" spans="51:56" ht="11.25" customHeight="1" x14ac:dyDescent="0.25">
      <c r="AY354" s="187" t="s">
        <v>217</v>
      </c>
      <c r="AZ354" s="188">
        <f>_xll.qlInterestRateIndexFixingDate(Currency&amp;"ibor"&amp;$I$1,BA354,Trigger)</f>
        <v>42634</v>
      </c>
      <c r="BA354" s="188">
        <f>_xll.qlCalendarAdvance(Calendar,BA353,AY354,"f",,Trigger)</f>
        <v>42636</v>
      </c>
      <c r="BB354" s="188">
        <f>_xll.qlInterestRateIndexMaturity(Currency&amp;"ibor"&amp;$I$1,BA354,Trigger)</f>
        <v>42727</v>
      </c>
      <c r="BC354" s="361" t="e">
        <f>_xll.qlIndexFixing($AC$5,AZ354,,_xll.ohTrigger(Trigger,Quote!$V$2))</f>
        <v>#VALUE!</v>
      </c>
      <c r="BD354" s="361" t="e">
        <f>_xll.qlIndexFixing($BE$1,AZ354,TRUE,_xll.ohTrigger(Trigger,Quote!$V$2))</f>
        <v>#NUM!</v>
      </c>
    </row>
    <row r="355" spans="51:56" ht="11.25" customHeight="1" x14ac:dyDescent="0.25">
      <c r="AY355" s="187" t="s">
        <v>217</v>
      </c>
      <c r="AZ355" s="188">
        <f>_xll.qlInterestRateIndexFixingDate(Currency&amp;"ibor"&amp;$I$1,BA355,Trigger)</f>
        <v>42635</v>
      </c>
      <c r="BA355" s="188">
        <f>_xll.qlCalendarAdvance(Calendar,BA354,AY355,"f",,Trigger)</f>
        <v>42639</v>
      </c>
      <c r="BB355" s="188">
        <f>_xll.qlInterestRateIndexMaturity(Currency&amp;"ibor"&amp;$I$1,BA355,Trigger)</f>
        <v>42731</v>
      </c>
      <c r="BC355" s="361" t="e">
        <f>_xll.qlIndexFixing($AC$5,AZ355,,_xll.ohTrigger(Trigger,Quote!$V$2))</f>
        <v>#VALUE!</v>
      </c>
      <c r="BD355" s="361" t="e">
        <f>_xll.qlIndexFixing($BE$1,AZ355,TRUE,_xll.ohTrigger(Trigger,Quote!$V$2))</f>
        <v>#NUM!</v>
      </c>
    </row>
    <row r="356" spans="51:56" ht="11.25" customHeight="1" x14ac:dyDescent="0.25">
      <c r="AY356" s="187" t="s">
        <v>217</v>
      </c>
      <c r="AZ356" s="188">
        <f>_xll.qlInterestRateIndexFixingDate(Currency&amp;"ibor"&amp;$I$1,BA356,Trigger)</f>
        <v>42636</v>
      </c>
      <c r="BA356" s="188">
        <f>_xll.qlCalendarAdvance(Calendar,BA355,AY356,"f",,Trigger)</f>
        <v>42640</v>
      </c>
      <c r="BB356" s="188">
        <f>_xll.qlInterestRateIndexMaturity(Currency&amp;"ibor"&amp;$I$1,BA356,Trigger)</f>
        <v>42731</v>
      </c>
      <c r="BC356" s="361" t="e">
        <f>_xll.qlIndexFixing($AC$5,AZ356,,_xll.ohTrigger(Trigger,Quote!$V$2))</f>
        <v>#VALUE!</v>
      </c>
      <c r="BD356" s="361" t="e">
        <f>_xll.qlIndexFixing($BE$1,AZ356,TRUE,_xll.ohTrigger(Trigger,Quote!$V$2))</f>
        <v>#NUM!</v>
      </c>
    </row>
    <row r="357" spans="51:56" ht="11.25" customHeight="1" x14ac:dyDescent="0.25">
      <c r="AY357" s="187" t="s">
        <v>217</v>
      </c>
      <c r="AZ357" s="188">
        <f>_xll.qlInterestRateIndexFixingDate(Currency&amp;"ibor"&amp;$I$1,BA357,Trigger)</f>
        <v>42639</v>
      </c>
      <c r="BA357" s="188">
        <f>_xll.qlCalendarAdvance(Calendar,BA356,AY357,"f",,Trigger)</f>
        <v>42641</v>
      </c>
      <c r="BB357" s="188">
        <f>_xll.qlInterestRateIndexMaturity(Currency&amp;"ibor"&amp;$I$1,BA357,Trigger)</f>
        <v>42732</v>
      </c>
      <c r="BC357" s="361" t="e">
        <f>_xll.qlIndexFixing($AC$5,AZ357,,_xll.ohTrigger(Trigger,Quote!$V$2))</f>
        <v>#VALUE!</v>
      </c>
      <c r="BD357" s="361" t="e">
        <f>_xll.qlIndexFixing($BE$1,AZ357,TRUE,_xll.ohTrigger(Trigger,Quote!$V$2))</f>
        <v>#NUM!</v>
      </c>
    </row>
    <row r="358" spans="51:56" ht="11.25" customHeight="1" x14ac:dyDescent="0.25">
      <c r="AY358" s="187" t="s">
        <v>217</v>
      </c>
      <c r="AZ358" s="188">
        <f>_xll.qlInterestRateIndexFixingDate(Currency&amp;"ibor"&amp;$I$1,BA358,Trigger)</f>
        <v>42640</v>
      </c>
      <c r="BA358" s="188">
        <f>_xll.qlCalendarAdvance(Calendar,BA357,AY358,"f",,Trigger)</f>
        <v>42642</v>
      </c>
      <c r="BB358" s="188">
        <f>_xll.qlInterestRateIndexMaturity(Currency&amp;"ibor"&amp;$I$1,BA358,Trigger)</f>
        <v>42733</v>
      </c>
      <c r="BC358" s="361" t="e">
        <f>_xll.qlIndexFixing($AC$5,AZ358,,_xll.ohTrigger(Trigger,Quote!$V$2))</f>
        <v>#VALUE!</v>
      </c>
      <c r="BD358" s="361" t="e">
        <f>_xll.qlIndexFixing($BE$1,AZ358,TRUE,_xll.ohTrigger(Trigger,Quote!$V$2))</f>
        <v>#NUM!</v>
      </c>
    </row>
    <row r="359" spans="51:56" ht="11.25" customHeight="1" x14ac:dyDescent="0.25">
      <c r="AY359" s="187" t="s">
        <v>217</v>
      </c>
      <c r="AZ359" s="188">
        <f>_xll.qlInterestRateIndexFixingDate(Currency&amp;"ibor"&amp;$I$1,BA359,Trigger)</f>
        <v>42641</v>
      </c>
      <c r="BA359" s="188">
        <f>_xll.qlCalendarAdvance(Calendar,BA358,AY359,"f",,Trigger)</f>
        <v>42643</v>
      </c>
      <c r="BB359" s="188">
        <f>_xll.qlInterestRateIndexMaturity(Currency&amp;"ibor"&amp;$I$1,BA359,Trigger)</f>
        <v>42734</v>
      </c>
      <c r="BC359" s="361" t="e">
        <f>_xll.qlIndexFixing($AC$5,AZ359,,_xll.ohTrigger(Trigger,Quote!$V$2))</f>
        <v>#VALUE!</v>
      </c>
      <c r="BD359" s="361" t="e">
        <f>_xll.qlIndexFixing($BE$1,AZ359,TRUE,_xll.ohTrigger(Trigger,Quote!$V$2))</f>
        <v>#NUM!</v>
      </c>
    </row>
    <row r="360" spans="51:56" ht="11.25" customHeight="1" x14ac:dyDescent="0.25">
      <c r="AY360" s="187" t="s">
        <v>217</v>
      </c>
      <c r="AZ360" s="188">
        <f>_xll.qlInterestRateIndexFixingDate(Currency&amp;"ibor"&amp;$I$1,BA360,Trigger)</f>
        <v>42642</v>
      </c>
      <c r="BA360" s="188">
        <f>_xll.qlCalendarAdvance(Calendar,BA359,AY360,"f",,Trigger)</f>
        <v>42646</v>
      </c>
      <c r="BB360" s="188">
        <f>_xll.qlInterestRateIndexMaturity(Currency&amp;"ibor"&amp;$I$1,BA360,Trigger)</f>
        <v>42738</v>
      </c>
      <c r="BC360" s="361" t="e">
        <f>_xll.qlIndexFixing($AC$5,AZ360,,_xll.ohTrigger(Trigger,Quote!$V$2))</f>
        <v>#VALUE!</v>
      </c>
      <c r="BD360" s="361" t="e">
        <f>_xll.qlIndexFixing($BE$1,AZ360,TRUE,_xll.ohTrigger(Trigger,Quote!$V$2))</f>
        <v>#NUM!</v>
      </c>
    </row>
    <row r="361" spans="51:56" ht="11.25" customHeight="1" x14ac:dyDescent="0.25">
      <c r="AY361" s="187" t="s">
        <v>217</v>
      </c>
      <c r="AZ361" s="188">
        <f>_xll.qlInterestRateIndexFixingDate(Currency&amp;"ibor"&amp;$I$1,BA361,Trigger)</f>
        <v>42643</v>
      </c>
      <c r="BA361" s="188">
        <f>_xll.qlCalendarAdvance(Calendar,BA360,AY361,"f",,Trigger)</f>
        <v>42647</v>
      </c>
      <c r="BB361" s="188">
        <f>_xll.qlInterestRateIndexMaturity(Currency&amp;"ibor"&amp;$I$1,BA361,Trigger)</f>
        <v>42739</v>
      </c>
      <c r="BC361" s="361" t="e">
        <f>_xll.qlIndexFixing($AC$5,AZ361,,_xll.ohTrigger(Trigger,Quote!$V$2))</f>
        <v>#VALUE!</v>
      </c>
      <c r="BD361" s="361" t="e">
        <f>_xll.qlIndexFixing($BE$1,AZ361,TRUE,_xll.ohTrigger(Trigger,Quote!$V$2))</f>
        <v>#NUM!</v>
      </c>
    </row>
    <row r="362" spans="51:56" ht="11.25" customHeight="1" x14ac:dyDescent="0.25">
      <c r="AY362" s="187" t="s">
        <v>217</v>
      </c>
      <c r="AZ362" s="188">
        <f>_xll.qlInterestRateIndexFixingDate(Currency&amp;"ibor"&amp;$I$1,BA362,Trigger)</f>
        <v>42646</v>
      </c>
      <c r="BA362" s="188">
        <f>_xll.qlCalendarAdvance(Calendar,BA361,AY362,"f",,Trigger)</f>
        <v>42648</v>
      </c>
      <c r="BB362" s="188">
        <f>_xll.qlInterestRateIndexMaturity(Currency&amp;"ibor"&amp;$I$1,BA362,Trigger)</f>
        <v>42740</v>
      </c>
      <c r="BC362" s="361" t="e">
        <f>_xll.qlIndexFixing($AC$5,AZ362,,_xll.ohTrigger(Trigger,Quote!$V$2))</f>
        <v>#VALUE!</v>
      </c>
      <c r="BD362" s="361" t="e">
        <f>_xll.qlIndexFixing($BE$1,AZ362,TRUE,_xll.ohTrigger(Trigger,Quote!$V$2))</f>
        <v>#NUM!</v>
      </c>
    </row>
    <row r="363" spans="51:56" ht="11.25" customHeight="1" x14ac:dyDescent="0.25">
      <c r="AY363" s="187" t="s">
        <v>217</v>
      </c>
      <c r="AZ363" s="188">
        <f>_xll.qlInterestRateIndexFixingDate(Currency&amp;"ibor"&amp;$I$1,BA363,Trigger)</f>
        <v>42647</v>
      </c>
      <c r="BA363" s="188">
        <f>_xll.qlCalendarAdvance(Calendar,BA362,AY363,"f",,Trigger)</f>
        <v>42649</v>
      </c>
      <c r="BB363" s="188">
        <f>_xll.qlInterestRateIndexMaturity(Currency&amp;"ibor"&amp;$I$1,BA363,Trigger)</f>
        <v>42741</v>
      </c>
      <c r="BC363" s="361" t="e">
        <f>_xll.qlIndexFixing($AC$5,AZ363,,_xll.ohTrigger(Trigger,Quote!$V$2))</f>
        <v>#VALUE!</v>
      </c>
      <c r="BD363" s="361" t="e">
        <f>_xll.qlIndexFixing($BE$1,AZ363,TRUE,_xll.ohTrigger(Trigger,Quote!$V$2))</f>
        <v>#NUM!</v>
      </c>
    </row>
    <row r="364" spans="51:56" ht="11.25" customHeight="1" x14ac:dyDescent="0.25">
      <c r="AY364" s="187" t="s">
        <v>217</v>
      </c>
      <c r="AZ364" s="188">
        <f>_xll.qlInterestRateIndexFixingDate(Currency&amp;"ibor"&amp;$I$1,BA364,Trigger)</f>
        <v>42648</v>
      </c>
      <c r="BA364" s="188">
        <f>_xll.qlCalendarAdvance(Calendar,BA363,AY364,"f",,Trigger)</f>
        <v>42650</v>
      </c>
      <c r="BB364" s="188">
        <f>_xll.qlInterestRateIndexMaturity(Currency&amp;"ibor"&amp;$I$1,BA364,Trigger)</f>
        <v>42744</v>
      </c>
      <c r="BC364" s="361" t="e">
        <f>_xll.qlIndexFixing($AC$5,AZ364,,_xll.ohTrigger(Trigger,Quote!$V$2))</f>
        <v>#VALUE!</v>
      </c>
      <c r="BD364" s="361" t="e">
        <f>_xll.qlIndexFixing($BE$1,AZ364,TRUE,_xll.ohTrigger(Trigger,Quote!$V$2))</f>
        <v>#NUM!</v>
      </c>
    </row>
    <row r="365" spans="51:56" ht="11.25" customHeight="1" x14ac:dyDescent="0.25">
      <c r="AY365" s="187" t="s">
        <v>217</v>
      </c>
      <c r="AZ365" s="188">
        <f>_xll.qlInterestRateIndexFixingDate(Currency&amp;"ibor"&amp;$I$1,BA365,Trigger)</f>
        <v>42649</v>
      </c>
      <c r="BA365" s="188">
        <f>_xll.qlCalendarAdvance(Calendar,BA364,AY365,"f",,Trigger)</f>
        <v>42653</v>
      </c>
      <c r="BB365" s="188">
        <f>_xll.qlInterestRateIndexMaturity(Currency&amp;"ibor"&amp;$I$1,BA365,Trigger)</f>
        <v>42745</v>
      </c>
      <c r="BC365" s="361" t="e">
        <f>_xll.qlIndexFixing($AC$5,AZ365,,_xll.ohTrigger(Trigger,Quote!$V$2))</f>
        <v>#VALUE!</v>
      </c>
      <c r="BD365" s="361" t="e">
        <f>_xll.qlIndexFixing($BE$1,AZ365,TRUE,_xll.ohTrigger(Trigger,Quote!$V$2))</f>
        <v>#NUM!</v>
      </c>
    </row>
    <row r="366" spans="51:56" ht="11.25" customHeight="1" x14ac:dyDescent="0.25">
      <c r="AY366" s="187" t="s">
        <v>217</v>
      </c>
      <c r="AZ366" s="188">
        <f>_xll.qlInterestRateIndexFixingDate(Currency&amp;"ibor"&amp;$I$1,BA366,Trigger)</f>
        <v>42650</v>
      </c>
      <c r="BA366" s="188">
        <f>_xll.qlCalendarAdvance(Calendar,BA365,AY366,"f",,Trigger)</f>
        <v>42654</v>
      </c>
      <c r="BB366" s="188">
        <f>_xll.qlInterestRateIndexMaturity(Currency&amp;"ibor"&amp;$I$1,BA366,Trigger)</f>
        <v>42746</v>
      </c>
      <c r="BC366" s="361" t="e">
        <f>_xll.qlIndexFixing($AC$5,AZ366,,_xll.ohTrigger(Trigger,Quote!$V$2))</f>
        <v>#VALUE!</v>
      </c>
      <c r="BD366" s="361" t="e">
        <f>_xll.qlIndexFixing($BE$1,AZ366,TRUE,_xll.ohTrigger(Trigger,Quote!$V$2))</f>
        <v>#NUM!</v>
      </c>
    </row>
    <row r="367" spans="51:56" ht="11.25" customHeight="1" x14ac:dyDescent="0.25">
      <c r="AY367" s="187" t="s">
        <v>217</v>
      </c>
      <c r="AZ367" s="188">
        <f>_xll.qlInterestRateIndexFixingDate(Currency&amp;"ibor"&amp;$I$1,BA367,Trigger)</f>
        <v>42653</v>
      </c>
      <c r="BA367" s="188">
        <f>_xll.qlCalendarAdvance(Calendar,BA366,AY367,"f",,Trigger)</f>
        <v>42655</v>
      </c>
      <c r="BB367" s="188">
        <f>_xll.qlInterestRateIndexMaturity(Currency&amp;"ibor"&amp;$I$1,BA367,Trigger)</f>
        <v>42747</v>
      </c>
      <c r="BC367" s="361" t="e">
        <f>_xll.qlIndexFixing($AC$5,AZ367,,_xll.ohTrigger(Trigger,Quote!$V$2))</f>
        <v>#VALUE!</v>
      </c>
      <c r="BD367" s="361" t="e">
        <f>_xll.qlIndexFixing($BE$1,AZ367,TRUE,_xll.ohTrigger(Trigger,Quote!$V$2))</f>
        <v>#NUM!</v>
      </c>
    </row>
    <row r="368" spans="51:56" ht="11.25" customHeight="1" x14ac:dyDescent="0.25">
      <c r="AY368" s="187" t="s">
        <v>217</v>
      </c>
      <c r="AZ368" s="188">
        <f>_xll.qlInterestRateIndexFixingDate(Currency&amp;"ibor"&amp;$I$1,BA368,Trigger)</f>
        <v>42654</v>
      </c>
      <c r="BA368" s="188">
        <f>_xll.qlCalendarAdvance(Calendar,BA367,AY368,"f",,Trigger)</f>
        <v>42656</v>
      </c>
      <c r="BB368" s="188">
        <f>_xll.qlInterestRateIndexMaturity(Currency&amp;"ibor"&amp;$I$1,BA368,Trigger)</f>
        <v>42748</v>
      </c>
      <c r="BC368" s="361" t="e">
        <f>_xll.qlIndexFixing($AC$5,AZ368,,_xll.ohTrigger(Trigger,Quote!$V$2))</f>
        <v>#VALUE!</v>
      </c>
      <c r="BD368" s="361" t="e">
        <f>_xll.qlIndexFixing($BE$1,AZ368,TRUE,_xll.ohTrigger(Trigger,Quote!$V$2))</f>
        <v>#NUM!</v>
      </c>
    </row>
    <row r="369" spans="51:56" ht="11.25" customHeight="1" x14ac:dyDescent="0.25">
      <c r="AY369" s="187" t="s">
        <v>217</v>
      </c>
      <c r="AZ369" s="188">
        <f>_xll.qlInterestRateIndexFixingDate(Currency&amp;"ibor"&amp;$I$1,BA369,Trigger)</f>
        <v>42655</v>
      </c>
      <c r="BA369" s="188">
        <f>_xll.qlCalendarAdvance(Calendar,BA368,AY369,"f",,Trigger)</f>
        <v>42657</v>
      </c>
      <c r="BB369" s="188">
        <f>_xll.qlInterestRateIndexMaturity(Currency&amp;"ibor"&amp;$I$1,BA369,Trigger)</f>
        <v>42751</v>
      </c>
      <c r="BC369" s="361" t="e">
        <f>_xll.qlIndexFixing($AC$5,AZ369,,_xll.ohTrigger(Trigger,Quote!$V$2))</f>
        <v>#VALUE!</v>
      </c>
      <c r="BD369" s="361" t="e">
        <f>_xll.qlIndexFixing($BE$1,AZ369,TRUE,_xll.ohTrigger(Trigger,Quote!$V$2))</f>
        <v>#NUM!</v>
      </c>
    </row>
    <row r="370" spans="51:56" ht="11.25" customHeight="1" x14ac:dyDescent="0.25">
      <c r="AY370" s="187" t="s">
        <v>217</v>
      </c>
      <c r="AZ370" s="188">
        <f>_xll.qlInterestRateIndexFixingDate(Currency&amp;"ibor"&amp;$I$1,BA370,Trigger)</f>
        <v>42656</v>
      </c>
      <c r="BA370" s="188">
        <f>_xll.qlCalendarAdvance(Calendar,BA369,AY370,"f",,Trigger)</f>
        <v>42660</v>
      </c>
      <c r="BB370" s="188">
        <f>_xll.qlInterestRateIndexMaturity(Currency&amp;"ibor"&amp;$I$1,BA370,Trigger)</f>
        <v>42752</v>
      </c>
      <c r="BC370" s="361" t="e">
        <f>_xll.qlIndexFixing($AC$5,AZ370,,_xll.ohTrigger(Trigger,Quote!$V$2))</f>
        <v>#VALUE!</v>
      </c>
      <c r="BD370" s="361" t="e">
        <f>_xll.qlIndexFixing($BE$1,AZ370,TRUE,_xll.ohTrigger(Trigger,Quote!$V$2))</f>
        <v>#NUM!</v>
      </c>
    </row>
    <row r="371" spans="51:56" ht="11.25" customHeight="1" x14ac:dyDescent="0.25">
      <c r="AY371" s="187" t="s">
        <v>217</v>
      </c>
      <c r="AZ371" s="188">
        <f>_xll.qlInterestRateIndexFixingDate(Currency&amp;"ibor"&amp;$I$1,BA371,Trigger)</f>
        <v>42657</v>
      </c>
      <c r="BA371" s="188">
        <f>_xll.qlCalendarAdvance(Calendar,BA370,AY371,"f",,Trigger)</f>
        <v>42661</v>
      </c>
      <c r="BB371" s="188">
        <f>_xll.qlInterestRateIndexMaturity(Currency&amp;"ibor"&amp;$I$1,BA371,Trigger)</f>
        <v>42753</v>
      </c>
      <c r="BC371" s="361" t="e">
        <f>_xll.qlIndexFixing($AC$5,AZ371,,_xll.ohTrigger(Trigger,Quote!$V$2))</f>
        <v>#VALUE!</v>
      </c>
      <c r="BD371" s="361" t="e">
        <f>_xll.qlIndexFixing($BE$1,AZ371,TRUE,_xll.ohTrigger(Trigger,Quote!$V$2))</f>
        <v>#NUM!</v>
      </c>
    </row>
    <row r="372" spans="51:56" ht="11.25" customHeight="1" x14ac:dyDescent="0.25">
      <c r="AY372" s="187" t="s">
        <v>217</v>
      </c>
      <c r="AZ372" s="188">
        <f>_xll.qlInterestRateIndexFixingDate(Currency&amp;"ibor"&amp;$I$1,BA372,Trigger)</f>
        <v>42660</v>
      </c>
      <c r="BA372" s="188">
        <f>_xll.qlCalendarAdvance(Calendar,BA371,AY372,"f",,Trigger)</f>
        <v>42662</v>
      </c>
      <c r="BB372" s="188">
        <f>_xll.qlInterestRateIndexMaturity(Currency&amp;"ibor"&amp;$I$1,BA372,Trigger)</f>
        <v>42754</v>
      </c>
      <c r="BC372" s="361" t="e">
        <f>_xll.qlIndexFixing($AC$5,AZ372,,_xll.ohTrigger(Trigger,Quote!$V$2))</f>
        <v>#VALUE!</v>
      </c>
      <c r="BD372" s="361" t="e">
        <f>_xll.qlIndexFixing($BE$1,AZ372,TRUE,_xll.ohTrigger(Trigger,Quote!$V$2))</f>
        <v>#NUM!</v>
      </c>
    </row>
    <row r="373" spans="51:56" ht="11.25" customHeight="1" x14ac:dyDescent="0.25">
      <c r="AY373" s="187" t="s">
        <v>217</v>
      </c>
      <c r="AZ373" s="188">
        <f>_xll.qlInterestRateIndexFixingDate(Currency&amp;"ibor"&amp;$I$1,BA373,Trigger)</f>
        <v>42661</v>
      </c>
      <c r="BA373" s="188">
        <f>_xll.qlCalendarAdvance(Calendar,BA372,AY373,"f",,Trigger)</f>
        <v>42663</v>
      </c>
      <c r="BB373" s="188">
        <f>_xll.qlInterestRateIndexMaturity(Currency&amp;"ibor"&amp;$I$1,BA373,Trigger)</f>
        <v>42755</v>
      </c>
      <c r="BC373" s="361" t="e">
        <f>_xll.qlIndexFixing($AC$5,AZ373,,_xll.ohTrigger(Trigger,Quote!$V$2))</f>
        <v>#VALUE!</v>
      </c>
      <c r="BD373" s="361" t="e">
        <f>_xll.qlIndexFixing($BE$1,AZ373,TRUE,_xll.ohTrigger(Trigger,Quote!$V$2))</f>
        <v>#NUM!</v>
      </c>
    </row>
    <row r="374" spans="51:56" ht="11.25" customHeight="1" x14ac:dyDescent="0.25">
      <c r="AY374" s="187" t="s">
        <v>217</v>
      </c>
      <c r="AZ374" s="188">
        <f>_xll.qlInterestRateIndexFixingDate(Currency&amp;"ibor"&amp;$I$1,BA374,Trigger)</f>
        <v>42662</v>
      </c>
      <c r="BA374" s="188">
        <f>_xll.qlCalendarAdvance(Calendar,BA373,AY374,"f",,Trigger)</f>
        <v>42664</v>
      </c>
      <c r="BB374" s="188">
        <f>_xll.qlInterestRateIndexMaturity(Currency&amp;"ibor"&amp;$I$1,BA374,Trigger)</f>
        <v>42758</v>
      </c>
      <c r="BC374" s="361" t="e">
        <f>_xll.qlIndexFixing($AC$5,AZ374,,_xll.ohTrigger(Trigger,Quote!$V$2))</f>
        <v>#VALUE!</v>
      </c>
      <c r="BD374" s="361" t="e">
        <f>_xll.qlIndexFixing($BE$1,AZ374,TRUE,_xll.ohTrigger(Trigger,Quote!$V$2))</f>
        <v>#NUM!</v>
      </c>
    </row>
    <row r="375" spans="51:56" ht="11.25" customHeight="1" x14ac:dyDescent="0.25">
      <c r="AY375" s="187" t="s">
        <v>217</v>
      </c>
      <c r="AZ375" s="188">
        <f>_xll.qlInterestRateIndexFixingDate(Currency&amp;"ibor"&amp;$I$1,BA375,Trigger)</f>
        <v>42663</v>
      </c>
      <c r="BA375" s="188">
        <f>_xll.qlCalendarAdvance(Calendar,BA374,AY375,"f",,Trigger)</f>
        <v>42667</v>
      </c>
      <c r="BB375" s="188">
        <f>_xll.qlInterestRateIndexMaturity(Currency&amp;"ibor"&amp;$I$1,BA375,Trigger)</f>
        <v>42759</v>
      </c>
      <c r="BC375" s="361" t="e">
        <f>_xll.qlIndexFixing($AC$5,AZ375,,_xll.ohTrigger(Trigger,Quote!$V$2))</f>
        <v>#VALUE!</v>
      </c>
      <c r="BD375" s="361" t="e">
        <f>_xll.qlIndexFixing($BE$1,AZ375,TRUE,_xll.ohTrigger(Trigger,Quote!$V$2))</f>
        <v>#NUM!</v>
      </c>
    </row>
    <row r="376" spans="51:56" ht="11.25" customHeight="1" x14ac:dyDescent="0.25">
      <c r="AY376" s="187" t="s">
        <v>217</v>
      </c>
      <c r="AZ376" s="188">
        <f>_xll.qlInterestRateIndexFixingDate(Currency&amp;"ibor"&amp;$I$1,BA376,Trigger)</f>
        <v>42664</v>
      </c>
      <c r="BA376" s="188">
        <f>_xll.qlCalendarAdvance(Calendar,BA375,AY376,"f",,Trigger)</f>
        <v>42668</v>
      </c>
      <c r="BB376" s="188">
        <f>_xll.qlInterestRateIndexMaturity(Currency&amp;"ibor"&amp;$I$1,BA376,Trigger)</f>
        <v>42760</v>
      </c>
      <c r="BC376" s="361" t="e">
        <f>_xll.qlIndexFixing($AC$5,AZ376,,_xll.ohTrigger(Trigger,Quote!$V$2))</f>
        <v>#VALUE!</v>
      </c>
      <c r="BD376" s="361" t="e">
        <f>_xll.qlIndexFixing($BE$1,AZ376,TRUE,_xll.ohTrigger(Trigger,Quote!$V$2))</f>
        <v>#NUM!</v>
      </c>
    </row>
    <row r="377" spans="51:56" ht="11.25" customHeight="1" x14ac:dyDescent="0.25">
      <c r="AY377" s="187" t="s">
        <v>217</v>
      </c>
      <c r="AZ377" s="188">
        <f>_xll.qlInterestRateIndexFixingDate(Currency&amp;"ibor"&amp;$I$1,BA377,Trigger)</f>
        <v>42667</v>
      </c>
      <c r="BA377" s="188">
        <f>_xll.qlCalendarAdvance(Calendar,BA376,AY377,"f",,Trigger)</f>
        <v>42669</v>
      </c>
      <c r="BB377" s="188">
        <f>_xll.qlInterestRateIndexMaturity(Currency&amp;"ibor"&amp;$I$1,BA377,Trigger)</f>
        <v>42761</v>
      </c>
      <c r="BC377" s="361" t="e">
        <f>_xll.qlIndexFixing($AC$5,AZ377,,_xll.ohTrigger(Trigger,Quote!$V$2))</f>
        <v>#VALUE!</v>
      </c>
      <c r="BD377" s="361" t="e">
        <f>_xll.qlIndexFixing($BE$1,AZ377,TRUE,_xll.ohTrigger(Trigger,Quote!$V$2))</f>
        <v>#NUM!</v>
      </c>
    </row>
    <row r="378" spans="51:56" ht="11.25" customHeight="1" x14ac:dyDescent="0.25">
      <c r="AY378" s="187" t="s">
        <v>217</v>
      </c>
      <c r="AZ378" s="188">
        <f>_xll.qlInterestRateIndexFixingDate(Currency&amp;"ibor"&amp;$I$1,BA378,Trigger)</f>
        <v>42668</v>
      </c>
      <c r="BA378" s="188">
        <f>_xll.qlCalendarAdvance(Calendar,BA377,AY378,"f",,Trigger)</f>
        <v>42670</v>
      </c>
      <c r="BB378" s="188">
        <f>_xll.qlInterestRateIndexMaturity(Currency&amp;"ibor"&amp;$I$1,BA378,Trigger)</f>
        <v>42762</v>
      </c>
      <c r="BC378" s="361" t="e">
        <f>_xll.qlIndexFixing($AC$5,AZ378,,_xll.ohTrigger(Trigger,Quote!$V$2))</f>
        <v>#VALUE!</v>
      </c>
      <c r="BD378" s="361" t="e">
        <f>_xll.qlIndexFixing($BE$1,AZ378,TRUE,_xll.ohTrigger(Trigger,Quote!$V$2))</f>
        <v>#NUM!</v>
      </c>
    </row>
    <row r="379" spans="51:56" ht="11.25" customHeight="1" x14ac:dyDescent="0.25">
      <c r="AY379" s="187" t="s">
        <v>217</v>
      </c>
      <c r="AZ379" s="188">
        <f>_xll.qlInterestRateIndexFixingDate(Currency&amp;"ibor"&amp;$I$1,BA379,Trigger)</f>
        <v>42669</v>
      </c>
      <c r="BA379" s="188">
        <f>_xll.qlCalendarAdvance(Calendar,BA378,AY379,"f",,Trigger)</f>
        <v>42671</v>
      </c>
      <c r="BB379" s="188">
        <f>_xll.qlInterestRateIndexMaturity(Currency&amp;"ibor"&amp;$I$1,BA379,Trigger)</f>
        <v>42765</v>
      </c>
      <c r="BC379" s="361" t="e">
        <f>_xll.qlIndexFixing($AC$5,AZ379,,_xll.ohTrigger(Trigger,Quote!$V$2))</f>
        <v>#VALUE!</v>
      </c>
      <c r="BD379" s="361" t="e">
        <f>_xll.qlIndexFixing($BE$1,AZ379,TRUE,_xll.ohTrigger(Trigger,Quote!$V$2))</f>
        <v>#NUM!</v>
      </c>
    </row>
    <row r="380" spans="51:56" ht="11.25" customHeight="1" x14ac:dyDescent="0.25">
      <c r="AY380" s="187" t="s">
        <v>217</v>
      </c>
      <c r="AZ380" s="188">
        <f>_xll.qlInterestRateIndexFixingDate(Currency&amp;"ibor"&amp;$I$1,BA380,Trigger)</f>
        <v>42670</v>
      </c>
      <c r="BA380" s="188">
        <f>_xll.qlCalendarAdvance(Calendar,BA379,AY380,"f",,Trigger)</f>
        <v>42674</v>
      </c>
      <c r="BB380" s="188">
        <f>_xll.qlInterestRateIndexMaturity(Currency&amp;"ibor"&amp;$I$1,BA380,Trigger)</f>
        <v>42766</v>
      </c>
      <c r="BC380" s="361" t="e">
        <f>_xll.qlIndexFixing($AC$5,AZ380,,_xll.ohTrigger(Trigger,Quote!$V$2))</f>
        <v>#VALUE!</v>
      </c>
      <c r="BD380" s="361" t="e">
        <f>_xll.qlIndexFixing($BE$1,AZ380,TRUE,_xll.ohTrigger(Trigger,Quote!$V$2))</f>
        <v>#NUM!</v>
      </c>
    </row>
    <row r="381" spans="51:56" ht="11.25" customHeight="1" x14ac:dyDescent="0.25">
      <c r="AY381" s="187" t="s">
        <v>217</v>
      </c>
      <c r="AZ381" s="188">
        <f>_xll.qlInterestRateIndexFixingDate(Currency&amp;"ibor"&amp;$I$1,BA381,Trigger)</f>
        <v>42671</v>
      </c>
      <c r="BA381" s="188">
        <f>_xll.qlCalendarAdvance(Calendar,BA380,AY381,"f",,Trigger)</f>
        <v>42675</v>
      </c>
      <c r="BB381" s="188">
        <f>_xll.qlInterestRateIndexMaturity(Currency&amp;"ibor"&amp;$I$1,BA381,Trigger)</f>
        <v>42767</v>
      </c>
      <c r="BC381" s="361" t="e">
        <f>_xll.qlIndexFixing($AC$5,AZ381,,_xll.ohTrigger(Trigger,Quote!$V$2))</f>
        <v>#VALUE!</v>
      </c>
      <c r="BD381" s="361" t="e">
        <f>_xll.qlIndexFixing($BE$1,AZ381,TRUE,_xll.ohTrigger(Trigger,Quote!$V$2))</f>
        <v>#NUM!</v>
      </c>
    </row>
    <row r="382" spans="51:56" ht="11.25" customHeight="1" x14ac:dyDescent="0.25">
      <c r="AY382" s="187" t="s">
        <v>217</v>
      </c>
      <c r="AZ382" s="188">
        <f>_xll.qlInterestRateIndexFixingDate(Currency&amp;"ibor"&amp;$I$1,BA382,Trigger)</f>
        <v>42674</v>
      </c>
      <c r="BA382" s="188">
        <f>_xll.qlCalendarAdvance(Calendar,BA381,AY382,"f",,Trigger)</f>
        <v>42676</v>
      </c>
      <c r="BB382" s="188">
        <f>_xll.qlInterestRateIndexMaturity(Currency&amp;"ibor"&amp;$I$1,BA382,Trigger)</f>
        <v>42768</v>
      </c>
      <c r="BC382" s="361" t="e">
        <f>_xll.qlIndexFixing($AC$5,AZ382,,_xll.ohTrigger(Trigger,Quote!$V$2))</f>
        <v>#VALUE!</v>
      </c>
      <c r="BD382" s="361" t="e">
        <f>_xll.qlIndexFixing($BE$1,AZ382,TRUE,_xll.ohTrigger(Trigger,Quote!$V$2))</f>
        <v>#NUM!</v>
      </c>
    </row>
    <row r="383" spans="51:56" ht="11.25" customHeight="1" x14ac:dyDescent="0.25">
      <c r="AY383" s="187" t="s">
        <v>217</v>
      </c>
      <c r="AZ383" s="188">
        <f>_xll.qlInterestRateIndexFixingDate(Currency&amp;"ibor"&amp;$I$1,BA383,Trigger)</f>
        <v>42675</v>
      </c>
      <c r="BA383" s="188">
        <f>_xll.qlCalendarAdvance(Calendar,BA382,AY383,"f",,Trigger)</f>
        <v>42677</v>
      </c>
      <c r="BB383" s="188">
        <f>_xll.qlInterestRateIndexMaturity(Currency&amp;"ibor"&amp;$I$1,BA383,Trigger)</f>
        <v>42769</v>
      </c>
      <c r="BC383" s="361" t="e">
        <f>_xll.qlIndexFixing($AC$5,AZ383,,_xll.ohTrigger(Trigger,Quote!$V$2))</f>
        <v>#VALUE!</v>
      </c>
      <c r="BD383" s="361" t="e">
        <f>_xll.qlIndexFixing($BE$1,AZ383,TRUE,_xll.ohTrigger(Trigger,Quote!$V$2))</f>
        <v>#NUM!</v>
      </c>
    </row>
    <row r="384" spans="51:56" ht="11.25" customHeight="1" x14ac:dyDescent="0.25">
      <c r="AY384" s="187" t="s">
        <v>217</v>
      </c>
      <c r="AZ384" s="188">
        <f>_xll.qlInterestRateIndexFixingDate(Currency&amp;"ibor"&amp;$I$1,BA384,Trigger)</f>
        <v>42676</v>
      </c>
      <c r="BA384" s="188">
        <f>_xll.qlCalendarAdvance(Calendar,BA383,AY384,"f",,Trigger)</f>
        <v>42678</v>
      </c>
      <c r="BB384" s="188">
        <f>_xll.qlInterestRateIndexMaturity(Currency&amp;"ibor"&amp;$I$1,BA384,Trigger)</f>
        <v>42772</v>
      </c>
      <c r="BC384" s="361" t="e">
        <f>_xll.qlIndexFixing($AC$5,AZ384,,_xll.ohTrigger(Trigger,Quote!$V$2))</f>
        <v>#VALUE!</v>
      </c>
      <c r="BD384" s="361" t="e">
        <f>_xll.qlIndexFixing($BE$1,AZ384,TRUE,_xll.ohTrigger(Trigger,Quote!$V$2))</f>
        <v>#NUM!</v>
      </c>
    </row>
    <row r="385" spans="51:56" ht="11.25" customHeight="1" x14ac:dyDescent="0.25">
      <c r="AY385" s="187" t="s">
        <v>217</v>
      </c>
      <c r="AZ385" s="188">
        <f>_xll.qlInterestRateIndexFixingDate(Currency&amp;"ibor"&amp;$I$1,BA385,Trigger)</f>
        <v>42677</v>
      </c>
      <c r="BA385" s="188">
        <f>_xll.qlCalendarAdvance(Calendar,BA384,AY385,"f",,Trigger)</f>
        <v>42681</v>
      </c>
      <c r="BB385" s="188">
        <f>_xll.qlInterestRateIndexMaturity(Currency&amp;"ibor"&amp;$I$1,BA385,Trigger)</f>
        <v>42773</v>
      </c>
      <c r="BC385" s="361" t="e">
        <f>_xll.qlIndexFixing($AC$5,AZ385,,_xll.ohTrigger(Trigger,Quote!$V$2))</f>
        <v>#VALUE!</v>
      </c>
      <c r="BD385" s="361" t="e">
        <f>_xll.qlIndexFixing($BE$1,AZ385,TRUE,_xll.ohTrigger(Trigger,Quote!$V$2))</f>
        <v>#NUM!</v>
      </c>
    </row>
    <row r="386" spans="51:56" ht="11.25" customHeight="1" x14ac:dyDescent="0.25">
      <c r="AY386" s="187" t="s">
        <v>217</v>
      </c>
      <c r="AZ386" s="188">
        <f>_xll.qlInterestRateIndexFixingDate(Currency&amp;"ibor"&amp;$I$1,BA386,Trigger)</f>
        <v>42678</v>
      </c>
      <c r="BA386" s="188">
        <f>_xll.qlCalendarAdvance(Calendar,BA385,AY386,"f",,Trigger)</f>
        <v>42682</v>
      </c>
      <c r="BB386" s="188">
        <f>_xll.qlInterestRateIndexMaturity(Currency&amp;"ibor"&amp;$I$1,BA386,Trigger)</f>
        <v>42774</v>
      </c>
      <c r="BC386" s="361" t="e">
        <f>_xll.qlIndexFixing($AC$5,AZ386,,_xll.ohTrigger(Trigger,Quote!$V$2))</f>
        <v>#VALUE!</v>
      </c>
      <c r="BD386" s="361" t="e">
        <f>_xll.qlIndexFixing($BE$1,AZ386,TRUE,_xll.ohTrigger(Trigger,Quote!$V$2))</f>
        <v>#NUM!</v>
      </c>
    </row>
    <row r="387" spans="51:56" ht="11.25" customHeight="1" x14ac:dyDescent="0.25">
      <c r="AY387" s="187" t="s">
        <v>217</v>
      </c>
      <c r="AZ387" s="188">
        <f>_xll.qlInterestRateIndexFixingDate(Currency&amp;"ibor"&amp;$I$1,BA387,Trigger)</f>
        <v>42681</v>
      </c>
      <c r="BA387" s="188">
        <f>_xll.qlCalendarAdvance(Calendar,BA386,AY387,"f",,Trigger)</f>
        <v>42683</v>
      </c>
      <c r="BB387" s="188">
        <f>_xll.qlInterestRateIndexMaturity(Currency&amp;"ibor"&amp;$I$1,BA387,Trigger)</f>
        <v>42775</v>
      </c>
      <c r="BC387" s="361" t="e">
        <f>_xll.qlIndexFixing($AC$5,AZ387,,_xll.ohTrigger(Trigger,Quote!$V$2))</f>
        <v>#VALUE!</v>
      </c>
      <c r="BD387" s="361" t="e">
        <f>_xll.qlIndexFixing($BE$1,AZ387,TRUE,_xll.ohTrigger(Trigger,Quote!$V$2))</f>
        <v>#NUM!</v>
      </c>
    </row>
    <row r="388" spans="51:56" ht="11.25" customHeight="1" x14ac:dyDescent="0.25">
      <c r="AY388" s="187" t="s">
        <v>217</v>
      </c>
      <c r="AZ388" s="188">
        <f>_xll.qlInterestRateIndexFixingDate(Currency&amp;"ibor"&amp;$I$1,BA388,Trigger)</f>
        <v>42682</v>
      </c>
      <c r="BA388" s="188">
        <f>_xll.qlCalendarAdvance(Calendar,BA387,AY388,"f",,Trigger)</f>
        <v>42684</v>
      </c>
      <c r="BB388" s="188">
        <f>_xll.qlInterestRateIndexMaturity(Currency&amp;"ibor"&amp;$I$1,BA388,Trigger)</f>
        <v>42776</v>
      </c>
      <c r="BC388" s="361" t="e">
        <f>_xll.qlIndexFixing($AC$5,AZ388,,_xll.ohTrigger(Trigger,Quote!$V$2))</f>
        <v>#VALUE!</v>
      </c>
      <c r="BD388" s="361" t="e">
        <f>_xll.qlIndexFixing($BE$1,AZ388,TRUE,_xll.ohTrigger(Trigger,Quote!$V$2))</f>
        <v>#NUM!</v>
      </c>
    </row>
    <row r="389" spans="51:56" ht="11.25" customHeight="1" x14ac:dyDescent="0.25">
      <c r="AY389" s="187" t="s">
        <v>217</v>
      </c>
      <c r="AZ389" s="188">
        <f>_xll.qlInterestRateIndexFixingDate(Currency&amp;"ibor"&amp;$I$1,BA389,Trigger)</f>
        <v>42683</v>
      </c>
      <c r="BA389" s="188">
        <f>_xll.qlCalendarAdvance(Calendar,BA388,AY389,"f",,Trigger)</f>
        <v>42685</v>
      </c>
      <c r="BB389" s="188">
        <f>_xll.qlInterestRateIndexMaturity(Currency&amp;"ibor"&amp;$I$1,BA389,Trigger)</f>
        <v>42779</v>
      </c>
      <c r="BC389" s="361" t="e">
        <f>_xll.qlIndexFixing($AC$5,AZ389,,_xll.ohTrigger(Trigger,Quote!$V$2))</f>
        <v>#VALUE!</v>
      </c>
      <c r="BD389" s="361" t="e">
        <f>_xll.qlIndexFixing($BE$1,AZ389,TRUE,_xll.ohTrigger(Trigger,Quote!$V$2))</f>
        <v>#NUM!</v>
      </c>
    </row>
    <row r="390" spans="51:56" ht="11.25" customHeight="1" x14ac:dyDescent="0.25">
      <c r="AY390" s="187" t="s">
        <v>217</v>
      </c>
      <c r="AZ390" s="188">
        <f>_xll.qlInterestRateIndexFixingDate(Currency&amp;"ibor"&amp;$I$1,BA390,Trigger)</f>
        <v>42684</v>
      </c>
      <c r="BA390" s="188">
        <f>_xll.qlCalendarAdvance(Calendar,BA389,AY390,"f",,Trigger)</f>
        <v>42688</v>
      </c>
      <c r="BB390" s="188">
        <f>_xll.qlInterestRateIndexMaturity(Currency&amp;"ibor"&amp;$I$1,BA390,Trigger)</f>
        <v>42780</v>
      </c>
      <c r="BC390" s="361" t="e">
        <f>_xll.qlIndexFixing($AC$5,AZ390,,_xll.ohTrigger(Trigger,Quote!$V$2))</f>
        <v>#VALUE!</v>
      </c>
      <c r="BD390" s="361" t="e">
        <f>_xll.qlIndexFixing($BE$1,AZ390,TRUE,_xll.ohTrigger(Trigger,Quote!$V$2))</f>
        <v>#NUM!</v>
      </c>
    </row>
    <row r="391" spans="51:56" ht="11.25" customHeight="1" x14ac:dyDescent="0.25">
      <c r="AY391" s="187" t="s">
        <v>217</v>
      </c>
      <c r="AZ391" s="188">
        <f>_xll.qlInterestRateIndexFixingDate(Currency&amp;"ibor"&amp;$I$1,BA391,Trigger)</f>
        <v>42685</v>
      </c>
      <c r="BA391" s="188">
        <f>_xll.qlCalendarAdvance(Calendar,BA390,AY391,"f",,Trigger)</f>
        <v>42689</v>
      </c>
      <c r="BB391" s="188">
        <f>_xll.qlInterestRateIndexMaturity(Currency&amp;"ibor"&amp;$I$1,BA391,Trigger)</f>
        <v>42781</v>
      </c>
      <c r="BC391" s="361" t="e">
        <f>_xll.qlIndexFixing($AC$5,AZ391,,_xll.ohTrigger(Trigger,Quote!$V$2))</f>
        <v>#VALUE!</v>
      </c>
      <c r="BD391" s="361" t="e">
        <f>_xll.qlIndexFixing($BE$1,AZ391,TRUE,_xll.ohTrigger(Trigger,Quote!$V$2))</f>
        <v>#NUM!</v>
      </c>
    </row>
    <row r="392" spans="51:56" ht="11.25" customHeight="1" x14ac:dyDescent="0.25">
      <c r="AY392" s="187" t="s">
        <v>217</v>
      </c>
      <c r="AZ392" s="188">
        <f>_xll.qlInterestRateIndexFixingDate(Currency&amp;"ibor"&amp;$I$1,BA392,Trigger)</f>
        <v>42688</v>
      </c>
      <c r="BA392" s="188">
        <f>_xll.qlCalendarAdvance(Calendar,BA391,AY392,"f",,Trigger)</f>
        <v>42690</v>
      </c>
      <c r="BB392" s="188">
        <f>_xll.qlInterestRateIndexMaturity(Currency&amp;"ibor"&amp;$I$1,BA392,Trigger)</f>
        <v>42782</v>
      </c>
      <c r="BC392" s="361" t="e">
        <f>_xll.qlIndexFixing($AC$5,AZ392,,_xll.ohTrigger(Trigger,Quote!$V$2))</f>
        <v>#VALUE!</v>
      </c>
      <c r="BD392" s="361" t="e">
        <f>_xll.qlIndexFixing($BE$1,AZ392,TRUE,_xll.ohTrigger(Trigger,Quote!$V$2))</f>
        <v>#NUM!</v>
      </c>
    </row>
    <row r="393" spans="51:56" ht="11.25" customHeight="1" x14ac:dyDescent="0.25">
      <c r="AY393" s="187" t="s">
        <v>217</v>
      </c>
      <c r="AZ393" s="188">
        <f>_xll.qlInterestRateIndexFixingDate(Currency&amp;"ibor"&amp;$I$1,BA393,Trigger)</f>
        <v>42689</v>
      </c>
      <c r="BA393" s="188">
        <f>_xll.qlCalendarAdvance(Calendar,BA392,AY393,"f",,Trigger)</f>
        <v>42691</v>
      </c>
      <c r="BB393" s="188">
        <f>_xll.qlInterestRateIndexMaturity(Currency&amp;"ibor"&amp;$I$1,BA393,Trigger)</f>
        <v>42783</v>
      </c>
      <c r="BC393" s="361" t="e">
        <f>_xll.qlIndexFixing($AC$5,AZ393,,_xll.ohTrigger(Trigger,Quote!$V$2))</f>
        <v>#VALUE!</v>
      </c>
      <c r="BD393" s="361" t="e">
        <f>_xll.qlIndexFixing($BE$1,AZ393,TRUE,_xll.ohTrigger(Trigger,Quote!$V$2))</f>
        <v>#NUM!</v>
      </c>
    </row>
    <row r="394" spans="51:56" ht="11.25" customHeight="1" x14ac:dyDescent="0.25">
      <c r="AY394" s="187" t="s">
        <v>217</v>
      </c>
      <c r="AZ394" s="188">
        <f>_xll.qlInterestRateIndexFixingDate(Currency&amp;"ibor"&amp;$I$1,BA394,Trigger)</f>
        <v>42690</v>
      </c>
      <c r="BA394" s="188">
        <f>_xll.qlCalendarAdvance(Calendar,BA393,AY394,"f",,Trigger)</f>
        <v>42692</v>
      </c>
      <c r="BB394" s="188">
        <f>_xll.qlInterestRateIndexMaturity(Currency&amp;"ibor"&amp;$I$1,BA394,Trigger)</f>
        <v>42786</v>
      </c>
      <c r="BC394" s="361" t="e">
        <f>_xll.qlIndexFixing($AC$5,AZ394,,_xll.ohTrigger(Trigger,Quote!$V$2))</f>
        <v>#VALUE!</v>
      </c>
      <c r="BD394" s="361" t="e">
        <f>_xll.qlIndexFixing($BE$1,AZ394,TRUE,_xll.ohTrigger(Trigger,Quote!$V$2))</f>
        <v>#NUM!</v>
      </c>
    </row>
    <row r="395" spans="51:56" ht="11.25" customHeight="1" x14ac:dyDescent="0.25">
      <c r="AY395" s="187" t="s">
        <v>217</v>
      </c>
      <c r="AZ395" s="188">
        <f>_xll.qlInterestRateIndexFixingDate(Currency&amp;"ibor"&amp;$I$1,BA395,Trigger)</f>
        <v>42691</v>
      </c>
      <c r="BA395" s="188">
        <f>_xll.qlCalendarAdvance(Calendar,BA394,AY395,"f",,Trigger)</f>
        <v>42695</v>
      </c>
      <c r="BB395" s="188">
        <f>_xll.qlInterestRateIndexMaturity(Currency&amp;"ibor"&amp;$I$1,BA395,Trigger)</f>
        <v>42787</v>
      </c>
      <c r="BC395" s="361" t="e">
        <f>_xll.qlIndexFixing($AC$5,AZ395,,_xll.ohTrigger(Trigger,Quote!$V$2))</f>
        <v>#VALUE!</v>
      </c>
      <c r="BD395" s="361" t="e">
        <f>_xll.qlIndexFixing($BE$1,AZ395,TRUE,_xll.ohTrigger(Trigger,Quote!$V$2))</f>
        <v>#NUM!</v>
      </c>
    </row>
    <row r="396" spans="51:56" ht="11.25" customHeight="1" x14ac:dyDescent="0.25">
      <c r="AY396" s="187" t="s">
        <v>217</v>
      </c>
      <c r="AZ396" s="188">
        <f>_xll.qlInterestRateIndexFixingDate(Currency&amp;"ibor"&amp;$I$1,BA396,Trigger)</f>
        <v>42692</v>
      </c>
      <c r="BA396" s="188">
        <f>_xll.qlCalendarAdvance(Calendar,BA395,AY396,"f",,Trigger)</f>
        <v>42696</v>
      </c>
      <c r="BB396" s="188">
        <f>_xll.qlInterestRateIndexMaturity(Currency&amp;"ibor"&amp;$I$1,BA396,Trigger)</f>
        <v>42788</v>
      </c>
      <c r="BC396" s="361" t="e">
        <f>_xll.qlIndexFixing($AC$5,AZ396,,_xll.ohTrigger(Trigger,Quote!$V$2))</f>
        <v>#VALUE!</v>
      </c>
      <c r="BD396" s="361" t="e">
        <f>_xll.qlIndexFixing($BE$1,AZ396,TRUE,_xll.ohTrigger(Trigger,Quote!$V$2))</f>
        <v>#NUM!</v>
      </c>
    </row>
    <row r="397" spans="51:56" ht="11.25" customHeight="1" x14ac:dyDescent="0.25">
      <c r="AY397" s="187" t="s">
        <v>217</v>
      </c>
      <c r="AZ397" s="188">
        <f>_xll.qlInterestRateIndexFixingDate(Currency&amp;"ibor"&amp;$I$1,BA397,Trigger)</f>
        <v>42695</v>
      </c>
      <c r="BA397" s="188">
        <f>_xll.qlCalendarAdvance(Calendar,BA396,AY397,"f",,Trigger)</f>
        <v>42697</v>
      </c>
      <c r="BB397" s="188">
        <f>_xll.qlInterestRateIndexMaturity(Currency&amp;"ibor"&amp;$I$1,BA397,Trigger)</f>
        <v>42789</v>
      </c>
      <c r="BC397" s="361" t="e">
        <f>_xll.qlIndexFixing($AC$5,AZ397,,_xll.ohTrigger(Trigger,Quote!$V$2))</f>
        <v>#VALUE!</v>
      </c>
      <c r="BD397" s="361" t="e">
        <f>_xll.qlIndexFixing($BE$1,AZ397,TRUE,_xll.ohTrigger(Trigger,Quote!$V$2))</f>
        <v>#NUM!</v>
      </c>
    </row>
    <row r="398" spans="51:56" ht="11.25" customHeight="1" x14ac:dyDescent="0.25">
      <c r="AY398" s="187" t="s">
        <v>217</v>
      </c>
      <c r="AZ398" s="188">
        <f>_xll.qlInterestRateIndexFixingDate(Currency&amp;"ibor"&amp;$I$1,BA398,Trigger)</f>
        <v>42696</v>
      </c>
      <c r="BA398" s="188">
        <f>_xll.qlCalendarAdvance(Calendar,BA397,AY398,"f",,Trigger)</f>
        <v>42698</v>
      </c>
      <c r="BB398" s="188">
        <f>_xll.qlInterestRateIndexMaturity(Currency&amp;"ibor"&amp;$I$1,BA398,Trigger)</f>
        <v>42790</v>
      </c>
      <c r="BC398" s="361" t="e">
        <f>_xll.qlIndexFixing($AC$5,AZ398,,_xll.ohTrigger(Trigger,Quote!$V$2))</f>
        <v>#VALUE!</v>
      </c>
      <c r="BD398" s="361" t="e">
        <f>_xll.qlIndexFixing($BE$1,AZ398,TRUE,_xll.ohTrigger(Trigger,Quote!$V$2))</f>
        <v>#NUM!</v>
      </c>
    </row>
    <row r="399" spans="51:56" ht="11.25" customHeight="1" x14ac:dyDescent="0.25">
      <c r="AY399" s="187" t="s">
        <v>217</v>
      </c>
      <c r="AZ399" s="188">
        <f>_xll.qlInterestRateIndexFixingDate(Currency&amp;"ibor"&amp;$I$1,BA399,Trigger)</f>
        <v>42697</v>
      </c>
      <c r="BA399" s="188">
        <f>_xll.qlCalendarAdvance(Calendar,BA398,AY399,"f",,Trigger)</f>
        <v>42699</v>
      </c>
      <c r="BB399" s="188">
        <f>_xll.qlInterestRateIndexMaturity(Currency&amp;"ibor"&amp;$I$1,BA399,Trigger)</f>
        <v>42793</v>
      </c>
      <c r="BC399" s="361" t="e">
        <f>_xll.qlIndexFixing($AC$5,AZ399,,_xll.ohTrigger(Trigger,Quote!$V$2))</f>
        <v>#VALUE!</v>
      </c>
      <c r="BD399" s="361" t="e">
        <f>_xll.qlIndexFixing($BE$1,AZ399,TRUE,_xll.ohTrigger(Trigger,Quote!$V$2))</f>
        <v>#NUM!</v>
      </c>
    </row>
    <row r="400" spans="51:56" ht="11.25" customHeight="1" x14ac:dyDescent="0.25">
      <c r="AY400" s="187" t="s">
        <v>217</v>
      </c>
      <c r="AZ400" s="188">
        <f>_xll.qlInterestRateIndexFixingDate(Currency&amp;"ibor"&amp;$I$1,BA400,Trigger)</f>
        <v>42698</v>
      </c>
      <c r="BA400" s="188">
        <f>_xll.qlCalendarAdvance(Calendar,BA399,AY400,"f",,Trigger)</f>
        <v>42702</v>
      </c>
      <c r="BB400" s="188">
        <f>_xll.qlInterestRateIndexMaturity(Currency&amp;"ibor"&amp;$I$1,BA400,Trigger)</f>
        <v>42794</v>
      </c>
      <c r="BC400" s="361" t="e">
        <f>_xll.qlIndexFixing($AC$5,AZ400,,_xll.ohTrigger(Trigger,Quote!$V$2))</f>
        <v>#VALUE!</v>
      </c>
      <c r="BD400" s="361" t="e">
        <f>_xll.qlIndexFixing($BE$1,AZ400,TRUE,_xll.ohTrigger(Trigger,Quote!$V$2))</f>
        <v>#NUM!</v>
      </c>
    </row>
    <row r="401" spans="51:56" ht="11.25" customHeight="1" x14ac:dyDescent="0.25">
      <c r="AY401" s="187" t="s">
        <v>217</v>
      </c>
      <c r="AZ401" s="188">
        <f>_xll.qlInterestRateIndexFixingDate(Currency&amp;"ibor"&amp;$I$1,BA401,Trigger)</f>
        <v>42699</v>
      </c>
      <c r="BA401" s="188">
        <f>_xll.qlCalendarAdvance(Calendar,BA400,AY401,"f",,Trigger)</f>
        <v>42703</v>
      </c>
      <c r="BB401" s="188">
        <f>_xll.qlInterestRateIndexMaturity(Currency&amp;"ibor"&amp;$I$1,BA401,Trigger)</f>
        <v>42794</v>
      </c>
      <c r="BC401" s="361" t="e">
        <f>_xll.qlIndexFixing($AC$5,AZ401,,_xll.ohTrigger(Trigger,Quote!$V$2))</f>
        <v>#VALUE!</v>
      </c>
      <c r="BD401" s="361" t="e">
        <f>_xll.qlIndexFixing($BE$1,AZ401,TRUE,_xll.ohTrigger(Trigger,Quote!$V$2))</f>
        <v>#NUM!</v>
      </c>
    </row>
    <row r="402" spans="51:56" ht="11.25" customHeight="1" x14ac:dyDescent="0.25">
      <c r="AY402" s="187" t="s">
        <v>217</v>
      </c>
      <c r="AZ402" s="188">
        <f>_xll.qlInterestRateIndexFixingDate(Currency&amp;"ibor"&amp;$I$1,BA402,Trigger)</f>
        <v>42702</v>
      </c>
      <c r="BA402" s="188">
        <f>_xll.qlCalendarAdvance(Calendar,BA401,AY402,"f",,Trigger)</f>
        <v>42704</v>
      </c>
      <c r="BB402" s="188">
        <f>_xll.qlInterestRateIndexMaturity(Currency&amp;"ibor"&amp;$I$1,BA402,Trigger)</f>
        <v>42794</v>
      </c>
      <c r="BC402" s="361" t="e">
        <f>_xll.qlIndexFixing($AC$5,AZ402,,_xll.ohTrigger(Trigger,Quote!$V$2))</f>
        <v>#VALUE!</v>
      </c>
      <c r="BD402" s="361" t="e">
        <f>_xll.qlIndexFixing($BE$1,AZ402,TRUE,_xll.ohTrigger(Trigger,Quote!$V$2))</f>
        <v>#NUM!</v>
      </c>
    </row>
    <row r="403" spans="51:56" ht="11.25" customHeight="1" x14ac:dyDescent="0.25">
      <c r="AY403" s="187" t="s">
        <v>217</v>
      </c>
      <c r="AZ403" s="188">
        <f>_xll.qlInterestRateIndexFixingDate(Currency&amp;"ibor"&amp;$I$1,BA403,Trigger)</f>
        <v>42703</v>
      </c>
      <c r="BA403" s="188">
        <f>_xll.qlCalendarAdvance(Calendar,BA402,AY403,"f",,Trigger)</f>
        <v>42705</v>
      </c>
      <c r="BB403" s="188">
        <f>_xll.qlInterestRateIndexMaturity(Currency&amp;"ibor"&amp;$I$1,BA403,Trigger)</f>
        <v>42795</v>
      </c>
      <c r="BC403" s="361" t="e">
        <f>_xll.qlIndexFixing($AC$5,AZ403,,_xll.ohTrigger(Trigger,Quote!$V$2))</f>
        <v>#VALUE!</v>
      </c>
      <c r="BD403" s="361" t="e">
        <f>_xll.qlIndexFixing($BE$1,AZ403,TRUE,_xll.ohTrigger(Trigger,Quote!$V$2))</f>
        <v>#NUM!</v>
      </c>
    </row>
    <row r="404" spans="51:56" ht="11.25" customHeight="1" x14ac:dyDescent="0.25">
      <c r="AY404" s="187" t="s">
        <v>217</v>
      </c>
      <c r="AZ404" s="188">
        <f>_xll.qlInterestRateIndexFixingDate(Currency&amp;"ibor"&amp;$I$1,BA404,Trigger)</f>
        <v>42704</v>
      </c>
      <c r="BA404" s="188">
        <f>_xll.qlCalendarAdvance(Calendar,BA403,AY404,"f",,Trigger)</f>
        <v>42706</v>
      </c>
      <c r="BB404" s="188">
        <f>_xll.qlInterestRateIndexMaturity(Currency&amp;"ibor"&amp;$I$1,BA404,Trigger)</f>
        <v>42796</v>
      </c>
      <c r="BC404" s="361" t="e">
        <f>_xll.qlIndexFixing($AC$5,AZ404,,_xll.ohTrigger(Trigger,Quote!$V$2))</f>
        <v>#VALUE!</v>
      </c>
      <c r="BD404" s="361" t="e">
        <f>_xll.qlIndexFixing($BE$1,AZ404,TRUE,_xll.ohTrigger(Trigger,Quote!$V$2))</f>
        <v>#NUM!</v>
      </c>
    </row>
    <row r="405" spans="51:56" ht="11.25" customHeight="1" x14ac:dyDescent="0.25">
      <c r="AY405" s="187" t="s">
        <v>217</v>
      </c>
      <c r="AZ405" s="188">
        <f>_xll.qlInterestRateIndexFixingDate(Currency&amp;"ibor"&amp;$I$1,BA405,Trigger)</f>
        <v>42705</v>
      </c>
      <c r="BA405" s="188">
        <f>_xll.qlCalendarAdvance(Calendar,BA404,AY405,"f",,Trigger)</f>
        <v>42709</v>
      </c>
      <c r="BB405" s="188">
        <f>_xll.qlInterestRateIndexMaturity(Currency&amp;"ibor"&amp;$I$1,BA405,Trigger)</f>
        <v>42800</v>
      </c>
      <c r="BC405" s="361" t="e">
        <f>_xll.qlIndexFixing($AC$5,AZ405,,_xll.ohTrigger(Trigger,Quote!$V$2))</f>
        <v>#VALUE!</v>
      </c>
      <c r="BD405" s="361" t="e">
        <f>_xll.qlIndexFixing($BE$1,AZ405,TRUE,_xll.ohTrigger(Trigger,Quote!$V$2))</f>
        <v>#NUM!</v>
      </c>
    </row>
    <row r="406" spans="51:56" ht="11.25" customHeight="1" x14ac:dyDescent="0.25">
      <c r="AY406" s="187" t="s">
        <v>217</v>
      </c>
      <c r="AZ406" s="188">
        <f>_xll.qlInterestRateIndexFixingDate(Currency&amp;"ibor"&amp;$I$1,BA406,Trigger)</f>
        <v>42706</v>
      </c>
      <c r="BA406" s="188">
        <f>_xll.qlCalendarAdvance(Calendar,BA405,AY406,"f",,Trigger)</f>
        <v>42710</v>
      </c>
      <c r="BB406" s="188">
        <f>_xll.qlInterestRateIndexMaturity(Currency&amp;"ibor"&amp;$I$1,BA406,Trigger)</f>
        <v>42800</v>
      </c>
      <c r="BC406" s="361" t="e">
        <f>_xll.qlIndexFixing($AC$5,AZ406,,_xll.ohTrigger(Trigger,Quote!$V$2))</f>
        <v>#VALUE!</v>
      </c>
      <c r="BD406" s="361" t="e">
        <f>_xll.qlIndexFixing($BE$1,AZ406,TRUE,_xll.ohTrigger(Trigger,Quote!$V$2))</f>
        <v>#NUM!</v>
      </c>
    </row>
    <row r="407" spans="51:56" ht="11.25" customHeight="1" x14ac:dyDescent="0.25">
      <c r="AY407" s="187" t="s">
        <v>217</v>
      </c>
      <c r="AZ407" s="188">
        <f>_xll.qlInterestRateIndexFixingDate(Currency&amp;"ibor"&amp;$I$1,BA407,Trigger)</f>
        <v>42709</v>
      </c>
      <c r="BA407" s="188">
        <f>_xll.qlCalendarAdvance(Calendar,BA406,AY407,"f",,Trigger)</f>
        <v>42711</v>
      </c>
      <c r="BB407" s="188">
        <f>_xll.qlInterestRateIndexMaturity(Currency&amp;"ibor"&amp;$I$1,BA407,Trigger)</f>
        <v>42801</v>
      </c>
      <c r="BC407" s="361" t="e">
        <f>_xll.qlIndexFixing($AC$5,AZ407,,_xll.ohTrigger(Trigger,Quote!$V$2))</f>
        <v>#VALUE!</v>
      </c>
      <c r="BD407" s="361" t="e">
        <f>_xll.qlIndexFixing($BE$1,AZ407,TRUE,_xll.ohTrigger(Trigger,Quote!$V$2))</f>
        <v>#NUM!</v>
      </c>
    </row>
    <row r="408" spans="51:56" ht="11.25" customHeight="1" x14ac:dyDescent="0.25">
      <c r="AY408" s="187" t="s">
        <v>217</v>
      </c>
      <c r="AZ408" s="188">
        <f>_xll.qlInterestRateIndexFixingDate(Currency&amp;"ibor"&amp;$I$1,BA408,Trigger)</f>
        <v>42710</v>
      </c>
      <c r="BA408" s="188">
        <f>_xll.qlCalendarAdvance(Calendar,BA407,AY408,"f",,Trigger)</f>
        <v>42712</v>
      </c>
      <c r="BB408" s="188">
        <f>_xll.qlInterestRateIndexMaturity(Currency&amp;"ibor"&amp;$I$1,BA408,Trigger)</f>
        <v>42802</v>
      </c>
      <c r="BC408" s="361" t="e">
        <f>_xll.qlIndexFixing($AC$5,AZ408,,_xll.ohTrigger(Trigger,Quote!$V$2))</f>
        <v>#VALUE!</v>
      </c>
      <c r="BD408" s="361" t="e">
        <f>_xll.qlIndexFixing($BE$1,AZ408,TRUE,_xll.ohTrigger(Trigger,Quote!$V$2))</f>
        <v>#NUM!</v>
      </c>
    </row>
    <row r="409" spans="51:56" ht="11.25" customHeight="1" x14ac:dyDescent="0.25">
      <c r="AY409" s="187" t="s">
        <v>217</v>
      </c>
      <c r="AZ409" s="188">
        <f>_xll.qlInterestRateIndexFixingDate(Currency&amp;"ibor"&amp;$I$1,BA409,Trigger)</f>
        <v>42711</v>
      </c>
      <c r="BA409" s="188">
        <f>_xll.qlCalendarAdvance(Calendar,BA408,AY409,"f",,Trigger)</f>
        <v>42713</v>
      </c>
      <c r="BB409" s="188">
        <f>_xll.qlInterestRateIndexMaturity(Currency&amp;"ibor"&amp;$I$1,BA409,Trigger)</f>
        <v>42803</v>
      </c>
      <c r="BC409" s="361" t="e">
        <f>_xll.qlIndexFixing($AC$5,AZ409,,_xll.ohTrigger(Trigger,Quote!$V$2))</f>
        <v>#VALUE!</v>
      </c>
      <c r="BD409" s="361" t="e">
        <f>_xll.qlIndexFixing($BE$1,AZ409,TRUE,_xll.ohTrigger(Trigger,Quote!$V$2))</f>
        <v>#NUM!</v>
      </c>
    </row>
    <row r="410" spans="51:56" ht="11.25" customHeight="1" x14ac:dyDescent="0.25">
      <c r="AY410" s="187" t="s">
        <v>217</v>
      </c>
      <c r="AZ410" s="188">
        <f>_xll.qlInterestRateIndexFixingDate(Currency&amp;"ibor"&amp;$I$1,BA410,Trigger)</f>
        <v>42712</v>
      </c>
      <c r="BA410" s="188">
        <f>_xll.qlCalendarAdvance(Calendar,BA409,AY410,"f",,Trigger)</f>
        <v>42716</v>
      </c>
      <c r="BB410" s="188">
        <f>_xll.qlInterestRateIndexMaturity(Currency&amp;"ibor"&amp;$I$1,BA410,Trigger)</f>
        <v>42807</v>
      </c>
      <c r="BC410" s="361" t="e">
        <f>_xll.qlIndexFixing($AC$5,AZ410,,_xll.ohTrigger(Trigger,Quote!$V$2))</f>
        <v>#VALUE!</v>
      </c>
      <c r="BD410" s="361" t="e">
        <f>_xll.qlIndexFixing($BE$1,AZ410,TRUE,_xll.ohTrigger(Trigger,Quote!$V$2))</f>
        <v>#NUM!</v>
      </c>
    </row>
    <row r="411" spans="51:56" ht="11.25" customHeight="1" x14ac:dyDescent="0.25">
      <c r="AY411" s="187" t="s">
        <v>217</v>
      </c>
      <c r="AZ411" s="188">
        <f>_xll.qlInterestRateIndexFixingDate(Currency&amp;"ibor"&amp;$I$1,BA411,Trigger)</f>
        <v>42713</v>
      </c>
      <c r="BA411" s="188">
        <f>_xll.qlCalendarAdvance(Calendar,BA410,AY411,"f",,Trigger)</f>
        <v>42717</v>
      </c>
      <c r="BB411" s="188">
        <f>_xll.qlInterestRateIndexMaturity(Currency&amp;"ibor"&amp;$I$1,BA411,Trigger)</f>
        <v>42807</v>
      </c>
      <c r="BC411" s="361" t="e">
        <f>_xll.qlIndexFixing($AC$5,AZ411,,_xll.ohTrigger(Trigger,Quote!$V$2))</f>
        <v>#VALUE!</v>
      </c>
      <c r="BD411" s="361" t="e">
        <f>_xll.qlIndexFixing($BE$1,AZ411,TRUE,_xll.ohTrigger(Trigger,Quote!$V$2))</f>
        <v>#NUM!</v>
      </c>
    </row>
    <row r="412" spans="51:56" ht="11.25" customHeight="1" x14ac:dyDescent="0.25">
      <c r="AY412" s="187" t="s">
        <v>217</v>
      </c>
      <c r="AZ412" s="188">
        <f>_xll.qlInterestRateIndexFixingDate(Currency&amp;"ibor"&amp;$I$1,BA412,Trigger)</f>
        <v>42716</v>
      </c>
      <c r="BA412" s="188">
        <f>_xll.qlCalendarAdvance(Calendar,BA411,AY412,"f",,Trigger)</f>
        <v>42718</v>
      </c>
      <c r="BB412" s="188">
        <f>_xll.qlInterestRateIndexMaturity(Currency&amp;"ibor"&amp;$I$1,BA412,Trigger)</f>
        <v>42808</v>
      </c>
      <c r="BC412" s="361" t="e">
        <f>_xll.qlIndexFixing($AC$5,AZ412,,_xll.ohTrigger(Trigger,Quote!$V$2))</f>
        <v>#VALUE!</v>
      </c>
      <c r="BD412" s="361" t="e">
        <f>_xll.qlIndexFixing($BE$1,AZ412,TRUE,_xll.ohTrigger(Trigger,Quote!$V$2))</f>
        <v>#NUM!</v>
      </c>
    </row>
    <row r="413" spans="51:56" ht="11.25" customHeight="1" x14ac:dyDescent="0.25">
      <c r="AY413" s="187" t="s">
        <v>217</v>
      </c>
      <c r="AZ413" s="188">
        <f>_xll.qlInterestRateIndexFixingDate(Currency&amp;"ibor"&amp;$I$1,BA413,Trigger)</f>
        <v>42717</v>
      </c>
      <c r="BA413" s="188">
        <f>_xll.qlCalendarAdvance(Calendar,BA412,AY413,"f",,Trigger)</f>
        <v>42719</v>
      </c>
      <c r="BB413" s="188">
        <f>_xll.qlInterestRateIndexMaturity(Currency&amp;"ibor"&amp;$I$1,BA413,Trigger)</f>
        <v>42809</v>
      </c>
      <c r="BC413" s="361" t="e">
        <f>_xll.qlIndexFixing($AC$5,AZ413,,_xll.ohTrigger(Trigger,Quote!$V$2))</f>
        <v>#VALUE!</v>
      </c>
      <c r="BD413" s="361" t="e">
        <f>_xll.qlIndexFixing($BE$1,AZ413,TRUE,_xll.ohTrigger(Trigger,Quote!$V$2))</f>
        <v>#NUM!</v>
      </c>
    </row>
    <row r="414" spans="51:56" ht="11.25" customHeight="1" x14ac:dyDescent="0.25">
      <c r="AY414" s="187" t="s">
        <v>217</v>
      </c>
      <c r="AZ414" s="188">
        <f>_xll.qlInterestRateIndexFixingDate(Currency&amp;"ibor"&amp;$I$1,BA414,Trigger)</f>
        <v>42718</v>
      </c>
      <c r="BA414" s="188">
        <f>_xll.qlCalendarAdvance(Calendar,BA413,AY414,"f",,Trigger)</f>
        <v>42720</v>
      </c>
      <c r="BB414" s="188">
        <f>_xll.qlInterestRateIndexMaturity(Currency&amp;"ibor"&amp;$I$1,BA414,Trigger)</f>
        <v>42810</v>
      </c>
      <c r="BC414" s="361" t="e">
        <f>_xll.qlIndexFixing($AC$5,AZ414,,_xll.ohTrigger(Trigger,Quote!$V$2))</f>
        <v>#VALUE!</v>
      </c>
      <c r="BD414" s="361" t="e">
        <f>_xll.qlIndexFixing($BE$1,AZ414,TRUE,_xll.ohTrigger(Trigger,Quote!$V$2))</f>
        <v>#NUM!</v>
      </c>
    </row>
    <row r="415" spans="51:56" ht="11.25" customHeight="1" x14ac:dyDescent="0.25">
      <c r="AY415" s="187" t="s">
        <v>217</v>
      </c>
      <c r="AZ415" s="188">
        <f>_xll.qlInterestRateIndexFixingDate(Currency&amp;"ibor"&amp;$I$1,BA415,Trigger)</f>
        <v>42719</v>
      </c>
      <c r="BA415" s="188">
        <f>_xll.qlCalendarAdvance(Calendar,BA414,AY415,"f",,Trigger)</f>
        <v>42723</v>
      </c>
      <c r="BB415" s="188">
        <f>_xll.qlInterestRateIndexMaturity(Currency&amp;"ibor"&amp;$I$1,BA415,Trigger)</f>
        <v>42814</v>
      </c>
      <c r="BC415" s="361" t="e">
        <f>_xll.qlIndexFixing($AC$5,AZ415,,_xll.ohTrigger(Trigger,Quote!$V$2))</f>
        <v>#VALUE!</v>
      </c>
      <c r="BD415" s="361" t="e">
        <f>_xll.qlIndexFixing($BE$1,AZ415,TRUE,_xll.ohTrigger(Trigger,Quote!$V$2))</f>
        <v>#NUM!</v>
      </c>
    </row>
    <row r="416" spans="51:56" ht="11.25" customHeight="1" x14ac:dyDescent="0.25">
      <c r="AY416" s="187" t="s">
        <v>217</v>
      </c>
      <c r="AZ416" s="188">
        <f>_xll.qlInterestRateIndexFixingDate(Currency&amp;"ibor"&amp;$I$1,BA416,Trigger)</f>
        <v>42720</v>
      </c>
      <c r="BA416" s="188">
        <f>_xll.qlCalendarAdvance(Calendar,BA415,AY416,"f",,Trigger)</f>
        <v>42724</v>
      </c>
      <c r="BB416" s="188">
        <f>_xll.qlInterestRateIndexMaturity(Currency&amp;"ibor"&amp;$I$1,BA416,Trigger)</f>
        <v>42814</v>
      </c>
      <c r="BC416" s="361" t="e">
        <f>_xll.qlIndexFixing($AC$5,AZ416,,_xll.ohTrigger(Trigger,Quote!$V$2))</f>
        <v>#VALUE!</v>
      </c>
      <c r="BD416" s="361" t="e">
        <f>_xll.qlIndexFixing($BE$1,AZ416,TRUE,_xll.ohTrigger(Trigger,Quote!$V$2))</f>
        <v>#NUM!</v>
      </c>
    </row>
    <row r="417" spans="51:56" ht="11.25" customHeight="1" x14ac:dyDescent="0.25">
      <c r="AY417" s="187" t="s">
        <v>217</v>
      </c>
      <c r="AZ417" s="188">
        <f>_xll.qlInterestRateIndexFixingDate(Currency&amp;"ibor"&amp;$I$1,BA417,Trigger)</f>
        <v>42723</v>
      </c>
      <c r="BA417" s="188">
        <f>_xll.qlCalendarAdvance(Calendar,BA416,AY417,"f",,Trigger)</f>
        <v>42725</v>
      </c>
      <c r="BB417" s="188">
        <f>_xll.qlInterestRateIndexMaturity(Currency&amp;"ibor"&amp;$I$1,BA417,Trigger)</f>
        <v>42815</v>
      </c>
      <c r="BC417" s="361" t="e">
        <f>_xll.qlIndexFixing($AC$5,AZ417,,_xll.ohTrigger(Trigger,Quote!$V$2))</f>
        <v>#VALUE!</v>
      </c>
      <c r="BD417" s="361" t="e">
        <f>_xll.qlIndexFixing($BE$1,AZ417,TRUE,_xll.ohTrigger(Trigger,Quote!$V$2))</f>
        <v>#NUM!</v>
      </c>
    </row>
    <row r="418" spans="51:56" ht="11.25" customHeight="1" x14ac:dyDescent="0.25">
      <c r="AY418" s="187" t="s">
        <v>217</v>
      </c>
      <c r="AZ418" s="188">
        <f>_xll.qlInterestRateIndexFixingDate(Currency&amp;"ibor"&amp;$I$1,BA418,Trigger)</f>
        <v>42724</v>
      </c>
      <c r="BA418" s="188">
        <f>_xll.qlCalendarAdvance(Calendar,BA417,AY418,"f",,Trigger)</f>
        <v>42726</v>
      </c>
      <c r="BB418" s="188">
        <f>_xll.qlInterestRateIndexMaturity(Currency&amp;"ibor"&amp;$I$1,BA418,Trigger)</f>
        <v>42816</v>
      </c>
      <c r="BC418" s="361" t="e">
        <f>_xll.qlIndexFixing($AC$5,AZ418,,_xll.ohTrigger(Trigger,Quote!$V$2))</f>
        <v>#VALUE!</v>
      </c>
      <c r="BD418" s="361" t="e">
        <f>_xll.qlIndexFixing($BE$1,AZ418,TRUE,_xll.ohTrigger(Trigger,Quote!$V$2))</f>
        <v>#NUM!</v>
      </c>
    </row>
    <row r="419" spans="51:56" ht="11.25" customHeight="1" x14ac:dyDescent="0.25">
      <c r="AY419" s="187" t="s">
        <v>217</v>
      </c>
      <c r="AZ419" s="188">
        <f>_xll.qlInterestRateIndexFixingDate(Currency&amp;"ibor"&amp;$I$1,BA419,Trigger)</f>
        <v>42725</v>
      </c>
      <c r="BA419" s="188">
        <f>_xll.qlCalendarAdvance(Calendar,BA418,AY419,"f",,Trigger)</f>
        <v>42727</v>
      </c>
      <c r="BB419" s="188">
        <f>_xll.qlInterestRateIndexMaturity(Currency&amp;"ibor"&amp;$I$1,BA419,Trigger)</f>
        <v>42817</v>
      </c>
      <c r="BC419" s="361" t="e">
        <f>_xll.qlIndexFixing($AC$5,AZ419,,_xll.ohTrigger(Trigger,Quote!$V$2))</f>
        <v>#VALUE!</v>
      </c>
      <c r="BD419" s="361" t="e">
        <f>_xll.qlIndexFixing($BE$1,AZ419,TRUE,_xll.ohTrigger(Trigger,Quote!$V$2))</f>
        <v>#NUM!</v>
      </c>
    </row>
    <row r="420" spans="51:56" ht="11.25" customHeight="1" x14ac:dyDescent="0.25">
      <c r="AY420" s="187" t="s">
        <v>217</v>
      </c>
      <c r="AZ420" s="188">
        <f>_xll.qlInterestRateIndexFixingDate(Currency&amp;"ibor"&amp;$I$1,BA420,Trigger)</f>
        <v>42726</v>
      </c>
      <c r="BA420" s="188">
        <f>_xll.qlCalendarAdvance(Calendar,BA419,AY420,"f",,Trigger)</f>
        <v>42731</v>
      </c>
      <c r="BB420" s="188">
        <f>_xll.qlInterestRateIndexMaturity(Currency&amp;"ibor"&amp;$I$1,BA420,Trigger)</f>
        <v>42821</v>
      </c>
      <c r="BC420" s="361" t="e">
        <f>_xll.qlIndexFixing($AC$5,AZ420,,_xll.ohTrigger(Trigger,Quote!$V$2))</f>
        <v>#VALUE!</v>
      </c>
      <c r="BD420" s="361" t="e">
        <f>_xll.qlIndexFixing($BE$1,AZ420,TRUE,_xll.ohTrigger(Trigger,Quote!$V$2))</f>
        <v>#NUM!</v>
      </c>
    </row>
    <row r="421" spans="51:56" ht="11.25" customHeight="1" x14ac:dyDescent="0.25">
      <c r="AY421" s="187" t="s">
        <v>217</v>
      </c>
      <c r="AZ421" s="188">
        <f>_xll.qlInterestRateIndexFixingDate(Currency&amp;"ibor"&amp;$I$1,BA421,Trigger)</f>
        <v>42727</v>
      </c>
      <c r="BA421" s="188">
        <f>_xll.qlCalendarAdvance(Calendar,BA420,AY421,"f",,Trigger)</f>
        <v>42732</v>
      </c>
      <c r="BB421" s="188">
        <f>_xll.qlInterestRateIndexMaturity(Currency&amp;"ibor"&amp;$I$1,BA421,Trigger)</f>
        <v>42822</v>
      </c>
      <c r="BC421" s="361" t="e">
        <f>_xll.qlIndexFixing($AC$5,AZ421,,_xll.ohTrigger(Trigger,Quote!$V$2))</f>
        <v>#VALUE!</v>
      </c>
      <c r="BD421" s="361" t="e">
        <f>_xll.qlIndexFixing($BE$1,AZ421,TRUE,_xll.ohTrigger(Trigger,Quote!$V$2))</f>
        <v>#NUM!</v>
      </c>
    </row>
    <row r="422" spans="51:56" ht="11.25" customHeight="1" x14ac:dyDescent="0.25">
      <c r="AY422" s="187" t="s">
        <v>217</v>
      </c>
      <c r="AZ422" s="188">
        <f>_xll.qlInterestRateIndexFixingDate(Currency&amp;"ibor"&amp;$I$1,BA422,Trigger)</f>
        <v>42731</v>
      </c>
      <c r="BA422" s="188">
        <f>_xll.qlCalendarAdvance(Calendar,BA421,AY422,"f",,Trigger)</f>
        <v>42733</v>
      </c>
      <c r="BB422" s="188">
        <f>_xll.qlInterestRateIndexMaturity(Currency&amp;"ibor"&amp;$I$1,BA422,Trigger)</f>
        <v>42823</v>
      </c>
      <c r="BC422" s="361" t="e">
        <f>_xll.qlIndexFixing($AC$5,AZ422,,_xll.ohTrigger(Trigger,Quote!$V$2))</f>
        <v>#VALUE!</v>
      </c>
      <c r="BD422" s="361" t="e">
        <f>_xll.qlIndexFixing($BE$1,AZ422,TRUE,_xll.ohTrigger(Trigger,Quote!$V$2))</f>
        <v>#NUM!</v>
      </c>
    </row>
    <row r="423" spans="51:56" ht="11.25" customHeight="1" x14ac:dyDescent="0.25">
      <c r="AY423" s="187" t="s">
        <v>217</v>
      </c>
      <c r="AZ423" s="188">
        <f>_xll.qlInterestRateIndexFixingDate(Currency&amp;"ibor"&amp;$I$1,BA423,Trigger)</f>
        <v>42732</v>
      </c>
      <c r="BA423" s="188">
        <f>_xll.qlCalendarAdvance(Calendar,BA422,AY423,"f",,Trigger)</f>
        <v>42734</v>
      </c>
      <c r="BB423" s="188">
        <f>_xll.qlInterestRateIndexMaturity(Currency&amp;"ibor"&amp;$I$1,BA423,Trigger)</f>
        <v>42825</v>
      </c>
      <c r="BC423" s="361" t="e">
        <f>_xll.qlIndexFixing($AC$5,AZ423,,_xll.ohTrigger(Trigger,Quote!$V$2))</f>
        <v>#VALUE!</v>
      </c>
      <c r="BD423" s="361" t="e">
        <f>_xll.qlIndexFixing($BE$1,AZ423,TRUE,_xll.ohTrigger(Trigger,Quote!$V$2))</f>
        <v>#NUM!</v>
      </c>
    </row>
    <row r="424" spans="51:56" ht="11.25" customHeight="1" x14ac:dyDescent="0.25">
      <c r="AY424" s="187" t="s">
        <v>217</v>
      </c>
      <c r="AZ424" s="188">
        <f>_xll.qlInterestRateIndexFixingDate(Currency&amp;"ibor"&amp;$I$1,BA424,Trigger)</f>
        <v>42733</v>
      </c>
      <c r="BA424" s="188">
        <f>_xll.qlCalendarAdvance(Calendar,BA423,AY424,"f",,Trigger)</f>
        <v>42737</v>
      </c>
      <c r="BB424" s="188">
        <f>_xll.qlInterestRateIndexMaturity(Currency&amp;"ibor"&amp;$I$1,BA424,Trigger)</f>
        <v>42828</v>
      </c>
      <c r="BC424" s="361" t="e">
        <f>_xll.qlIndexFixing($AC$5,AZ424,,_xll.ohTrigger(Trigger,Quote!$V$2))</f>
        <v>#VALUE!</v>
      </c>
      <c r="BD424" s="361" t="e">
        <f>_xll.qlIndexFixing($BE$1,AZ424,TRUE,_xll.ohTrigger(Trigger,Quote!$V$2))</f>
        <v>#NUM!</v>
      </c>
    </row>
    <row r="425" spans="51:56" ht="11.25" customHeight="1" x14ac:dyDescent="0.25">
      <c r="AY425" s="187" t="s">
        <v>217</v>
      </c>
      <c r="AZ425" s="188">
        <f>_xll.qlInterestRateIndexFixingDate(Currency&amp;"ibor"&amp;$I$1,BA425,Trigger)</f>
        <v>42734</v>
      </c>
      <c r="BA425" s="188">
        <f>_xll.qlCalendarAdvance(Calendar,BA424,AY425,"f",,Trigger)</f>
        <v>42738</v>
      </c>
      <c r="BB425" s="188">
        <f>_xll.qlInterestRateIndexMaturity(Currency&amp;"ibor"&amp;$I$1,BA425,Trigger)</f>
        <v>42828</v>
      </c>
      <c r="BC425" s="361" t="e">
        <f>_xll.qlIndexFixing($AC$5,AZ425,,_xll.ohTrigger(Trigger,Quote!$V$2))</f>
        <v>#VALUE!</v>
      </c>
      <c r="BD425" s="361" t="e">
        <f>_xll.qlIndexFixing($BE$1,AZ425,TRUE,_xll.ohTrigger(Trigger,Quote!$V$2))</f>
        <v>#NUM!</v>
      </c>
    </row>
    <row r="426" spans="51:56" ht="11.25" customHeight="1" x14ac:dyDescent="0.25">
      <c r="AY426" s="187" t="s">
        <v>217</v>
      </c>
      <c r="AZ426" s="188">
        <f>_xll.qlInterestRateIndexFixingDate(Currency&amp;"ibor"&amp;$I$1,BA426,Trigger)</f>
        <v>42737</v>
      </c>
      <c r="BA426" s="188">
        <f>_xll.qlCalendarAdvance(Calendar,BA425,AY426,"f",,Trigger)</f>
        <v>42739</v>
      </c>
      <c r="BB426" s="188">
        <f>_xll.qlInterestRateIndexMaturity(Currency&amp;"ibor"&amp;$I$1,BA426,Trigger)</f>
        <v>42829</v>
      </c>
      <c r="BC426" s="361" t="e">
        <f>_xll.qlIndexFixing($AC$5,AZ426,,_xll.ohTrigger(Trigger,Quote!$V$2))</f>
        <v>#VALUE!</v>
      </c>
      <c r="BD426" s="361" t="e">
        <f>_xll.qlIndexFixing($BE$1,AZ426,TRUE,_xll.ohTrigger(Trigger,Quote!$V$2))</f>
        <v>#NUM!</v>
      </c>
    </row>
    <row r="427" spans="51:56" ht="11.25" customHeight="1" x14ac:dyDescent="0.25">
      <c r="AY427" s="187" t="s">
        <v>217</v>
      </c>
      <c r="AZ427" s="188">
        <f>_xll.qlInterestRateIndexFixingDate(Currency&amp;"ibor"&amp;$I$1,BA427,Trigger)</f>
        <v>42738</v>
      </c>
      <c r="BA427" s="188">
        <f>_xll.qlCalendarAdvance(Calendar,BA426,AY427,"f",,Trigger)</f>
        <v>42740</v>
      </c>
      <c r="BB427" s="188">
        <f>_xll.qlInterestRateIndexMaturity(Currency&amp;"ibor"&amp;$I$1,BA427,Trigger)</f>
        <v>42830</v>
      </c>
      <c r="BC427" s="361" t="e">
        <f>_xll.qlIndexFixing($AC$5,AZ427,,_xll.ohTrigger(Trigger,Quote!$V$2))</f>
        <v>#VALUE!</v>
      </c>
      <c r="BD427" s="361" t="e">
        <f>_xll.qlIndexFixing($BE$1,AZ427,TRUE,_xll.ohTrigger(Trigger,Quote!$V$2))</f>
        <v>#NUM!</v>
      </c>
    </row>
    <row r="428" spans="51:56" ht="11.25" customHeight="1" x14ac:dyDescent="0.25">
      <c r="AY428" s="187" t="s">
        <v>217</v>
      </c>
      <c r="AZ428" s="188">
        <f>_xll.qlInterestRateIndexFixingDate(Currency&amp;"ibor"&amp;$I$1,BA428,Trigger)</f>
        <v>42739</v>
      </c>
      <c r="BA428" s="188">
        <f>_xll.qlCalendarAdvance(Calendar,BA427,AY428,"f",,Trigger)</f>
        <v>42741</v>
      </c>
      <c r="BB428" s="188">
        <f>_xll.qlInterestRateIndexMaturity(Currency&amp;"ibor"&amp;$I$1,BA428,Trigger)</f>
        <v>42831</v>
      </c>
      <c r="BC428" s="361" t="e">
        <f>_xll.qlIndexFixing($AC$5,AZ428,,_xll.ohTrigger(Trigger,Quote!$V$2))</f>
        <v>#VALUE!</v>
      </c>
      <c r="BD428" s="361" t="e">
        <f>_xll.qlIndexFixing($BE$1,AZ428,TRUE,_xll.ohTrigger(Trigger,Quote!$V$2))</f>
        <v>#NUM!</v>
      </c>
    </row>
    <row r="429" spans="51:56" ht="11.25" customHeight="1" x14ac:dyDescent="0.25">
      <c r="AY429" s="187" t="s">
        <v>217</v>
      </c>
      <c r="AZ429" s="188">
        <f>_xll.qlInterestRateIndexFixingDate(Currency&amp;"ibor"&amp;$I$1,BA429,Trigger)</f>
        <v>42740</v>
      </c>
      <c r="BA429" s="188">
        <f>_xll.qlCalendarAdvance(Calendar,BA428,AY429,"f",,Trigger)</f>
        <v>42744</v>
      </c>
      <c r="BB429" s="188">
        <f>_xll.qlInterestRateIndexMaturity(Currency&amp;"ibor"&amp;$I$1,BA429,Trigger)</f>
        <v>42835</v>
      </c>
      <c r="BC429" s="361" t="e">
        <f>_xll.qlIndexFixing($AC$5,AZ429,,_xll.ohTrigger(Trigger,Quote!$V$2))</f>
        <v>#VALUE!</v>
      </c>
      <c r="BD429" s="361" t="e">
        <f>_xll.qlIndexFixing($BE$1,AZ429,TRUE,_xll.ohTrigger(Trigger,Quote!$V$2))</f>
        <v>#NUM!</v>
      </c>
    </row>
    <row r="430" spans="51:56" ht="11.25" customHeight="1" x14ac:dyDescent="0.25">
      <c r="AY430" s="187" t="s">
        <v>217</v>
      </c>
      <c r="AZ430" s="188">
        <f>_xll.qlInterestRateIndexFixingDate(Currency&amp;"ibor"&amp;$I$1,BA430,Trigger)</f>
        <v>42741</v>
      </c>
      <c r="BA430" s="188">
        <f>_xll.qlCalendarAdvance(Calendar,BA429,AY430,"f",,Trigger)</f>
        <v>42745</v>
      </c>
      <c r="BB430" s="188">
        <f>_xll.qlInterestRateIndexMaturity(Currency&amp;"ibor"&amp;$I$1,BA430,Trigger)</f>
        <v>42835</v>
      </c>
      <c r="BC430" s="361" t="e">
        <f>_xll.qlIndexFixing($AC$5,AZ430,,_xll.ohTrigger(Trigger,Quote!$V$2))</f>
        <v>#VALUE!</v>
      </c>
      <c r="BD430" s="361" t="e">
        <f>_xll.qlIndexFixing($BE$1,AZ430,TRUE,_xll.ohTrigger(Trigger,Quote!$V$2))</f>
        <v>#NUM!</v>
      </c>
    </row>
    <row r="431" spans="51:56" ht="11.25" customHeight="1" x14ac:dyDescent="0.25">
      <c r="AY431" s="187" t="s">
        <v>217</v>
      </c>
      <c r="AZ431" s="188">
        <f>_xll.qlInterestRateIndexFixingDate(Currency&amp;"ibor"&amp;$I$1,BA431,Trigger)</f>
        <v>42744</v>
      </c>
      <c r="BA431" s="188">
        <f>_xll.qlCalendarAdvance(Calendar,BA430,AY431,"f",,Trigger)</f>
        <v>42746</v>
      </c>
      <c r="BB431" s="188">
        <f>_xll.qlInterestRateIndexMaturity(Currency&amp;"ibor"&amp;$I$1,BA431,Trigger)</f>
        <v>42836</v>
      </c>
      <c r="BC431" s="361" t="e">
        <f>_xll.qlIndexFixing($AC$5,AZ431,,_xll.ohTrigger(Trigger,Quote!$V$2))</f>
        <v>#VALUE!</v>
      </c>
      <c r="BD431" s="361" t="e">
        <f>_xll.qlIndexFixing($BE$1,AZ431,TRUE,_xll.ohTrigger(Trigger,Quote!$V$2))</f>
        <v>#NUM!</v>
      </c>
    </row>
    <row r="432" spans="51:56" ht="11.25" customHeight="1" x14ac:dyDescent="0.25">
      <c r="AY432" s="187" t="s">
        <v>217</v>
      </c>
      <c r="AZ432" s="188">
        <f>_xll.qlInterestRateIndexFixingDate(Currency&amp;"ibor"&amp;$I$1,BA432,Trigger)</f>
        <v>42745</v>
      </c>
      <c r="BA432" s="188">
        <f>_xll.qlCalendarAdvance(Calendar,BA431,AY432,"f",,Trigger)</f>
        <v>42747</v>
      </c>
      <c r="BB432" s="188">
        <f>_xll.qlInterestRateIndexMaturity(Currency&amp;"ibor"&amp;$I$1,BA432,Trigger)</f>
        <v>42837</v>
      </c>
      <c r="BC432" s="361" t="e">
        <f>_xll.qlIndexFixing($AC$5,AZ432,,_xll.ohTrigger(Trigger,Quote!$V$2))</f>
        <v>#VALUE!</v>
      </c>
      <c r="BD432" s="361" t="e">
        <f>_xll.qlIndexFixing($BE$1,AZ432,TRUE,_xll.ohTrigger(Trigger,Quote!$V$2))</f>
        <v>#NUM!</v>
      </c>
    </row>
    <row r="433" spans="51:56" ht="11.25" customHeight="1" x14ac:dyDescent="0.25">
      <c r="AY433" s="187" t="s">
        <v>217</v>
      </c>
      <c r="AZ433" s="188">
        <f>_xll.qlInterestRateIndexFixingDate(Currency&amp;"ibor"&amp;$I$1,BA433,Trigger)</f>
        <v>42746</v>
      </c>
      <c r="BA433" s="188">
        <f>_xll.qlCalendarAdvance(Calendar,BA432,AY433,"f",,Trigger)</f>
        <v>42748</v>
      </c>
      <c r="BB433" s="188">
        <f>_xll.qlInterestRateIndexMaturity(Currency&amp;"ibor"&amp;$I$1,BA433,Trigger)</f>
        <v>42838</v>
      </c>
      <c r="BC433" s="361" t="e">
        <f>_xll.qlIndexFixing($AC$5,AZ433,,_xll.ohTrigger(Trigger,Quote!$V$2))</f>
        <v>#VALUE!</v>
      </c>
      <c r="BD433" s="361" t="e">
        <f>_xll.qlIndexFixing($BE$1,AZ433,TRUE,_xll.ohTrigger(Trigger,Quote!$V$2))</f>
        <v>#NUM!</v>
      </c>
    </row>
    <row r="434" spans="51:56" ht="11.25" customHeight="1" x14ac:dyDescent="0.25">
      <c r="AY434" s="187" t="s">
        <v>217</v>
      </c>
      <c r="AZ434" s="188">
        <f>_xll.qlInterestRateIndexFixingDate(Currency&amp;"ibor"&amp;$I$1,BA434,Trigger)</f>
        <v>42747</v>
      </c>
      <c r="BA434" s="188">
        <f>_xll.qlCalendarAdvance(Calendar,BA433,AY434,"f",,Trigger)</f>
        <v>42751</v>
      </c>
      <c r="BB434" s="188">
        <f>_xll.qlInterestRateIndexMaturity(Currency&amp;"ibor"&amp;$I$1,BA434,Trigger)</f>
        <v>42843</v>
      </c>
      <c r="BC434" s="361" t="e">
        <f>_xll.qlIndexFixing($AC$5,AZ434,,_xll.ohTrigger(Trigger,Quote!$V$2))</f>
        <v>#VALUE!</v>
      </c>
      <c r="BD434" s="361" t="e">
        <f>_xll.qlIndexFixing($BE$1,AZ434,TRUE,_xll.ohTrigger(Trigger,Quote!$V$2))</f>
        <v>#NUM!</v>
      </c>
    </row>
    <row r="435" spans="51:56" ht="11.25" customHeight="1" x14ac:dyDescent="0.25">
      <c r="AY435" s="187" t="s">
        <v>217</v>
      </c>
      <c r="AZ435" s="188">
        <f>_xll.qlInterestRateIndexFixingDate(Currency&amp;"ibor"&amp;$I$1,BA435,Trigger)</f>
        <v>42748</v>
      </c>
      <c r="BA435" s="188">
        <f>_xll.qlCalendarAdvance(Calendar,BA434,AY435,"f",,Trigger)</f>
        <v>42752</v>
      </c>
      <c r="BB435" s="188">
        <f>_xll.qlInterestRateIndexMaturity(Currency&amp;"ibor"&amp;$I$1,BA435,Trigger)</f>
        <v>42843</v>
      </c>
      <c r="BC435" s="361" t="e">
        <f>_xll.qlIndexFixing($AC$5,AZ435,,_xll.ohTrigger(Trigger,Quote!$V$2))</f>
        <v>#VALUE!</v>
      </c>
      <c r="BD435" s="361" t="e">
        <f>_xll.qlIndexFixing($BE$1,AZ435,TRUE,_xll.ohTrigger(Trigger,Quote!$V$2))</f>
        <v>#NUM!</v>
      </c>
    </row>
    <row r="436" spans="51:56" ht="11.25" customHeight="1" x14ac:dyDescent="0.25">
      <c r="AY436" s="187" t="s">
        <v>217</v>
      </c>
      <c r="AZ436" s="188">
        <f>_xll.qlInterestRateIndexFixingDate(Currency&amp;"ibor"&amp;$I$1,BA436,Trigger)</f>
        <v>42751</v>
      </c>
      <c r="BA436" s="188">
        <f>_xll.qlCalendarAdvance(Calendar,BA435,AY436,"f",,Trigger)</f>
        <v>42753</v>
      </c>
      <c r="BB436" s="188">
        <f>_xll.qlInterestRateIndexMaturity(Currency&amp;"ibor"&amp;$I$1,BA436,Trigger)</f>
        <v>42843</v>
      </c>
      <c r="BC436" s="361" t="e">
        <f>_xll.qlIndexFixing($AC$5,AZ436,,_xll.ohTrigger(Trigger,Quote!$V$2))</f>
        <v>#VALUE!</v>
      </c>
      <c r="BD436" s="361" t="e">
        <f>_xll.qlIndexFixing($BE$1,AZ436,TRUE,_xll.ohTrigger(Trigger,Quote!$V$2))</f>
        <v>#NUM!</v>
      </c>
    </row>
    <row r="437" spans="51:56" ht="11.25" customHeight="1" x14ac:dyDescent="0.25">
      <c r="AY437" s="187" t="s">
        <v>217</v>
      </c>
      <c r="AZ437" s="188">
        <f>_xll.qlInterestRateIndexFixingDate(Currency&amp;"ibor"&amp;$I$1,BA437,Trigger)</f>
        <v>42752</v>
      </c>
      <c r="BA437" s="188">
        <f>_xll.qlCalendarAdvance(Calendar,BA436,AY437,"f",,Trigger)</f>
        <v>42754</v>
      </c>
      <c r="BB437" s="188">
        <f>_xll.qlInterestRateIndexMaturity(Currency&amp;"ibor"&amp;$I$1,BA437,Trigger)</f>
        <v>42844</v>
      </c>
      <c r="BC437" s="361" t="e">
        <f>_xll.qlIndexFixing($AC$5,AZ437,,_xll.ohTrigger(Trigger,Quote!$V$2))</f>
        <v>#VALUE!</v>
      </c>
      <c r="BD437" s="361" t="e">
        <f>_xll.qlIndexFixing($BE$1,AZ437,TRUE,_xll.ohTrigger(Trigger,Quote!$V$2))</f>
        <v>#NUM!</v>
      </c>
    </row>
    <row r="438" spans="51:56" ht="11.25" customHeight="1" x14ac:dyDescent="0.25">
      <c r="AY438" s="187" t="s">
        <v>217</v>
      </c>
      <c r="AZ438" s="188">
        <f>_xll.qlInterestRateIndexFixingDate(Currency&amp;"ibor"&amp;$I$1,BA438,Trigger)</f>
        <v>42753</v>
      </c>
      <c r="BA438" s="188">
        <f>_xll.qlCalendarAdvance(Calendar,BA437,AY438,"f",,Trigger)</f>
        <v>42755</v>
      </c>
      <c r="BB438" s="188">
        <f>_xll.qlInterestRateIndexMaturity(Currency&amp;"ibor"&amp;$I$1,BA438,Trigger)</f>
        <v>42845</v>
      </c>
      <c r="BC438" s="361" t="e">
        <f>_xll.qlIndexFixing($AC$5,AZ438,,_xll.ohTrigger(Trigger,Quote!$V$2))</f>
        <v>#VALUE!</v>
      </c>
      <c r="BD438" s="361" t="e">
        <f>_xll.qlIndexFixing($BE$1,AZ438,TRUE,_xll.ohTrigger(Trigger,Quote!$V$2))</f>
        <v>#NUM!</v>
      </c>
    </row>
    <row r="439" spans="51:56" ht="11.25" customHeight="1" x14ac:dyDescent="0.25">
      <c r="AY439" s="187" t="s">
        <v>217</v>
      </c>
      <c r="AZ439" s="188">
        <f>_xll.qlInterestRateIndexFixingDate(Currency&amp;"ibor"&amp;$I$1,BA439,Trigger)</f>
        <v>42754</v>
      </c>
      <c r="BA439" s="188">
        <f>_xll.qlCalendarAdvance(Calendar,BA438,AY439,"f",,Trigger)</f>
        <v>42758</v>
      </c>
      <c r="BB439" s="188">
        <f>_xll.qlInterestRateIndexMaturity(Currency&amp;"ibor"&amp;$I$1,BA439,Trigger)</f>
        <v>42849</v>
      </c>
      <c r="BC439" s="361" t="e">
        <f>_xll.qlIndexFixing($AC$5,AZ439,,_xll.ohTrigger(Trigger,Quote!$V$2))</f>
        <v>#VALUE!</v>
      </c>
      <c r="BD439" s="361" t="e">
        <f>_xll.qlIndexFixing($BE$1,AZ439,TRUE,_xll.ohTrigger(Trigger,Quote!$V$2))</f>
        <v>#NUM!</v>
      </c>
    </row>
    <row r="440" spans="51:56" ht="11.25" customHeight="1" x14ac:dyDescent="0.25">
      <c r="AY440" s="187" t="s">
        <v>217</v>
      </c>
      <c r="AZ440" s="188">
        <f>_xll.qlInterestRateIndexFixingDate(Currency&amp;"ibor"&amp;$I$1,BA440,Trigger)</f>
        <v>42755</v>
      </c>
      <c r="BA440" s="188">
        <f>_xll.qlCalendarAdvance(Calendar,BA439,AY440,"f",,Trigger)</f>
        <v>42759</v>
      </c>
      <c r="BB440" s="188">
        <f>_xll.qlInterestRateIndexMaturity(Currency&amp;"ibor"&amp;$I$1,BA440,Trigger)</f>
        <v>42849</v>
      </c>
      <c r="BC440" s="361" t="e">
        <f>_xll.qlIndexFixing($AC$5,AZ440,,_xll.ohTrigger(Trigger,Quote!$V$2))</f>
        <v>#VALUE!</v>
      </c>
      <c r="BD440" s="361" t="e">
        <f>_xll.qlIndexFixing($BE$1,AZ440,TRUE,_xll.ohTrigger(Trigger,Quote!$V$2))</f>
        <v>#NUM!</v>
      </c>
    </row>
    <row r="441" spans="51:56" ht="11.25" customHeight="1" x14ac:dyDescent="0.25">
      <c r="AY441" s="187" t="s">
        <v>217</v>
      </c>
      <c r="AZ441" s="188">
        <f>_xll.qlInterestRateIndexFixingDate(Currency&amp;"ibor"&amp;$I$1,BA441,Trigger)</f>
        <v>42758</v>
      </c>
      <c r="BA441" s="188">
        <f>_xll.qlCalendarAdvance(Calendar,BA440,AY441,"f",,Trigger)</f>
        <v>42760</v>
      </c>
      <c r="BB441" s="188">
        <f>_xll.qlInterestRateIndexMaturity(Currency&amp;"ibor"&amp;$I$1,BA441,Trigger)</f>
        <v>42850</v>
      </c>
      <c r="BC441" s="361" t="e">
        <f>_xll.qlIndexFixing($AC$5,AZ441,,_xll.ohTrigger(Trigger,Quote!$V$2))</f>
        <v>#VALUE!</v>
      </c>
      <c r="BD441" s="361" t="e">
        <f>_xll.qlIndexFixing($BE$1,AZ441,TRUE,_xll.ohTrigger(Trigger,Quote!$V$2))</f>
        <v>#NUM!</v>
      </c>
    </row>
    <row r="442" spans="51:56" ht="11.25" customHeight="1" x14ac:dyDescent="0.25">
      <c r="AY442" s="187" t="s">
        <v>217</v>
      </c>
      <c r="AZ442" s="188">
        <f>_xll.qlInterestRateIndexFixingDate(Currency&amp;"ibor"&amp;$I$1,BA442,Trigger)</f>
        <v>42759</v>
      </c>
      <c r="BA442" s="188">
        <f>_xll.qlCalendarAdvance(Calendar,BA441,AY442,"f",,Trigger)</f>
        <v>42761</v>
      </c>
      <c r="BB442" s="188">
        <f>_xll.qlInterestRateIndexMaturity(Currency&amp;"ibor"&amp;$I$1,BA442,Trigger)</f>
        <v>42851</v>
      </c>
      <c r="BC442" s="361" t="e">
        <f>_xll.qlIndexFixing($AC$5,AZ442,,_xll.ohTrigger(Trigger,Quote!$V$2))</f>
        <v>#VALUE!</v>
      </c>
      <c r="BD442" s="361" t="e">
        <f>_xll.qlIndexFixing($BE$1,AZ442,TRUE,_xll.ohTrigger(Trigger,Quote!$V$2))</f>
        <v>#NUM!</v>
      </c>
    </row>
    <row r="443" spans="51:56" ht="11.25" customHeight="1" x14ac:dyDescent="0.25">
      <c r="AY443" s="187" t="s">
        <v>217</v>
      </c>
      <c r="AZ443" s="188">
        <f>_xll.qlInterestRateIndexFixingDate(Currency&amp;"ibor"&amp;$I$1,BA443,Trigger)</f>
        <v>42760</v>
      </c>
      <c r="BA443" s="188">
        <f>_xll.qlCalendarAdvance(Calendar,BA442,AY443,"f",,Trigger)</f>
        <v>42762</v>
      </c>
      <c r="BB443" s="188">
        <f>_xll.qlInterestRateIndexMaturity(Currency&amp;"ibor"&amp;$I$1,BA443,Trigger)</f>
        <v>42852</v>
      </c>
      <c r="BC443" s="361" t="e">
        <f>_xll.qlIndexFixing($AC$5,AZ443,,_xll.ohTrigger(Trigger,Quote!$V$2))</f>
        <v>#VALUE!</v>
      </c>
      <c r="BD443" s="361" t="e">
        <f>_xll.qlIndexFixing($BE$1,AZ443,TRUE,_xll.ohTrigger(Trigger,Quote!$V$2))</f>
        <v>#NUM!</v>
      </c>
    </row>
    <row r="444" spans="51:56" ht="11.25" customHeight="1" x14ac:dyDescent="0.25">
      <c r="AY444" s="187" t="s">
        <v>217</v>
      </c>
      <c r="AZ444" s="188">
        <f>_xll.qlInterestRateIndexFixingDate(Currency&amp;"ibor"&amp;$I$1,BA444,Trigger)</f>
        <v>42761</v>
      </c>
      <c r="BA444" s="188">
        <f>_xll.qlCalendarAdvance(Calendar,BA443,AY444,"f",,Trigger)</f>
        <v>42765</v>
      </c>
      <c r="BB444" s="188">
        <f>_xll.qlInterestRateIndexMaturity(Currency&amp;"ibor"&amp;$I$1,BA444,Trigger)</f>
        <v>42853</v>
      </c>
      <c r="BC444" s="361" t="e">
        <f>_xll.qlIndexFixing($AC$5,AZ444,,_xll.ohTrigger(Trigger,Quote!$V$2))</f>
        <v>#VALUE!</v>
      </c>
      <c r="BD444" s="361" t="e">
        <f>_xll.qlIndexFixing($BE$1,AZ444,TRUE,_xll.ohTrigger(Trigger,Quote!$V$2))</f>
        <v>#NUM!</v>
      </c>
    </row>
    <row r="445" spans="51:56" ht="11.25" customHeight="1" x14ac:dyDescent="0.25">
      <c r="AY445" s="187" t="s">
        <v>217</v>
      </c>
      <c r="AZ445" s="188">
        <f>_xll.qlInterestRateIndexFixingDate(Currency&amp;"ibor"&amp;$I$1,BA445,Trigger)</f>
        <v>42762</v>
      </c>
      <c r="BA445" s="188">
        <f>_xll.qlCalendarAdvance(Calendar,BA444,AY445,"f",,Trigger)</f>
        <v>42766</v>
      </c>
      <c r="BB445" s="188">
        <f>_xll.qlInterestRateIndexMaturity(Currency&amp;"ibor"&amp;$I$1,BA445,Trigger)</f>
        <v>42853</v>
      </c>
      <c r="BC445" s="361" t="e">
        <f>_xll.qlIndexFixing($AC$5,AZ445,,_xll.ohTrigger(Trigger,Quote!$V$2))</f>
        <v>#VALUE!</v>
      </c>
      <c r="BD445" s="361" t="e">
        <f>_xll.qlIndexFixing($BE$1,AZ445,TRUE,_xll.ohTrigger(Trigger,Quote!$V$2))</f>
        <v>#NUM!</v>
      </c>
    </row>
    <row r="446" spans="51:56" ht="11.25" customHeight="1" x14ac:dyDescent="0.25">
      <c r="AY446" s="187" t="s">
        <v>217</v>
      </c>
      <c r="AZ446" s="188">
        <f>_xll.qlInterestRateIndexFixingDate(Currency&amp;"ibor"&amp;$I$1,BA446,Trigger)</f>
        <v>42765</v>
      </c>
      <c r="BA446" s="188">
        <f>_xll.qlCalendarAdvance(Calendar,BA445,AY446,"f",,Trigger)</f>
        <v>42767</v>
      </c>
      <c r="BB446" s="188">
        <f>_xll.qlInterestRateIndexMaturity(Currency&amp;"ibor"&amp;$I$1,BA446,Trigger)</f>
        <v>42857</v>
      </c>
      <c r="BC446" s="361" t="e">
        <f>_xll.qlIndexFixing($AC$5,AZ446,,_xll.ohTrigger(Trigger,Quote!$V$2))</f>
        <v>#VALUE!</v>
      </c>
      <c r="BD446" s="361" t="e">
        <f>_xll.qlIndexFixing($BE$1,AZ446,TRUE,_xll.ohTrigger(Trigger,Quote!$V$2))</f>
        <v>#NUM!</v>
      </c>
    </row>
    <row r="447" spans="51:56" ht="11.25" customHeight="1" x14ac:dyDescent="0.25">
      <c r="AY447" s="187" t="s">
        <v>217</v>
      </c>
      <c r="AZ447" s="188">
        <f>_xll.qlInterestRateIndexFixingDate(Currency&amp;"ibor"&amp;$I$1,BA447,Trigger)</f>
        <v>42766</v>
      </c>
      <c r="BA447" s="188">
        <f>_xll.qlCalendarAdvance(Calendar,BA446,AY447,"f",,Trigger)</f>
        <v>42768</v>
      </c>
      <c r="BB447" s="188">
        <f>_xll.qlInterestRateIndexMaturity(Currency&amp;"ibor"&amp;$I$1,BA447,Trigger)</f>
        <v>42857</v>
      </c>
      <c r="BC447" s="361" t="e">
        <f>_xll.qlIndexFixing($AC$5,AZ447,,_xll.ohTrigger(Trigger,Quote!$V$2))</f>
        <v>#VALUE!</v>
      </c>
      <c r="BD447" s="361" t="e">
        <f>_xll.qlIndexFixing($BE$1,AZ447,TRUE,_xll.ohTrigger(Trigger,Quote!$V$2))</f>
        <v>#NUM!</v>
      </c>
    </row>
    <row r="448" spans="51:56" ht="11.25" customHeight="1" x14ac:dyDescent="0.25">
      <c r="AY448" s="187" t="s">
        <v>217</v>
      </c>
      <c r="AZ448" s="188">
        <f>_xll.qlInterestRateIndexFixingDate(Currency&amp;"ibor"&amp;$I$1,BA448,Trigger)</f>
        <v>42767</v>
      </c>
      <c r="BA448" s="188">
        <f>_xll.qlCalendarAdvance(Calendar,BA447,AY448,"f",,Trigger)</f>
        <v>42769</v>
      </c>
      <c r="BB448" s="188">
        <f>_xll.qlInterestRateIndexMaturity(Currency&amp;"ibor"&amp;$I$1,BA448,Trigger)</f>
        <v>42858</v>
      </c>
      <c r="BC448" s="361" t="e">
        <f>_xll.qlIndexFixing($AC$5,AZ448,,_xll.ohTrigger(Trigger,Quote!$V$2))</f>
        <v>#VALUE!</v>
      </c>
      <c r="BD448" s="361" t="e">
        <f>_xll.qlIndexFixing($BE$1,AZ448,TRUE,_xll.ohTrigger(Trigger,Quote!$V$2))</f>
        <v>#NUM!</v>
      </c>
    </row>
    <row r="449" spans="51:56" ht="11.25" customHeight="1" x14ac:dyDescent="0.25">
      <c r="AY449" s="187" t="s">
        <v>217</v>
      </c>
      <c r="AZ449" s="188">
        <f>_xll.qlInterestRateIndexFixingDate(Currency&amp;"ibor"&amp;$I$1,BA449,Trigger)</f>
        <v>42768</v>
      </c>
      <c r="BA449" s="188">
        <f>_xll.qlCalendarAdvance(Calendar,BA448,AY449,"f",,Trigger)</f>
        <v>42772</v>
      </c>
      <c r="BB449" s="188">
        <f>_xll.qlInterestRateIndexMaturity(Currency&amp;"ibor"&amp;$I$1,BA449,Trigger)</f>
        <v>42863</v>
      </c>
      <c r="BC449" s="361" t="e">
        <f>_xll.qlIndexFixing($AC$5,AZ449,,_xll.ohTrigger(Trigger,Quote!$V$2))</f>
        <v>#VALUE!</v>
      </c>
      <c r="BD449" s="361" t="e">
        <f>_xll.qlIndexFixing($BE$1,AZ449,TRUE,_xll.ohTrigger(Trigger,Quote!$V$2))</f>
        <v>#NUM!</v>
      </c>
    </row>
    <row r="450" spans="51:56" ht="11.25" customHeight="1" x14ac:dyDescent="0.25">
      <c r="AY450" s="187" t="s">
        <v>217</v>
      </c>
      <c r="AZ450" s="188">
        <f>_xll.qlInterestRateIndexFixingDate(Currency&amp;"ibor"&amp;$I$1,BA450,Trigger)</f>
        <v>42769</v>
      </c>
      <c r="BA450" s="188">
        <f>_xll.qlCalendarAdvance(Calendar,BA449,AY450,"f",,Trigger)</f>
        <v>42773</v>
      </c>
      <c r="BB450" s="188">
        <f>_xll.qlInterestRateIndexMaturity(Currency&amp;"ibor"&amp;$I$1,BA450,Trigger)</f>
        <v>42863</v>
      </c>
      <c r="BC450" s="361" t="e">
        <f>_xll.qlIndexFixing($AC$5,AZ450,,_xll.ohTrigger(Trigger,Quote!$V$2))</f>
        <v>#VALUE!</v>
      </c>
      <c r="BD450" s="361" t="e">
        <f>_xll.qlIndexFixing($BE$1,AZ450,TRUE,_xll.ohTrigger(Trigger,Quote!$V$2))</f>
        <v>#NUM!</v>
      </c>
    </row>
    <row r="451" spans="51:56" ht="11.25" customHeight="1" x14ac:dyDescent="0.25">
      <c r="AY451" s="187" t="s">
        <v>217</v>
      </c>
      <c r="AZ451" s="188">
        <f>_xll.qlInterestRateIndexFixingDate(Currency&amp;"ibor"&amp;$I$1,BA451,Trigger)</f>
        <v>42772</v>
      </c>
      <c r="BA451" s="188">
        <f>_xll.qlCalendarAdvance(Calendar,BA450,AY451,"f",,Trigger)</f>
        <v>42774</v>
      </c>
      <c r="BB451" s="188">
        <f>_xll.qlInterestRateIndexMaturity(Currency&amp;"ibor"&amp;$I$1,BA451,Trigger)</f>
        <v>42863</v>
      </c>
      <c r="BC451" s="361" t="e">
        <f>_xll.qlIndexFixing($AC$5,AZ451,,_xll.ohTrigger(Trigger,Quote!$V$2))</f>
        <v>#VALUE!</v>
      </c>
      <c r="BD451" s="361" t="e">
        <f>_xll.qlIndexFixing($BE$1,AZ451,TRUE,_xll.ohTrigger(Trigger,Quote!$V$2))</f>
        <v>#NUM!</v>
      </c>
    </row>
    <row r="452" spans="51:56" ht="11.25" customHeight="1" x14ac:dyDescent="0.25">
      <c r="AY452" s="187" t="s">
        <v>217</v>
      </c>
      <c r="AZ452" s="188">
        <f>_xll.qlInterestRateIndexFixingDate(Currency&amp;"ibor"&amp;$I$1,BA452,Trigger)</f>
        <v>42773</v>
      </c>
      <c r="BA452" s="188">
        <f>_xll.qlCalendarAdvance(Calendar,BA451,AY452,"f",,Trigger)</f>
        <v>42775</v>
      </c>
      <c r="BB452" s="188">
        <f>_xll.qlInterestRateIndexMaturity(Currency&amp;"ibor"&amp;$I$1,BA452,Trigger)</f>
        <v>42864</v>
      </c>
      <c r="BC452" s="361" t="e">
        <f>_xll.qlIndexFixing($AC$5,AZ452,,_xll.ohTrigger(Trigger,Quote!$V$2))</f>
        <v>#VALUE!</v>
      </c>
      <c r="BD452" s="361" t="e">
        <f>_xll.qlIndexFixing($BE$1,AZ452,TRUE,_xll.ohTrigger(Trigger,Quote!$V$2))</f>
        <v>#NUM!</v>
      </c>
    </row>
    <row r="453" spans="51:56" ht="11.25" customHeight="1" x14ac:dyDescent="0.25">
      <c r="AY453" s="187" t="s">
        <v>217</v>
      </c>
      <c r="AZ453" s="188">
        <f>_xll.qlInterestRateIndexFixingDate(Currency&amp;"ibor"&amp;$I$1,BA453,Trigger)</f>
        <v>42774</v>
      </c>
      <c r="BA453" s="188">
        <f>_xll.qlCalendarAdvance(Calendar,BA452,AY453,"f",,Trigger)</f>
        <v>42776</v>
      </c>
      <c r="BB453" s="188">
        <f>_xll.qlInterestRateIndexMaturity(Currency&amp;"ibor"&amp;$I$1,BA453,Trigger)</f>
        <v>42865</v>
      </c>
      <c r="BC453" s="361" t="e">
        <f>_xll.qlIndexFixing($AC$5,AZ453,,_xll.ohTrigger(Trigger,Quote!$V$2))</f>
        <v>#VALUE!</v>
      </c>
      <c r="BD453" s="361" t="e">
        <f>_xll.qlIndexFixing($BE$1,AZ453,TRUE,_xll.ohTrigger(Trigger,Quote!$V$2))</f>
        <v>#NUM!</v>
      </c>
    </row>
    <row r="454" spans="51:56" ht="11.25" customHeight="1" x14ac:dyDescent="0.25">
      <c r="AY454" s="187" t="s">
        <v>217</v>
      </c>
      <c r="AZ454" s="188">
        <f>_xll.qlInterestRateIndexFixingDate(Currency&amp;"ibor"&amp;$I$1,BA454,Trigger)</f>
        <v>42775</v>
      </c>
      <c r="BA454" s="188">
        <f>_xll.qlCalendarAdvance(Calendar,BA453,AY454,"f",,Trigger)</f>
        <v>42779</v>
      </c>
      <c r="BB454" s="188">
        <f>_xll.qlInterestRateIndexMaturity(Currency&amp;"ibor"&amp;$I$1,BA454,Trigger)</f>
        <v>42870</v>
      </c>
      <c r="BC454" s="361" t="e">
        <f>_xll.qlIndexFixing($AC$5,AZ454,,_xll.ohTrigger(Trigger,Quote!$V$2))</f>
        <v>#VALUE!</v>
      </c>
      <c r="BD454" s="361" t="e">
        <f>_xll.qlIndexFixing($BE$1,AZ454,TRUE,_xll.ohTrigger(Trigger,Quote!$V$2))</f>
        <v>#NUM!</v>
      </c>
    </row>
    <row r="455" spans="51:56" ht="11.25" customHeight="1" x14ac:dyDescent="0.25">
      <c r="AY455" s="187" t="s">
        <v>217</v>
      </c>
      <c r="AZ455" s="188">
        <f>_xll.qlInterestRateIndexFixingDate(Currency&amp;"ibor"&amp;$I$1,BA455,Trigger)</f>
        <v>42776</v>
      </c>
      <c r="BA455" s="188">
        <f>_xll.qlCalendarAdvance(Calendar,BA454,AY455,"f",,Trigger)</f>
        <v>42780</v>
      </c>
      <c r="BB455" s="188">
        <f>_xll.qlInterestRateIndexMaturity(Currency&amp;"ibor"&amp;$I$1,BA455,Trigger)</f>
        <v>42870</v>
      </c>
      <c r="BC455" s="361" t="e">
        <f>_xll.qlIndexFixing($AC$5,AZ455,,_xll.ohTrigger(Trigger,Quote!$V$2))</f>
        <v>#VALUE!</v>
      </c>
      <c r="BD455" s="361" t="e">
        <f>_xll.qlIndexFixing($BE$1,AZ455,TRUE,_xll.ohTrigger(Trigger,Quote!$V$2))</f>
        <v>#NUM!</v>
      </c>
    </row>
    <row r="456" spans="51:56" ht="11.25" customHeight="1" x14ac:dyDescent="0.25">
      <c r="AY456" s="187" t="s">
        <v>217</v>
      </c>
      <c r="AZ456" s="188">
        <f>_xll.qlInterestRateIndexFixingDate(Currency&amp;"ibor"&amp;$I$1,BA456,Trigger)</f>
        <v>42779</v>
      </c>
      <c r="BA456" s="188">
        <f>_xll.qlCalendarAdvance(Calendar,BA455,AY456,"f",,Trigger)</f>
        <v>42781</v>
      </c>
      <c r="BB456" s="188">
        <f>_xll.qlInterestRateIndexMaturity(Currency&amp;"ibor"&amp;$I$1,BA456,Trigger)</f>
        <v>42870</v>
      </c>
      <c r="BC456" s="361" t="e">
        <f>_xll.qlIndexFixing($AC$5,AZ456,,_xll.ohTrigger(Trigger,Quote!$V$2))</f>
        <v>#VALUE!</v>
      </c>
      <c r="BD456" s="361" t="e">
        <f>_xll.qlIndexFixing($BE$1,AZ456,TRUE,_xll.ohTrigger(Trigger,Quote!$V$2))</f>
        <v>#NUM!</v>
      </c>
    </row>
    <row r="457" spans="51:56" ht="11.25" customHeight="1" x14ac:dyDescent="0.25">
      <c r="AY457" s="187" t="s">
        <v>217</v>
      </c>
      <c r="AZ457" s="188">
        <f>_xll.qlInterestRateIndexFixingDate(Currency&amp;"ibor"&amp;$I$1,BA457,Trigger)</f>
        <v>42780</v>
      </c>
      <c r="BA457" s="188">
        <f>_xll.qlCalendarAdvance(Calendar,BA456,AY457,"f",,Trigger)</f>
        <v>42782</v>
      </c>
      <c r="BB457" s="188">
        <f>_xll.qlInterestRateIndexMaturity(Currency&amp;"ibor"&amp;$I$1,BA457,Trigger)</f>
        <v>42871</v>
      </c>
      <c r="BC457" s="361" t="e">
        <f>_xll.qlIndexFixing($AC$5,AZ457,,_xll.ohTrigger(Trigger,Quote!$V$2))</f>
        <v>#VALUE!</v>
      </c>
      <c r="BD457" s="361" t="e">
        <f>_xll.qlIndexFixing($BE$1,AZ457,TRUE,_xll.ohTrigger(Trigger,Quote!$V$2))</f>
        <v>#NUM!</v>
      </c>
    </row>
    <row r="458" spans="51:56" ht="11.25" customHeight="1" x14ac:dyDescent="0.25">
      <c r="AY458" s="187" t="s">
        <v>217</v>
      </c>
      <c r="AZ458" s="188">
        <f>_xll.qlInterestRateIndexFixingDate(Currency&amp;"ibor"&amp;$I$1,BA458,Trigger)</f>
        <v>42781</v>
      </c>
      <c r="BA458" s="188">
        <f>_xll.qlCalendarAdvance(Calendar,BA457,AY458,"f",,Trigger)</f>
        <v>42783</v>
      </c>
      <c r="BB458" s="188">
        <f>_xll.qlInterestRateIndexMaturity(Currency&amp;"ibor"&amp;$I$1,BA458,Trigger)</f>
        <v>42872</v>
      </c>
      <c r="BC458" s="361" t="e">
        <f>_xll.qlIndexFixing($AC$5,AZ458,,_xll.ohTrigger(Trigger,Quote!$V$2))</f>
        <v>#VALUE!</v>
      </c>
      <c r="BD458" s="361" t="e">
        <f>_xll.qlIndexFixing($BE$1,AZ458,TRUE,_xll.ohTrigger(Trigger,Quote!$V$2))</f>
        <v>#NUM!</v>
      </c>
    </row>
    <row r="459" spans="51:56" ht="11.25" customHeight="1" x14ac:dyDescent="0.25">
      <c r="AY459" s="187" t="s">
        <v>217</v>
      </c>
      <c r="AZ459" s="188">
        <f>_xll.qlInterestRateIndexFixingDate(Currency&amp;"ibor"&amp;$I$1,BA459,Trigger)</f>
        <v>42782</v>
      </c>
      <c r="BA459" s="188">
        <f>_xll.qlCalendarAdvance(Calendar,BA458,AY459,"f",,Trigger)</f>
        <v>42786</v>
      </c>
      <c r="BB459" s="188">
        <f>_xll.qlInterestRateIndexMaturity(Currency&amp;"ibor"&amp;$I$1,BA459,Trigger)</f>
        <v>42877</v>
      </c>
      <c r="BC459" s="361" t="e">
        <f>_xll.qlIndexFixing($AC$5,AZ459,,_xll.ohTrigger(Trigger,Quote!$V$2))</f>
        <v>#VALUE!</v>
      </c>
      <c r="BD459" s="361" t="e">
        <f>_xll.qlIndexFixing($BE$1,AZ459,TRUE,_xll.ohTrigger(Trigger,Quote!$V$2))</f>
        <v>#NUM!</v>
      </c>
    </row>
    <row r="460" spans="51:56" ht="11.25" customHeight="1" x14ac:dyDescent="0.25">
      <c r="AY460" s="187" t="s">
        <v>217</v>
      </c>
      <c r="AZ460" s="188">
        <f>_xll.qlInterestRateIndexFixingDate(Currency&amp;"ibor"&amp;$I$1,BA460,Trigger)</f>
        <v>42783</v>
      </c>
      <c r="BA460" s="188">
        <f>_xll.qlCalendarAdvance(Calendar,BA459,AY460,"f",,Trigger)</f>
        <v>42787</v>
      </c>
      <c r="BB460" s="188">
        <f>_xll.qlInterestRateIndexMaturity(Currency&amp;"ibor"&amp;$I$1,BA460,Trigger)</f>
        <v>42877</v>
      </c>
      <c r="BC460" s="361" t="e">
        <f>_xll.qlIndexFixing($AC$5,AZ460,,_xll.ohTrigger(Trigger,Quote!$V$2))</f>
        <v>#VALUE!</v>
      </c>
      <c r="BD460" s="361" t="e">
        <f>_xll.qlIndexFixing($BE$1,AZ460,TRUE,_xll.ohTrigger(Trigger,Quote!$V$2))</f>
        <v>#NUM!</v>
      </c>
    </row>
    <row r="461" spans="51:56" ht="11.25" customHeight="1" x14ac:dyDescent="0.25">
      <c r="AY461" s="187" t="s">
        <v>217</v>
      </c>
      <c r="AZ461" s="188">
        <f>_xll.qlInterestRateIndexFixingDate(Currency&amp;"ibor"&amp;$I$1,BA461,Trigger)</f>
        <v>42786</v>
      </c>
      <c r="BA461" s="188">
        <f>_xll.qlCalendarAdvance(Calendar,BA460,AY461,"f",,Trigger)</f>
        <v>42788</v>
      </c>
      <c r="BB461" s="188">
        <f>_xll.qlInterestRateIndexMaturity(Currency&amp;"ibor"&amp;$I$1,BA461,Trigger)</f>
        <v>42877</v>
      </c>
      <c r="BC461" s="361" t="e">
        <f>_xll.qlIndexFixing($AC$5,AZ461,,_xll.ohTrigger(Trigger,Quote!$V$2))</f>
        <v>#VALUE!</v>
      </c>
      <c r="BD461" s="361" t="e">
        <f>_xll.qlIndexFixing($BE$1,AZ461,TRUE,_xll.ohTrigger(Trigger,Quote!$V$2))</f>
        <v>#NUM!</v>
      </c>
    </row>
    <row r="462" spans="51:56" ht="11.25" customHeight="1" x14ac:dyDescent="0.25">
      <c r="AY462" s="187" t="s">
        <v>217</v>
      </c>
      <c r="AZ462" s="188">
        <f>_xll.qlInterestRateIndexFixingDate(Currency&amp;"ibor"&amp;$I$1,BA462,Trigger)</f>
        <v>42787</v>
      </c>
      <c r="BA462" s="188">
        <f>_xll.qlCalendarAdvance(Calendar,BA461,AY462,"f",,Trigger)</f>
        <v>42789</v>
      </c>
      <c r="BB462" s="188">
        <f>_xll.qlInterestRateIndexMaturity(Currency&amp;"ibor"&amp;$I$1,BA462,Trigger)</f>
        <v>42878</v>
      </c>
      <c r="BC462" s="361" t="e">
        <f>_xll.qlIndexFixing($AC$5,AZ462,,_xll.ohTrigger(Trigger,Quote!$V$2))</f>
        <v>#VALUE!</v>
      </c>
      <c r="BD462" s="361" t="e">
        <f>_xll.qlIndexFixing($BE$1,AZ462,TRUE,_xll.ohTrigger(Trigger,Quote!$V$2))</f>
        <v>#NUM!</v>
      </c>
    </row>
    <row r="463" spans="51:56" ht="11.25" customHeight="1" x14ac:dyDescent="0.25">
      <c r="AY463" s="187" t="s">
        <v>217</v>
      </c>
      <c r="AZ463" s="188">
        <f>_xll.qlInterestRateIndexFixingDate(Currency&amp;"ibor"&amp;$I$1,BA463,Trigger)</f>
        <v>42788</v>
      </c>
      <c r="BA463" s="188">
        <f>_xll.qlCalendarAdvance(Calendar,BA462,AY463,"f",,Trigger)</f>
        <v>42790</v>
      </c>
      <c r="BB463" s="188">
        <f>_xll.qlInterestRateIndexMaturity(Currency&amp;"ibor"&amp;$I$1,BA463,Trigger)</f>
        <v>42879</v>
      </c>
      <c r="BC463" s="361" t="e">
        <f>_xll.qlIndexFixing($AC$5,AZ463,,_xll.ohTrigger(Trigger,Quote!$V$2))</f>
        <v>#VALUE!</v>
      </c>
      <c r="BD463" s="361" t="e">
        <f>_xll.qlIndexFixing($BE$1,AZ463,TRUE,_xll.ohTrigger(Trigger,Quote!$V$2))</f>
        <v>#NUM!</v>
      </c>
    </row>
    <row r="464" spans="51:56" ht="11.25" customHeight="1" x14ac:dyDescent="0.25">
      <c r="AY464" s="187" t="s">
        <v>217</v>
      </c>
      <c r="AZ464" s="188">
        <f>_xll.qlInterestRateIndexFixingDate(Currency&amp;"ibor"&amp;$I$1,BA464,Trigger)</f>
        <v>42789</v>
      </c>
      <c r="BA464" s="188">
        <f>_xll.qlCalendarAdvance(Calendar,BA463,AY464,"f",,Trigger)</f>
        <v>42793</v>
      </c>
      <c r="BB464" s="188">
        <f>_xll.qlInterestRateIndexMaturity(Currency&amp;"ibor"&amp;$I$1,BA464,Trigger)</f>
        <v>42884</v>
      </c>
      <c r="BC464" s="361" t="e">
        <f>_xll.qlIndexFixing($AC$5,AZ464,,_xll.ohTrigger(Trigger,Quote!$V$2))</f>
        <v>#VALUE!</v>
      </c>
      <c r="BD464" s="361" t="e">
        <f>_xll.qlIndexFixing($BE$1,AZ464,TRUE,_xll.ohTrigger(Trigger,Quote!$V$2))</f>
        <v>#NUM!</v>
      </c>
    </row>
    <row r="465" spans="51:56" ht="11.25" customHeight="1" x14ac:dyDescent="0.25">
      <c r="AY465" s="187" t="s">
        <v>217</v>
      </c>
      <c r="AZ465" s="188">
        <f>_xll.qlInterestRateIndexFixingDate(Currency&amp;"ibor"&amp;$I$1,BA465,Trigger)</f>
        <v>42790</v>
      </c>
      <c r="BA465" s="188">
        <f>_xll.qlCalendarAdvance(Calendar,BA464,AY465,"f",,Trigger)</f>
        <v>42794</v>
      </c>
      <c r="BB465" s="188">
        <f>_xll.qlInterestRateIndexMaturity(Currency&amp;"ibor"&amp;$I$1,BA465,Trigger)</f>
        <v>42886</v>
      </c>
      <c r="BC465" s="361" t="e">
        <f>_xll.qlIndexFixing($AC$5,AZ465,,_xll.ohTrigger(Trigger,Quote!$V$2))</f>
        <v>#VALUE!</v>
      </c>
      <c r="BD465" s="361" t="e">
        <f>_xll.qlIndexFixing($BE$1,AZ465,TRUE,_xll.ohTrigger(Trigger,Quote!$V$2))</f>
        <v>#NUM!</v>
      </c>
    </row>
    <row r="466" spans="51:56" ht="11.25" customHeight="1" x14ac:dyDescent="0.25">
      <c r="AY466" s="187" t="s">
        <v>217</v>
      </c>
      <c r="AZ466" s="188">
        <f>_xll.qlInterestRateIndexFixingDate(Currency&amp;"ibor"&amp;$I$1,BA466,Trigger)</f>
        <v>42793</v>
      </c>
      <c r="BA466" s="188">
        <f>_xll.qlCalendarAdvance(Calendar,BA465,AY466,"f",,Trigger)</f>
        <v>42795</v>
      </c>
      <c r="BB466" s="188">
        <f>_xll.qlInterestRateIndexMaturity(Currency&amp;"ibor"&amp;$I$1,BA466,Trigger)</f>
        <v>42887</v>
      </c>
      <c r="BC466" s="361" t="e">
        <f>_xll.qlIndexFixing($AC$5,AZ466,,_xll.ohTrigger(Trigger,Quote!$V$2))</f>
        <v>#VALUE!</v>
      </c>
      <c r="BD466" s="361" t="e">
        <f>_xll.qlIndexFixing($BE$1,AZ466,TRUE,_xll.ohTrigger(Trigger,Quote!$V$2))</f>
        <v>#NUM!</v>
      </c>
    </row>
    <row r="467" spans="51:56" ht="11.25" customHeight="1" x14ac:dyDescent="0.25">
      <c r="AY467" s="187" t="s">
        <v>217</v>
      </c>
      <c r="AZ467" s="188">
        <f>_xll.qlInterestRateIndexFixingDate(Currency&amp;"ibor"&amp;$I$1,BA467,Trigger)</f>
        <v>42794</v>
      </c>
      <c r="BA467" s="188">
        <f>_xll.qlCalendarAdvance(Calendar,BA466,AY467,"f",,Trigger)</f>
        <v>42796</v>
      </c>
      <c r="BB467" s="188">
        <f>_xll.qlInterestRateIndexMaturity(Currency&amp;"ibor"&amp;$I$1,BA467,Trigger)</f>
        <v>42888</v>
      </c>
      <c r="BC467" s="361" t="e">
        <f>_xll.qlIndexFixing($AC$5,AZ467,,_xll.ohTrigger(Trigger,Quote!$V$2))</f>
        <v>#VALUE!</v>
      </c>
      <c r="BD467" s="361" t="e">
        <f>_xll.qlIndexFixing($BE$1,AZ467,TRUE,_xll.ohTrigger(Trigger,Quote!$V$2))</f>
        <v>#NUM!</v>
      </c>
    </row>
    <row r="468" spans="51:56" ht="11.25" customHeight="1" x14ac:dyDescent="0.25">
      <c r="AY468" s="187" t="s">
        <v>217</v>
      </c>
      <c r="AZ468" s="188">
        <f>_xll.qlInterestRateIndexFixingDate(Currency&amp;"ibor"&amp;$I$1,BA468,Trigger)</f>
        <v>42795</v>
      </c>
      <c r="BA468" s="188">
        <f>_xll.qlCalendarAdvance(Calendar,BA467,AY468,"f",,Trigger)</f>
        <v>42797</v>
      </c>
      <c r="BB468" s="188">
        <f>_xll.qlInterestRateIndexMaturity(Currency&amp;"ibor"&amp;$I$1,BA468,Trigger)</f>
        <v>42891</v>
      </c>
      <c r="BC468" s="361" t="e">
        <f>_xll.qlIndexFixing($AC$5,AZ468,,_xll.ohTrigger(Trigger,Quote!$V$2))</f>
        <v>#VALUE!</v>
      </c>
      <c r="BD468" s="361" t="e">
        <f>_xll.qlIndexFixing($BE$1,AZ468,TRUE,_xll.ohTrigger(Trigger,Quote!$V$2))</f>
        <v>#NUM!</v>
      </c>
    </row>
    <row r="469" spans="51:56" ht="11.25" customHeight="1" x14ac:dyDescent="0.25">
      <c r="AY469" s="187" t="s">
        <v>217</v>
      </c>
      <c r="AZ469" s="188">
        <f>_xll.qlInterestRateIndexFixingDate(Currency&amp;"ibor"&amp;$I$1,BA469,Trigger)</f>
        <v>42796</v>
      </c>
      <c r="BA469" s="188">
        <f>_xll.qlCalendarAdvance(Calendar,BA468,AY469,"f",,Trigger)</f>
        <v>42800</v>
      </c>
      <c r="BB469" s="188">
        <f>_xll.qlInterestRateIndexMaturity(Currency&amp;"ibor"&amp;$I$1,BA469,Trigger)</f>
        <v>42892</v>
      </c>
      <c r="BC469" s="361" t="e">
        <f>_xll.qlIndexFixing($AC$5,AZ469,,_xll.ohTrigger(Trigger,Quote!$V$2))</f>
        <v>#VALUE!</v>
      </c>
      <c r="BD469" s="361" t="e">
        <f>_xll.qlIndexFixing($BE$1,AZ469,TRUE,_xll.ohTrigger(Trigger,Quote!$V$2))</f>
        <v>#NUM!</v>
      </c>
    </row>
    <row r="470" spans="51:56" ht="11.25" customHeight="1" x14ac:dyDescent="0.25">
      <c r="AY470" s="187" t="s">
        <v>217</v>
      </c>
      <c r="AZ470" s="188">
        <f>_xll.qlInterestRateIndexFixingDate(Currency&amp;"ibor"&amp;$I$1,BA470,Trigger)</f>
        <v>42797</v>
      </c>
      <c r="BA470" s="188">
        <f>_xll.qlCalendarAdvance(Calendar,BA469,AY470,"f",,Trigger)</f>
        <v>42801</v>
      </c>
      <c r="BB470" s="188">
        <f>_xll.qlInterestRateIndexMaturity(Currency&amp;"ibor"&amp;$I$1,BA470,Trigger)</f>
        <v>42893</v>
      </c>
      <c r="BC470" s="361" t="e">
        <f>_xll.qlIndexFixing($AC$5,AZ470,,_xll.ohTrigger(Trigger,Quote!$V$2))</f>
        <v>#VALUE!</v>
      </c>
      <c r="BD470" s="361" t="e">
        <f>_xll.qlIndexFixing($BE$1,AZ470,TRUE,_xll.ohTrigger(Trigger,Quote!$V$2))</f>
        <v>#NUM!</v>
      </c>
    </row>
    <row r="471" spans="51:56" ht="11.25" customHeight="1" x14ac:dyDescent="0.25">
      <c r="AY471" s="187" t="s">
        <v>217</v>
      </c>
      <c r="AZ471" s="188">
        <f>_xll.qlInterestRateIndexFixingDate(Currency&amp;"ibor"&amp;$I$1,BA471,Trigger)</f>
        <v>42800</v>
      </c>
      <c r="BA471" s="188">
        <f>_xll.qlCalendarAdvance(Calendar,BA470,AY471,"f",,Trigger)</f>
        <v>42802</v>
      </c>
      <c r="BB471" s="188">
        <f>_xll.qlInterestRateIndexMaturity(Currency&amp;"ibor"&amp;$I$1,BA471,Trigger)</f>
        <v>42894</v>
      </c>
      <c r="BC471" s="361" t="e">
        <f>_xll.qlIndexFixing($AC$5,AZ471,,_xll.ohTrigger(Trigger,Quote!$V$2))</f>
        <v>#VALUE!</v>
      </c>
      <c r="BD471" s="361" t="e">
        <f>_xll.qlIndexFixing($BE$1,AZ471,TRUE,_xll.ohTrigger(Trigger,Quote!$V$2))</f>
        <v>#NUM!</v>
      </c>
    </row>
    <row r="472" spans="51:56" ht="11.25" customHeight="1" x14ac:dyDescent="0.25">
      <c r="AY472" s="187" t="s">
        <v>217</v>
      </c>
      <c r="AZ472" s="188">
        <f>_xll.qlInterestRateIndexFixingDate(Currency&amp;"ibor"&amp;$I$1,BA472,Trigger)</f>
        <v>42801</v>
      </c>
      <c r="BA472" s="188">
        <f>_xll.qlCalendarAdvance(Calendar,BA471,AY472,"f",,Trigger)</f>
        <v>42803</v>
      </c>
      <c r="BB472" s="188">
        <f>_xll.qlInterestRateIndexMaturity(Currency&amp;"ibor"&amp;$I$1,BA472,Trigger)</f>
        <v>42895</v>
      </c>
      <c r="BC472" s="361" t="e">
        <f>_xll.qlIndexFixing($AC$5,AZ472,,_xll.ohTrigger(Trigger,Quote!$V$2))</f>
        <v>#VALUE!</v>
      </c>
      <c r="BD472" s="361" t="e">
        <f>_xll.qlIndexFixing($BE$1,AZ472,TRUE,_xll.ohTrigger(Trigger,Quote!$V$2))</f>
        <v>#NUM!</v>
      </c>
    </row>
    <row r="473" spans="51:56" ht="11.25" customHeight="1" x14ac:dyDescent="0.25">
      <c r="AY473" s="187" t="s">
        <v>217</v>
      </c>
      <c r="AZ473" s="188">
        <f>_xll.qlInterestRateIndexFixingDate(Currency&amp;"ibor"&amp;$I$1,BA473,Trigger)</f>
        <v>42802</v>
      </c>
      <c r="BA473" s="188">
        <f>_xll.qlCalendarAdvance(Calendar,BA472,AY473,"f",,Trigger)</f>
        <v>42804</v>
      </c>
      <c r="BB473" s="188">
        <f>_xll.qlInterestRateIndexMaturity(Currency&amp;"ibor"&amp;$I$1,BA473,Trigger)</f>
        <v>42898</v>
      </c>
      <c r="BC473" s="361" t="e">
        <f>_xll.qlIndexFixing($AC$5,AZ473,,_xll.ohTrigger(Trigger,Quote!$V$2))</f>
        <v>#VALUE!</v>
      </c>
      <c r="BD473" s="361" t="e">
        <f>_xll.qlIndexFixing($BE$1,AZ473,TRUE,_xll.ohTrigger(Trigger,Quote!$V$2))</f>
        <v>#NUM!</v>
      </c>
    </row>
    <row r="474" spans="51:56" ht="11.25" customHeight="1" x14ac:dyDescent="0.25">
      <c r="AY474" s="187" t="s">
        <v>217</v>
      </c>
      <c r="AZ474" s="188">
        <f>_xll.qlInterestRateIndexFixingDate(Currency&amp;"ibor"&amp;$I$1,BA474,Trigger)</f>
        <v>42803</v>
      </c>
      <c r="BA474" s="188">
        <f>_xll.qlCalendarAdvance(Calendar,BA473,AY474,"f",,Trigger)</f>
        <v>42807</v>
      </c>
      <c r="BB474" s="188">
        <f>_xll.qlInterestRateIndexMaturity(Currency&amp;"ibor"&amp;$I$1,BA474,Trigger)</f>
        <v>42899</v>
      </c>
      <c r="BC474" s="361" t="e">
        <f>_xll.qlIndexFixing($AC$5,AZ474,,_xll.ohTrigger(Trigger,Quote!$V$2))</f>
        <v>#VALUE!</v>
      </c>
      <c r="BD474" s="361" t="e">
        <f>_xll.qlIndexFixing($BE$1,AZ474,TRUE,_xll.ohTrigger(Trigger,Quote!$V$2))</f>
        <v>#NUM!</v>
      </c>
    </row>
    <row r="475" spans="51:56" ht="11.25" customHeight="1" x14ac:dyDescent="0.25">
      <c r="AY475" s="187" t="s">
        <v>217</v>
      </c>
      <c r="AZ475" s="188">
        <f>_xll.qlInterestRateIndexFixingDate(Currency&amp;"ibor"&amp;$I$1,BA475,Trigger)</f>
        <v>42804</v>
      </c>
      <c r="BA475" s="188">
        <f>_xll.qlCalendarAdvance(Calendar,BA474,AY475,"f",,Trigger)</f>
        <v>42808</v>
      </c>
      <c r="BB475" s="188">
        <f>_xll.qlInterestRateIndexMaturity(Currency&amp;"ibor"&amp;$I$1,BA475,Trigger)</f>
        <v>42900</v>
      </c>
      <c r="BC475" s="361" t="e">
        <f>_xll.qlIndexFixing($AC$5,AZ475,,_xll.ohTrigger(Trigger,Quote!$V$2))</f>
        <v>#VALUE!</v>
      </c>
      <c r="BD475" s="361" t="e">
        <f>_xll.qlIndexFixing($BE$1,AZ475,TRUE,_xll.ohTrigger(Trigger,Quote!$V$2))</f>
        <v>#NUM!</v>
      </c>
    </row>
    <row r="476" spans="51:56" ht="11.25" customHeight="1" x14ac:dyDescent="0.25">
      <c r="AY476" s="187" t="s">
        <v>217</v>
      </c>
      <c r="AZ476" s="188">
        <f>_xll.qlInterestRateIndexFixingDate(Currency&amp;"ibor"&amp;$I$1,BA476,Trigger)</f>
        <v>42807</v>
      </c>
      <c r="BA476" s="188">
        <f>_xll.qlCalendarAdvance(Calendar,BA475,AY476,"f",,Trigger)</f>
        <v>42809</v>
      </c>
      <c r="BB476" s="188">
        <f>_xll.qlInterestRateIndexMaturity(Currency&amp;"ibor"&amp;$I$1,BA476,Trigger)</f>
        <v>42901</v>
      </c>
      <c r="BC476" s="361" t="e">
        <f>_xll.qlIndexFixing($AC$5,AZ476,,_xll.ohTrigger(Trigger,Quote!$V$2))</f>
        <v>#VALUE!</v>
      </c>
      <c r="BD476" s="361" t="e">
        <f>_xll.qlIndexFixing($BE$1,AZ476,TRUE,_xll.ohTrigger(Trigger,Quote!$V$2))</f>
        <v>#NUM!</v>
      </c>
    </row>
    <row r="477" spans="51:56" ht="11.25" customHeight="1" x14ac:dyDescent="0.25">
      <c r="AY477" s="187" t="s">
        <v>217</v>
      </c>
      <c r="AZ477" s="188">
        <f>_xll.qlInterestRateIndexFixingDate(Currency&amp;"ibor"&amp;$I$1,BA477,Trigger)</f>
        <v>42808</v>
      </c>
      <c r="BA477" s="188">
        <f>_xll.qlCalendarAdvance(Calendar,BA476,AY477,"f",,Trigger)</f>
        <v>42810</v>
      </c>
      <c r="BB477" s="188">
        <f>_xll.qlInterestRateIndexMaturity(Currency&amp;"ibor"&amp;$I$1,BA477,Trigger)</f>
        <v>42902</v>
      </c>
      <c r="BC477" s="361" t="e">
        <f>_xll.qlIndexFixing($AC$5,AZ477,,_xll.ohTrigger(Trigger,Quote!$V$2))</f>
        <v>#VALUE!</v>
      </c>
      <c r="BD477" s="361" t="e">
        <f>_xll.qlIndexFixing($BE$1,AZ477,TRUE,_xll.ohTrigger(Trigger,Quote!$V$2))</f>
        <v>#NUM!</v>
      </c>
    </row>
    <row r="478" spans="51:56" ht="11.25" customHeight="1" x14ac:dyDescent="0.25">
      <c r="AY478" s="187" t="s">
        <v>217</v>
      </c>
      <c r="AZ478" s="188">
        <f>_xll.qlInterestRateIndexFixingDate(Currency&amp;"ibor"&amp;$I$1,BA478,Trigger)</f>
        <v>42809</v>
      </c>
      <c r="BA478" s="188">
        <f>_xll.qlCalendarAdvance(Calendar,BA477,AY478,"f",,Trigger)</f>
        <v>42811</v>
      </c>
      <c r="BB478" s="188">
        <f>_xll.qlInterestRateIndexMaturity(Currency&amp;"ibor"&amp;$I$1,BA478,Trigger)</f>
        <v>42905</v>
      </c>
      <c r="BC478" s="361" t="e">
        <f>_xll.qlIndexFixing($AC$5,AZ478,,_xll.ohTrigger(Trigger,Quote!$V$2))</f>
        <v>#VALUE!</v>
      </c>
      <c r="BD478" s="361" t="e">
        <f>_xll.qlIndexFixing($BE$1,AZ478,TRUE,_xll.ohTrigger(Trigger,Quote!$V$2))</f>
        <v>#NUM!</v>
      </c>
    </row>
    <row r="479" spans="51:56" ht="11.25" customHeight="1" x14ac:dyDescent="0.25">
      <c r="AY479" s="187" t="s">
        <v>217</v>
      </c>
      <c r="AZ479" s="188">
        <f>_xll.qlInterestRateIndexFixingDate(Currency&amp;"ibor"&amp;$I$1,BA479,Trigger)</f>
        <v>42810</v>
      </c>
      <c r="BA479" s="188">
        <f>_xll.qlCalendarAdvance(Calendar,BA478,AY479,"f",,Trigger)</f>
        <v>42814</v>
      </c>
      <c r="BB479" s="188">
        <f>_xll.qlInterestRateIndexMaturity(Currency&amp;"ibor"&amp;$I$1,BA479,Trigger)</f>
        <v>42906</v>
      </c>
      <c r="BC479" s="361" t="e">
        <f>_xll.qlIndexFixing($AC$5,AZ479,,_xll.ohTrigger(Trigger,Quote!$V$2))</f>
        <v>#VALUE!</v>
      </c>
      <c r="BD479" s="361" t="e">
        <f>_xll.qlIndexFixing($BE$1,AZ479,TRUE,_xll.ohTrigger(Trigger,Quote!$V$2))</f>
        <v>#NUM!</v>
      </c>
    </row>
    <row r="480" spans="51:56" ht="11.25" customHeight="1" x14ac:dyDescent="0.25">
      <c r="AY480" s="187" t="s">
        <v>217</v>
      </c>
      <c r="AZ480" s="188">
        <f>_xll.qlInterestRateIndexFixingDate(Currency&amp;"ibor"&amp;$I$1,BA480,Trigger)</f>
        <v>42811</v>
      </c>
      <c r="BA480" s="188">
        <f>_xll.qlCalendarAdvance(Calendar,BA479,AY480,"f",,Trigger)</f>
        <v>42815</v>
      </c>
      <c r="BB480" s="188">
        <f>_xll.qlInterestRateIndexMaturity(Currency&amp;"ibor"&amp;$I$1,BA480,Trigger)</f>
        <v>42907</v>
      </c>
      <c r="BC480" s="361" t="e">
        <f>_xll.qlIndexFixing($AC$5,AZ480,,_xll.ohTrigger(Trigger,Quote!$V$2))</f>
        <v>#VALUE!</v>
      </c>
      <c r="BD480" s="361" t="e">
        <f>_xll.qlIndexFixing($BE$1,AZ480,TRUE,_xll.ohTrigger(Trigger,Quote!$V$2))</f>
        <v>#NUM!</v>
      </c>
    </row>
    <row r="481" spans="51:56" ht="11.25" customHeight="1" x14ac:dyDescent="0.25">
      <c r="AY481" s="187" t="s">
        <v>217</v>
      </c>
      <c r="AZ481" s="188">
        <f>_xll.qlInterestRateIndexFixingDate(Currency&amp;"ibor"&amp;$I$1,BA481,Trigger)</f>
        <v>42814</v>
      </c>
      <c r="BA481" s="188">
        <f>_xll.qlCalendarAdvance(Calendar,BA480,AY481,"f",,Trigger)</f>
        <v>42816</v>
      </c>
      <c r="BB481" s="188">
        <f>_xll.qlInterestRateIndexMaturity(Currency&amp;"ibor"&amp;$I$1,BA481,Trigger)</f>
        <v>42908</v>
      </c>
      <c r="BC481" s="361" t="e">
        <f>_xll.qlIndexFixing($AC$5,AZ481,,_xll.ohTrigger(Trigger,Quote!$V$2))</f>
        <v>#VALUE!</v>
      </c>
      <c r="BD481" s="361" t="e">
        <f>_xll.qlIndexFixing($BE$1,AZ481,TRUE,_xll.ohTrigger(Trigger,Quote!$V$2))</f>
        <v>#NUM!</v>
      </c>
    </row>
    <row r="482" spans="51:56" ht="11.25" customHeight="1" x14ac:dyDescent="0.25">
      <c r="AY482" s="187" t="s">
        <v>217</v>
      </c>
      <c r="AZ482" s="188">
        <f>_xll.qlInterestRateIndexFixingDate(Currency&amp;"ibor"&amp;$I$1,BA482,Trigger)</f>
        <v>42815</v>
      </c>
      <c r="BA482" s="188">
        <f>_xll.qlCalendarAdvance(Calendar,BA481,AY482,"f",,Trigger)</f>
        <v>42817</v>
      </c>
      <c r="BB482" s="188">
        <f>_xll.qlInterestRateIndexMaturity(Currency&amp;"ibor"&amp;$I$1,BA482,Trigger)</f>
        <v>42909</v>
      </c>
      <c r="BC482" s="361" t="e">
        <f>_xll.qlIndexFixing($AC$5,AZ482,,_xll.ohTrigger(Trigger,Quote!$V$2))</f>
        <v>#VALUE!</v>
      </c>
      <c r="BD482" s="361" t="e">
        <f>_xll.qlIndexFixing($BE$1,AZ482,TRUE,_xll.ohTrigger(Trigger,Quote!$V$2))</f>
        <v>#NUM!</v>
      </c>
    </row>
    <row r="483" spans="51:56" ht="11.25" customHeight="1" x14ac:dyDescent="0.25">
      <c r="AY483" s="187" t="s">
        <v>217</v>
      </c>
      <c r="AZ483" s="188">
        <f>_xll.qlInterestRateIndexFixingDate(Currency&amp;"ibor"&amp;$I$1,BA483,Trigger)</f>
        <v>42816</v>
      </c>
      <c r="BA483" s="188">
        <f>_xll.qlCalendarAdvance(Calendar,BA482,AY483,"f",,Trigger)</f>
        <v>42818</v>
      </c>
      <c r="BB483" s="188">
        <f>_xll.qlInterestRateIndexMaturity(Currency&amp;"ibor"&amp;$I$1,BA483,Trigger)</f>
        <v>42912</v>
      </c>
      <c r="BC483" s="361" t="e">
        <f>_xll.qlIndexFixing($AC$5,AZ483,,_xll.ohTrigger(Trigger,Quote!$V$2))</f>
        <v>#VALUE!</v>
      </c>
      <c r="BD483" s="361" t="e">
        <f>_xll.qlIndexFixing($BE$1,AZ483,TRUE,_xll.ohTrigger(Trigger,Quote!$V$2))</f>
        <v>#NUM!</v>
      </c>
    </row>
    <row r="484" spans="51:56" ht="11.25" customHeight="1" x14ac:dyDescent="0.25">
      <c r="AY484" s="187" t="s">
        <v>217</v>
      </c>
      <c r="AZ484" s="188">
        <f>_xll.qlInterestRateIndexFixingDate(Currency&amp;"ibor"&amp;$I$1,BA484,Trigger)</f>
        <v>42817</v>
      </c>
      <c r="BA484" s="188">
        <f>_xll.qlCalendarAdvance(Calendar,BA483,AY484,"f",,Trigger)</f>
        <v>42821</v>
      </c>
      <c r="BB484" s="188">
        <f>_xll.qlInterestRateIndexMaturity(Currency&amp;"ibor"&amp;$I$1,BA484,Trigger)</f>
        <v>42913</v>
      </c>
      <c r="BC484" s="361" t="e">
        <f>_xll.qlIndexFixing($AC$5,AZ484,,_xll.ohTrigger(Trigger,Quote!$V$2))</f>
        <v>#VALUE!</v>
      </c>
      <c r="BD484" s="361" t="e">
        <f>_xll.qlIndexFixing($BE$1,AZ484,TRUE,_xll.ohTrigger(Trigger,Quote!$V$2))</f>
        <v>#NUM!</v>
      </c>
    </row>
    <row r="485" spans="51:56" ht="11.25" customHeight="1" x14ac:dyDescent="0.25">
      <c r="AY485" s="187" t="s">
        <v>217</v>
      </c>
      <c r="AZ485" s="188">
        <f>_xll.qlInterestRateIndexFixingDate(Currency&amp;"ibor"&amp;$I$1,BA485,Trigger)</f>
        <v>42818</v>
      </c>
      <c r="BA485" s="188">
        <f>_xll.qlCalendarAdvance(Calendar,BA484,AY485,"f",,Trigger)</f>
        <v>42822</v>
      </c>
      <c r="BB485" s="188">
        <f>_xll.qlInterestRateIndexMaturity(Currency&amp;"ibor"&amp;$I$1,BA485,Trigger)</f>
        <v>42914</v>
      </c>
      <c r="BC485" s="361" t="e">
        <f>_xll.qlIndexFixing($AC$5,AZ485,,_xll.ohTrigger(Trigger,Quote!$V$2))</f>
        <v>#VALUE!</v>
      </c>
      <c r="BD485" s="361" t="e">
        <f>_xll.qlIndexFixing($BE$1,AZ485,TRUE,_xll.ohTrigger(Trigger,Quote!$V$2))</f>
        <v>#NUM!</v>
      </c>
    </row>
    <row r="486" spans="51:56" ht="11.25" customHeight="1" x14ac:dyDescent="0.25">
      <c r="AY486" s="187" t="s">
        <v>217</v>
      </c>
      <c r="AZ486" s="188">
        <f>_xll.qlInterestRateIndexFixingDate(Currency&amp;"ibor"&amp;$I$1,BA486,Trigger)</f>
        <v>42821</v>
      </c>
      <c r="BA486" s="188">
        <f>_xll.qlCalendarAdvance(Calendar,BA485,AY486,"f",,Trigger)</f>
        <v>42823</v>
      </c>
      <c r="BB486" s="188">
        <f>_xll.qlInterestRateIndexMaturity(Currency&amp;"ibor"&amp;$I$1,BA486,Trigger)</f>
        <v>42915</v>
      </c>
      <c r="BC486" s="361" t="e">
        <f>_xll.qlIndexFixing($AC$5,AZ486,,_xll.ohTrigger(Trigger,Quote!$V$2))</f>
        <v>#VALUE!</v>
      </c>
      <c r="BD486" s="361" t="e">
        <f>_xll.qlIndexFixing($BE$1,AZ486,TRUE,_xll.ohTrigger(Trigger,Quote!$V$2))</f>
        <v>#NUM!</v>
      </c>
    </row>
    <row r="487" spans="51:56" ht="11.25" customHeight="1" x14ac:dyDescent="0.25">
      <c r="AY487" s="187" t="s">
        <v>217</v>
      </c>
      <c r="AZ487" s="188">
        <f>_xll.qlInterestRateIndexFixingDate(Currency&amp;"ibor"&amp;$I$1,BA487,Trigger)</f>
        <v>42822</v>
      </c>
      <c r="BA487" s="188">
        <f>_xll.qlCalendarAdvance(Calendar,BA486,AY487,"f",,Trigger)</f>
        <v>42824</v>
      </c>
      <c r="BB487" s="188">
        <f>_xll.qlInterestRateIndexMaturity(Currency&amp;"ibor"&amp;$I$1,BA487,Trigger)</f>
        <v>42916</v>
      </c>
      <c r="BC487" s="361" t="e">
        <f>_xll.qlIndexFixing($AC$5,AZ487,,_xll.ohTrigger(Trigger,Quote!$V$2))</f>
        <v>#VALUE!</v>
      </c>
      <c r="BD487" s="361" t="e">
        <f>_xll.qlIndexFixing($BE$1,AZ487,TRUE,_xll.ohTrigger(Trigger,Quote!$V$2))</f>
        <v>#NUM!</v>
      </c>
    </row>
    <row r="488" spans="51:56" ht="11.25" customHeight="1" x14ac:dyDescent="0.25">
      <c r="AY488" s="187" t="s">
        <v>217</v>
      </c>
      <c r="AZ488" s="188">
        <f>_xll.qlInterestRateIndexFixingDate(Currency&amp;"ibor"&amp;$I$1,BA488,Trigger)</f>
        <v>42823</v>
      </c>
      <c r="BA488" s="188">
        <f>_xll.qlCalendarAdvance(Calendar,BA487,AY488,"f",,Trigger)</f>
        <v>42825</v>
      </c>
      <c r="BB488" s="188">
        <f>_xll.qlInterestRateIndexMaturity(Currency&amp;"ibor"&amp;$I$1,BA488,Trigger)</f>
        <v>42916</v>
      </c>
      <c r="BC488" s="361" t="e">
        <f>_xll.qlIndexFixing($AC$5,AZ488,,_xll.ohTrigger(Trigger,Quote!$V$2))</f>
        <v>#VALUE!</v>
      </c>
      <c r="BD488" s="361" t="e">
        <f>_xll.qlIndexFixing($BE$1,AZ488,TRUE,_xll.ohTrigger(Trigger,Quote!$V$2))</f>
        <v>#NUM!</v>
      </c>
    </row>
    <row r="489" spans="51:56" ht="11.25" customHeight="1" x14ac:dyDescent="0.25">
      <c r="AY489" s="187" t="s">
        <v>217</v>
      </c>
      <c r="AZ489" s="188">
        <f>_xll.qlInterestRateIndexFixingDate(Currency&amp;"ibor"&amp;$I$1,BA489,Trigger)</f>
        <v>42824</v>
      </c>
      <c r="BA489" s="188">
        <f>_xll.qlCalendarAdvance(Calendar,BA488,AY489,"f",,Trigger)</f>
        <v>42828</v>
      </c>
      <c r="BB489" s="188">
        <f>_xll.qlInterestRateIndexMaturity(Currency&amp;"ibor"&amp;$I$1,BA489,Trigger)</f>
        <v>42919</v>
      </c>
      <c r="BC489" s="361" t="e">
        <f>_xll.qlIndexFixing($AC$5,AZ489,,_xll.ohTrigger(Trigger,Quote!$V$2))</f>
        <v>#VALUE!</v>
      </c>
      <c r="BD489" s="361" t="e">
        <f>_xll.qlIndexFixing($BE$1,AZ489,TRUE,_xll.ohTrigger(Trigger,Quote!$V$2))</f>
        <v>#NUM!</v>
      </c>
    </row>
    <row r="490" spans="51:56" ht="11.25" customHeight="1" x14ac:dyDescent="0.25">
      <c r="AY490" s="187" t="s">
        <v>217</v>
      </c>
      <c r="AZ490" s="188">
        <f>_xll.qlInterestRateIndexFixingDate(Currency&amp;"ibor"&amp;$I$1,BA490,Trigger)</f>
        <v>42825</v>
      </c>
      <c r="BA490" s="188">
        <f>_xll.qlCalendarAdvance(Calendar,BA489,AY490,"f",,Trigger)</f>
        <v>42829</v>
      </c>
      <c r="BB490" s="188">
        <f>_xll.qlInterestRateIndexMaturity(Currency&amp;"ibor"&amp;$I$1,BA490,Trigger)</f>
        <v>42920</v>
      </c>
      <c r="BC490" s="361" t="e">
        <f>_xll.qlIndexFixing($AC$5,AZ490,,_xll.ohTrigger(Trigger,Quote!$V$2))</f>
        <v>#VALUE!</v>
      </c>
      <c r="BD490" s="361" t="e">
        <f>_xll.qlIndexFixing($BE$1,AZ490,TRUE,_xll.ohTrigger(Trigger,Quote!$V$2))</f>
        <v>#NUM!</v>
      </c>
    </row>
    <row r="491" spans="51:56" ht="11.25" customHeight="1" x14ac:dyDescent="0.25">
      <c r="AY491" s="187" t="s">
        <v>217</v>
      </c>
      <c r="AZ491" s="188">
        <f>_xll.qlInterestRateIndexFixingDate(Currency&amp;"ibor"&amp;$I$1,BA491,Trigger)</f>
        <v>42828</v>
      </c>
      <c r="BA491" s="188">
        <f>_xll.qlCalendarAdvance(Calendar,BA490,AY491,"f",,Trigger)</f>
        <v>42830</v>
      </c>
      <c r="BB491" s="188">
        <f>_xll.qlInterestRateIndexMaturity(Currency&amp;"ibor"&amp;$I$1,BA491,Trigger)</f>
        <v>42921</v>
      </c>
      <c r="BC491" s="361" t="e">
        <f>_xll.qlIndexFixing($AC$5,AZ491,,_xll.ohTrigger(Trigger,Quote!$V$2))</f>
        <v>#VALUE!</v>
      </c>
      <c r="BD491" s="361" t="e">
        <f>_xll.qlIndexFixing($BE$1,AZ491,TRUE,_xll.ohTrigger(Trigger,Quote!$V$2))</f>
        <v>#NUM!</v>
      </c>
    </row>
    <row r="492" spans="51:56" ht="11.25" customHeight="1" x14ac:dyDescent="0.25">
      <c r="AY492" s="187" t="s">
        <v>217</v>
      </c>
      <c r="AZ492" s="188">
        <f>_xll.qlInterestRateIndexFixingDate(Currency&amp;"ibor"&amp;$I$1,BA492,Trigger)</f>
        <v>42829</v>
      </c>
      <c r="BA492" s="188">
        <f>_xll.qlCalendarAdvance(Calendar,BA491,AY492,"f",,Trigger)</f>
        <v>42831</v>
      </c>
      <c r="BB492" s="188">
        <f>_xll.qlInterestRateIndexMaturity(Currency&amp;"ibor"&amp;$I$1,BA492,Trigger)</f>
        <v>42922</v>
      </c>
      <c r="BC492" s="361" t="e">
        <f>_xll.qlIndexFixing($AC$5,AZ492,,_xll.ohTrigger(Trigger,Quote!$V$2))</f>
        <v>#VALUE!</v>
      </c>
      <c r="BD492" s="361" t="e">
        <f>_xll.qlIndexFixing($BE$1,AZ492,TRUE,_xll.ohTrigger(Trigger,Quote!$V$2))</f>
        <v>#NUM!</v>
      </c>
    </row>
    <row r="493" spans="51:56" ht="11.25" customHeight="1" x14ac:dyDescent="0.25">
      <c r="AY493" s="187" t="s">
        <v>217</v>
      </c>
      <c r="AZ493" s="188">
        <f>_xll.qlInterestRateIndexFixingDate(Currency&amp;"ibor"&amp;$I$1,BA493,Trigger)</f>
        <v>42830</v>
      </c>
      <c r="BA493" s="188">
        <f>_xll.qlCalendarAdvance(Calendar,BA492,AY493,"f",,Trigger)</f>
        <v>42832</v>
      </c>
      <c r="BB493" s="188">
        <f>_xll.qlInterestRateIndexMaturity(Currency&amp;"ibor"&amp;$I$1,BA493,Trigger)</f>
        <v>42923</v>
      </c>
      <c r="BC493" s="361" t="e">
        <f>_xll.qlIndexFixing($AC$5,AZ493,,_xll.ohTrigger(Trigger,Quote!$V$2))</f>
        <v>#VALUE!</v>
      </c>
      <c r="BD493" s="361" t="e">
        <f>_xll.qlIndexFixing($BE$1,AZ493,TRUE,_xll.ohTrigger(Trigger,Quote!$V$2))</f>
        <v>#NUM!</v>
      </c>
    </row>
    <row r="494" spans="51:56" ht="11.25" customHeight="1" x14ac:dyDescent="0.25">
      <c r="AY494" s="187" t="s">
        <v>217</v>
      </c>
      <c r="AZ494" s="188">
        <f>_xll.qlInterestRateIndexFixingDate(Currency&amp;"ibor"&amp;$I$1,BA494,Trigger)</f>
        <v>42831</v>
      </c>
      <c r="BA494" s="188">
        <f>_xll.qlCalendarAdvance(Calendar,BA493,AY494,"f",,Trigger)</f>
        <v>42835</v>
      </c>
      <c r="BB494" s="188">
        <f>_xll.qlInterestRateIndexMaturity(Currency&amp;"ibor"&amp;$I$1,BA494,Trigger)</f>
        <v>42926</v>
      </c>
      <c r="BC494" s="361" t="e">
        <f>_xll.qlIndexFixing($AC$5,AZ494,,_xll.ohTrigger(Trigger,Quote!$V$2))</f>
        <v>#VALUE!</v>
      </c>
      <c r="BD494" s="361" t="e">
        <f>_xll.qlIndexFixing($BE$1,AZ494,TRUE,_xll.ohTrigger(Trigger,Quote!$V$2))</f>
        <v>#NUM!</v>
      </c>
    </row>
    <row r="495" spans="51:56" ht="11.25" customHeight="1" x14ac:dyDescent="0.25">
      <c r="AY495" s="187" t="s">
        <v>217</v>
      </c>
      <c r="AZ495" s="188">
        <f>_xll.qlInterestRateIndexFixingDate(Currency&amp;"ibor"&amp;$I$1,BA495,Trigger)</f>
        <v>42832</v>
      </c>
      <c r="BA495" s="188">
        <f>_xll.qlCalendarAdvance(Calendar,BA494,AY495,"f",,Trigger)</f>
        <v>42836</v>
      </c>
      <c r="BB495" s="188">
        <f>_xll.qlInterestRateIndexMaturity(Currency&amp;"ibor"&amp;$I$1,BA495,Trigger)</f>
        <v>42927</v>
      </c>
      <c r="BC495" s="361" t="e">
        <f>_xll.qlIndexFixing($AC$5,AZ495,,_xll.ohTrigger(Trigger,Quote!$V$2))</f>
        <v>#VALUE!</v>
      </c>
      <c r="BD495" s="361" t="e">
        <f>_xll.qlIndexFixing($BE$1,AZ495,TRUE,_xll.ohTrigger(Trigger,Quote!$V$2))</f>
        <v>#NUM!</v>
      </c>
    </row>
    <row r="496" spans="51:56" ht="11.25" customHeight="1" x14ac:dyDescent="0.25">
      <c r="AY496" s="187" t="s">
        <v>217</v>
      </c>
      <c r="AZ496" s="188">
        <f>_xll.qlInterestRateIndexFixingDate(Currency&amp;"ibor"&amp;$I$1,BA496,Trigger)</f>
        <v>42835</v>
      </c>
      <c r="BA496" s="188">
        <f>_xll.qlCalendarAdvance(Calendar,BA495,AY496,"f",,Trigger)</f>
        <v>42837</v>
      </c>
      <c r="BB496" s="188">
        <f>_xll.qlInterestRateIndexMaturity(Currency&amp;"ibor"&amp;$I$1,BA496,Trigger)</f>
        <v>42928</v>
      </c>
      <c r="BC496" s="361" t="e">
        <f>_xll.qlIndexFixing($AC$5,AZ496,,_xll.ohTrigger(Trigger,Quote!$V$2))</f>
        <v>#VALUE!</v>
      </c>
      <c r="BD496" s="361" t="e">
        <f>_xll.qlIndexFixing($BE$1,AZ496,TRUE,_xll.ohTrigger(Trigger,Quote!$V$2))</f>
        <v>#NUM!</v>
      </c>
    </row>
    <row r="497" spans="51:56" ht="11.25" customHeight="1" x14ac:dyDescent="0.25">
      <c r="AY497" s="187" t="s">
        <v>217</v>
      </c>
      <c r="AZ497" s="188">
        <f>_xll.qlInterestRateIndexFixingDate(Currency&amp;"ibor"&amp;$I$1,BA497,Trigger)</f>
        <v>42836</v>
      </c>
      <c r="BA497" s="188">
        <f>_xll.qlCalendarAdvance(Calendar,BA496,AY497,"f",,Trigger)</f>
        <v>42838</v>
      </c>
      <c r="BB497" s="188">
        <f>_xll.qlInterestRateIndexMaturity(Currency&amp;"ibor"&amp;$I$1,BA497,Trigger)</f>
        <v>42929</v>
      </c>
      <c r="BC497" s="361" t="e">
        <f>_xll.qlIndexFixing($AC$5,AZ497,,_xll.ohTrigger(Trigger,Quote!$V$2))</f>
        <v>#VALUE!</v>
      </c>
      <c r="BD497" s="361" t="e">
        <f>_xll.qlIndexFixing($BE$1,AZ497,TRUE,_xll.ohTrigger(Trigger,Quote!$V$2))</f>
        <v>#NUM!</v>
      </c>
    </row>
    <row r="498" spans="51:56" ht="11.25" customHeight="1" x14ac:dyDescent="0.25">
      <c r="AY498" s="187" t="s">
        <v>217</v>
      </c>
      <c r="AZ498" s="188">
        <f>_xll.qlInterestRateIndexFixingDate(Currency&amp;"ibor"&amp;$I$1,BA498,Trigger)</f>
        <v>42837</v>
      </c>
      <c r="BA498" s="188">
        <f>_xll.qlCalendarAdvance(Calendar,BA497,AY498,"f",,Trigger)</f>
        <v>42843</v>
      </c>
      <c r="BB498" s="188">
        <f>_xll.qlInterestRateIndexMaturity(Currency&amp;"ibor"&amp;$I$1,BA498,Trigger)</f>
        <v>42934</v>
      </c>
      <c r="BC498" s="361" t="e">
        <f>_xll.qlIndexFixing($AC$5,AZ498,,_xll.ohTrigger(Trigger,Quote!$V$2))</f>
        <v>#VALUE!</v>
      </c>
      <c r="BD498" s="361" t="e">
        <f>_xll.qlIndexFixing($BE$1,AZ498,TRUE,_xll.ohTrigger(Trigger,Quote!$V$2))</f>
        <v>#NUM!</v>
      </c>
    </row>
    <row r="499" spans="51:56" ht="11.25" customHeight="1" x14ac:dyDescent="0.25">
      <c r="AY499" s="187" t="s">
        <v>217</v>
      </c>
      <c r="AZ499" s="188">
        <f>_xll.qlInterestRateIndexFixingDate(Currency&amp;"ibor"&amp;$I$1,BA499,Trigger)</f>
        <v>42838</v>
      </c>
      <c r="BA499" s="188">
        <f>_xll.qlCalendarAdvance(Calendar,BA498,AY499,"f",,Trigger)</f>
        <v>42844</v>
      </c>
      <c r="BB499" s="188">
        <f>_xll.qlInterestRateIndexMaturity(Currency&amp;"ibor"&amp;$I$1,BA499,Trigger)</f>
        <v>42935</v>
      </c>
      <c r="BC499" s="361" t="e">
        <f>_xll.qlIndexFixing($AC$5,AZ499,,_xll.ohTrigger(Trigger,Quote!$V$2))</f>
        <v>#VALUE!</v>
      </c>
      <c r="BD499" s="361" t="e">
        <f>_xll.qlIndexFixing($BE$1,AZ499,TRUE,_xll.ohTrigger(Trigger,Quote!$V$2))</f>
        <v>#NUM!</v>
      </c>
    </row>
    <row r="500" spans="51:56" ht="11.25" customHeight="1" x14ac:dyDescent="0.25">
      <c r="AY500" s="187" t="s">
        <v>217</v>
      </c>
      <c r="AZ500" s="188">
        <f>_xll.qlInterestRateIndexFixingDate(Currency&amp;"ibor"&amp;$I$1,BA500,Trigger)</f>
        <v>42843</v>
      </c>
      <c r="BA500" s="188">
        <f>_xll.qlCalendarAdvance(Calendar,BA499,AY500,"f",,Trigger)</f>
        <v>42845</v>
      </c>
      <c r="BB500" s="188">
        <f>_xll.qlInterestRateIndexMaturity(Currency&amp;"ibor"&amp;$I$1,BA500,Trigger)</f>
        <v>42936</v>
      </c>
      <c r="BC500" s="361" t="e">
        <f>_xll.qlIndexFixing($AC$5,AZ500,,_xll.ohTrigger(Trigger,Quote!$V$2))</f>
        <v>#VALUE!</v>
      </c>
      <c r="BD500" s="361" t="e">
        <f>_xll.qlIndexFixing($BE$1,AZ500,TRUE,_xll.ohTrigger(Trigger,Quote!$V$2))</f>
        <v>#NUM!</v>
      </c>
    </row>
    <row r="501" spans="51:56" ht="11.25" customHeight="1" x14ac:dyDescent="0.25">
      <c r="AY501" s="187" t="s">
        <v>217</v>
      </c>
      <c r="AZ501" s="188">
        <f>_xll.qlInterestRateIndexFixingDate(Currency&amp;"ibor"&amp;$I$1,BA501,Trigger)</f>
        <v>42844</v>
      </c>
      <c r="BA501" s="188">
        <f>_xll.qlCalendarAdvance(Calendar,BA500,AY501,"f",,Trigger)</f>
        <v>42846</v>
      </c>
      <c r="BB501" s="188">
        <f>_xll.qlInterestRateIndexMaturity(Currency&amp;"ibor"&amp;$I$1,BA501,Trigger)</f>
        <v>42937</v>
      </c>
      <c r="BC501" s="361" t="e">
        <f>_xll.qlIndexFixing($AC$5,AZ501,,_xll.ohTrigger(Trigger,Quote!$V$2))</f>
        <v>#VALUE!</v>
      </c>
      <c r="BD501" s="361" t="e">
        <f>_xll.qlIndexFixing($BE$1,AZ501,TRUE,_xll.ohTrigger(Trigger,Quote!$V$2))</f>
        <v>#NUM!</v>
      </c>
    </row>
    <row r="502" spans="51:56" ht="11.25" customHeight="1" x14ac:dyDescent="0.25">
      <c r="AY502" s="187" t="s">
        <v>217</v>
      </c>
      <c r="AZ502" s="188">
        <f>_xll.qlInterestRateIndexFixingDate(Currency&amp;"ibor"&amp;$I$1,BA502,Trigger)</f>
        <v>42845</v>
      </c>
      <c r="BA502" s="188">
        <f>_xll.qlCalendarAdvance(Calendar,BA501,AY502,"f",,Trigger)</f>
        <v>42849</v>
      </c>
      <c r="BB502" s="188">
        <f>_xll.qlInterestRateIndexMaturity(Currency&amp;"ibor"&amp;$I$1,BA502,Trigger)</f>
        <v>42940</v>
      </c>
      <c r="BC502" s="361" t="e">
        <f>_xll.qlIndexFixing($AC$5,AZ502,,_xll.ohTrigger(Trigger,Quote!$V$2))</f>
        <v>#VALUE!</v>
      </c>
      <c r="BD502" s="361" t="e">
        <f>_xll.qlIndexFixing($BE$1,AZ502,TRUE,_xll.ohTrigger(Trigger,Quote!$V$2))</f>
        <v>#NUM!</v>
      </c>
    </row>
    <row r="503" spans="51:56" ht="11.25" customHeight="1" x14ac:dyDescent="0.25">
      <c r="AY503" s="187" t="s">
        <v>217</v>
      </c>
      <c r="AZ503" s="188">
        <f>_xll.qlInterestRateIndexFixingDate(Currency&amp;"ibor"&amp;$I$1,BA503,Trigger)</f>
        <v>42846</v>
      </c>
      <c r="BA503" s="188">
        <f>_xll.qlCalendarAdvance(Calendar,BA502,AY503,"f",,Trigger)</f>
        <v>42850</v>
      </c>
      <c r="BB503" s="188">
        <f>_xll.qlInterestRateIndexMaturity(Currency&amp;"ibor"&amp;$I$1,BA503,Trigger)</f>
        <v>42941</v>
      </c>
      <c r="BC503" s="361" t="e">
        <f>_xll.qlIndexFixing($AC$5,AZ503,,_xll.ohTrigger(Trigger,Quote!$V$2))</f>
        <v>#VALUE!</v>
      </c>
      <c r="BD503" s="361" t="e">
        <f>_xll.qlIndexFixing($BE$1,AZ503,TRUE,_xll.ohTrigger(Trigger,Quote!$V$2))</f>
        <v>#NUM!</v>
      </c>
    </row>
    <row r="504" spans="51:56" ht="11.25" customHeight="1" x14ac:dyDescent="0.25">
      <c r="AY504" s="187" t="s">
        <v>217</v>
      </c>
      <c r="AZ504" s="188">
        <f>_xll.qlInterestRateIndexFixingDate(Currency&amp;"ibor"&amp;$I$1,BA504,Trigger)</f>
        <v>42849</v>
      </c>
      <c r="BA504" s="188">
        <f>_xll.qlCalendarAdvance(Calendar,BA503,AY504,"f",,Trigger)</f>
        <v>42851</v>
      </c>
      <c r="BB504" s="188">
        <f>_xll.qlInterestRateIndexMaturity(Currency&amp;"ibor"&amp;$I$1,BA504,Trigger)</f>
        <v>42942</v>
      </c>
      <c r="BC504" s="361" t="e">
        <f>_xll.qlIndexFixing($AC$5,AZ504,,_xll.ohTrigger(Trigger,Quote!$V$2))</f>
        <v>#VALUE!</v>
      </c>
      <c r="BD504" s="361" t="e">
        <f>_xll.qlIndexFixing($BE$1,AZ504,TRUE,_xll.ohTrigger(Trigger,Quote!$V$2))</f>
        <v>#NUM!</v>
      </c>
    </row>
    <row r="505" spans="51:56" ht="11.25" customHeight="1" x14ac:dyDescent="0.25">
      <c r="AY505" s="187" t="s">
        <v>217</v>
      </c>
      <c r="AZ505" s="188">
        <f>_xll.qlInterestRateIndexFixingDate(Currency&amp;"ibor"&amp;$I$1,BA505,Trigger)</f>
        <v>42850</v>
      </c>
      <c r="BA505" s="188">
        <f>_xll.qlCalendarAdvance(Calendar,BA504,AY505,"f",,Trigger)</f>
        <v>42852</v>
      </c>
      <c r="BB505" s="188">
        <f>_xll.qlInterestRateIndexMaturity(Currency&amp;"ibor"&amp;$I$1,BA505,Trigger)</f>
        <v>42943</v>
      </c>
      <c r="BC505" s="361" t="e">
        <f>_xll.qlIndexFixing($AC$5,AZ505,,_xll.ohTrigger(Trigger,Quote!$V$2))</f>
        <v>#VALUE!</v>
      </c>
      <c r="BD505" s="361" t="e">
        <f>_xll.qlIndexFixing($BE$1,AZ505,TRUE,_xll.ohTrigger(Trigger,Quote!$V$2))</f>
        <v>#NUM!</v>
      </c>
    </row>
    <row r="506" spans="51:56" ht="11.25" customHeight="1" x14ac:dyDescent="0.25">
      <c r="AY506" s="187" t="s">
        <v>217</v>
      </c>
      <c r="AZ506" s="188">
        <f>_xll.qlInterestRateIndexFixingDate(Currency&amp;"ibor"&amp;$I$1,BA506,Trigger)</f>
        <v>42851</v>
      </c>
      <c r="BA506" s="188">
        <f>_xll.qlCalendarAdvance(Calendar,BA505,AY506,"f",,Trigger)</f>
        <v>42853</v>
      </c>
      <c r="BB506" s="188">
        <f>_xll.qlInterestRateIndexMaturity(Currency&amp;"ibor"&amp;$I$1,BA506,Trigger)</f>
        <v>42947</v>
      </c>
      <c r="BC506" s="361" t="e">
        <f>_xll.qlIndexFixing($AC$5,AZ506,,_xll.ohTrigger(Trigger,Quote!$V$2))</f>
        <v>#VALUE!</v>
      </c>
      <c r="BD506" s="361" t="e">
        <f>_xll.qlIndexFixing($BE$1,AZ506,TRUE,_xll.ohTrigger(Trigger,Quote!$V$2))</f>
        <v>#NUM!</v>
      </c>
    </row>
    <row r="507" spans="51:56" ht="11.25" customHeight="1" x14ac:dyDescent="0.25">
      <c r="AY507" s="187" t="s">
        <v>217</v>
      </c>
      <c r="AZ507" s="188">
        <f>_xll.qlInterestRateIndexFixingDate(Currency&amp;"ibor"&amp;$I$1,BA507,Trigger)</f>
        <v>42852</v>
      </c>
      <c r="BA507" s="188">
        <f>_xll.qlCalendarAdvance(Calendar,BA506,AY507,"f",,Trigger)</f>
        <v>42857</v>
      </c>
      <c r="BB507" s="188">
        <f>_xll.qlInterestRateIndexMaturity(Currency&amp;"ibor"&amp;$I$1,BA507,Trigger)</f>
        <v>42949</v>
      </c>
      <c r="BC507" s="361" t="e">
        <f>_xll.qlIndexFixing($AC$5,AZ507,,_xll.ohTrigger(Trigger,Quote!$V$2))</f>
        <v>#VALUE!</v>
      </c>
      <c r="BD507" s="361" t="e">
        <f>_xll.qlIndexFixing($BE$1,AZ507,TRUE,_xll.ohTrigger(Trigger,Quote!$V$2))</f>
        <v>#NUM!</v>
      </c>
    </row>
    <row r="508" spans="51:56" ht="11.25" customHeight="1" x14ac:dyDescent="0.25">
      <c r="AY508" s="187" t="s">
        <v>217</v>
      </c>
      <c r="AZ508" s="188">
        <f>_xll.qlInterestRateIndexFixingDate(Currency&amp;"ibor"&amp;$I$1,BA508,Trigger)</f>
        <v>42853</v>
      </c>
      <c r="BA508" s="188">
        <f>_xll.qlCalendarAdvance(Calendar,BA507,AY508,"f",,Trigger)</f>
        <v>42858</v>
      </c>
      <c r="BB508" s="188">
        <f>_xll.qlInterestRateIndexMaturity(Currency&amp;"ibor"&amp;$I$1,BA508,Trigger)</f>
        <v>42950</v>
      </c>
      <c r="BC508" s="361" t="e">
        <f>_xll.qlIndexFixing($AC$5,AZ508,,_xll.ohTrigger(Trigger,Quote!$V$2))</f>
        <v>#VALUE!</v>
      </c>
      <c r="BD508" s="361" t="e">
        <f>_xll.qlIndexFixing($BE$1,AZ508,TRUE,_xll.ohTrigger(Trigger,Quote!$V$2))</f>
        <v>#NUM!</v>
      </c>
    </row>
    <row r="509" spans="51:56" ht="11.25" customHeight="1" x14ac:dyDescent="0.25">
      <c r="AY509" s="187" t="s">
        <v>217</v>
      </c>
      <c r="AZ509" s="188">
        <f>_xll.qlInterestRateIndexFixingDate(Currency&amp;"ibor"&amp;$I$1,BA509,Trigger)</f>
        <v>42857</v>
      </c>
      <c r="BA509" s="188">
        <f>_xll.qlCalendarAdvance(Calendar,BA508,AY509,"f",,Trigger)</f>
        <v>42859</v>
      </c>
      <c r="BB509" s="188">
        <f>_xll.qlInterestRateIndexMaturity(Currency&amp;"ibor"&amp;$I$1,BA509,Trigger)</f>
        <v>42951</v>
      </c>
      <c r="BC509" s="361" t="e">
        <f>_xll.qlIndexFixing($AC$5,AZ509,,_xll.ohTrigger(Trigger,Quote!$V$2))</f>
        <v>#VALUE!</v>
      </c>
      <c r="BD509" s="361" t="e">
        <f>_xll.qlIndexFixing($BE$1,AZ509,TRUE,_xll.ohTrigger(Trigger,Quote!$V$2))</f>
        <v>#NUM!</v>
      </c>
    </row>
    <row r="510" spans="51:56" ht="11.25" customHeight="1" x14ac:dyDescent="0.25">
      <c r="AY510" s="187" t="s">
        <v>217</v>
      </c>
      <c r="AZ510" s="188">
        <f>_xll.qlInterestRateIndexFixingDate(Currency&amp;"ibor"&amp;$I$1,BA510,Trigger)</f>
        <v>42858</v>
      </c>
      <c r="BA510" s="188">
        <f>_xll.qlCalendarAdvance(Calendar,BA509,AY510,"f",,Trigger)</f>
        <v>42860</v>
      </c>
      <c r="BB510" s="188">
        <f>_xll.qlInterestRateIndexMaturity(Currency&amp;"ibor"&amp;$I$1,BA510,Trigger)</f>
        <v>42954</v>
      </c>
      <c r="BC510" s="361" t="e">
        <f>_xll.qlIndexFixing($AC$5,AZ510,,_xll.ohTrigger(Trigger,Quote!$V$2))</f>
        <v>#VALUE!</v>
      </c>
      <c r="BD510" s="361" t="e">
        <f>_xll.qlIndexFixing($BE$1,AZ510,TRUE,_xll.ohTrigger(Trigger,Quote!$V$2))</f>
        <v>#NUM!</v>
      </c>
    </row>
    <row r="511" spans="51:56" ht="11.25" customHeight="1" x14ac:dyDescent="0.25">
      <c r="AY511" s="187" t="s">
        <v>217</v>
      </c>
      <c r="AZ511" s="188">
        <f>_xll.qlInterestRateIndexFixingDate(Currency&amp;"ibor"&amp;$I$1,BA511,Trigger)</f>
        <v>42859</v>
      </c>
      <c r="BA511" s="188">
        <f>_xll.qlCalendarAdvance(Calendar,BA510,AY511,"f",,Trigger)</f>
        <v>42863</v>
      </c>
      <c r="BB511" s="188">
        <f>_xll.qlInterestRateIndexMaturity(Currency&amp;"ibor"&amp;$I$1,BA511,Trigger)</f>
        <v>42955</v>
      </c>
      <c r="BC511" s="361" t="e">
        <f>_xll.qlIndexFixing($AC$5,AZ511,,_xll.ohTrigger(Trigger,Quote!$V$2))</f>
        <v>#VALUE!</v>
      </c>
      <c r="BD511" s="361" t="e">
        <f>_xll.qlIndexFixing($BE$1,AZ511,TRUE,_xll.ohTrigger(Trigger,Quote!$V$2))</f>
        <v>#NUM!</v>
      </c>
    </row>
    <row r="512" spans="51:56" ht="11.25" customHeight="1" x14ac:dyDescent="0.25">
      <c r="AY512" s="187" t="s">
        <v>217</v>
      </c>
      <c r="AZ512" s="188">
        <f>_xll.qlInterestRateIndexFixingDate(Currency&amp;"ibor"&amp;$I$1,BA512,Trigger)</f>
        <v>42860</v>
      </c>
      <c r="BA512" s="188">
        <f>_xll.qlCalendarAdvance(Calendar,BA511,AY512,"f",,Trigger)</f>
        <v>42864</v>
      </c>
      <c r="BB512" s="188">
        <f>_xll.qlInterestRateIndexMaturity(Currency&amp;"ibor"&amp;$I$1,BA512,Trigger)</f>
        <v>42956</v>
      </c>
      <c r="BC512" s="361" t="e">
        <f>_xll.qlIndexFixing($AC$5,AZ512,,_xll.ohTrigger(Trigger,Quote!$V$2))</f>
        <v>#VALUE!</v>
      </c>
      <c r="BD512" s="361" t="e">
        <f>_xll.qlIndexFixing($BE$1,AZ512,TRUE,_xll.ohTrigger(Trigger,Quote!$V$2))</f>
        <v>#NUM!</v>
      </c>
    </row>
    <row r="513" spans="51:56" ht="11.25" customHeight="1" x14ac:dyDescent="0.25">
      <c r="AY513" s="189" t="s">
        <v>91</v>
      </c>
      <c r="AZ513" s="188">
        <f>_xll.qlInterestRateIndexFixingDate(Currency&amp;"ibor"&amp;$I$1,BA513,Trigger)</f>
        <v>42867</v>
      </c>
      <c r="BA513" s="188">
        <f>_xll.qlCalendarAdvance(Calendar,BA512,AY513,"f",,Trigger)</f>
        <v>42871</v>
      </c>
      <c r="BB513" s="188">
        <f>_xll.qlInterestRateIndexMaturity(Currency&amp;"ibor"&amp;$I$1,BA513,Trigger)</f>
        <v>42963</v>
      </c>
      <c r="BC513" s="361" t="e">
        <f>_xll.qlIndexFixing($AC$5,AZ513,,_xll.ohTrigger(Trigger,Quote!$V$2))</f>
        <v>#VALUE!</v>
      </c>
      <c r="BD513" s="361" t="e">
        <f>_xll.qlIndexFixing($BE$1,AZ513,TRUE,_xll.ohTrigger(Trigger,Quote!$V$2))</f>
        <v>#NUM!</v>
      </c>
    </row>
    <row r="514" spans="51:56" ht="11.25" customHeight="1" x14ac:dyDescent="0.25">
      <c r="AY514" s="189" t="s">
        <v>91</v>
      </c>
      <c r="AZ514" s="188">
        <f>_xll.qlInterestRateIndexFixingDate(Currency&amp;"ibor"&amp;$I$1,BA514,Trigger)</f>
        <v>42874</v>
      </c>
      <c r="BA514" s="188">
        <f>_xll.qlCalendarAdvance(Calendar,BA513,AY514,"f",,Trigger)</f>
        <v>42878</v>
      </c>
      <c r="BB514" s="188">
        <f>_xll.qlInterestRateIndexMaturity(Currency&amp;"ibor"&amp;$I$1,BA514,Trigger)</f>
        <v>42970</v>
      </c>
      <c r="BC514" s="361" t="e">
        <f>_xll.qlIndexFixing($AC$5,AZ514,,_xll.ohTrigger(Trigger,Quote!$V$2))</f>
        <v>#VALUE!</v>
      </c>
      <c r="BD514" s="361" t="e">
        <f>_xll.qlIndexFixing($BE$1,AZ514,TRUE,_xll.ohTrigger(Trigger,Quote!$V$2))</f>
        <v>#NUM!</v>
      </c>
    </row>
    <row r="515" spans="51:56" ht="11.25" customHeight="1" x14ac:dyDescent="0.25">
      <c r="AY515" s="189" t="s">
        <v>91</v>
      </c>
      <c r="AZ515" s="188">
        <f>_xll.qlInterestRateIndexFixingDate(Currency&amp;"ibor"&amp;$I$1,BA515,Trigger)</f>
        <v>42881</v>
      </c>
      <c r="BA515" s="188">
        <f>_xll.qlCalendarAdvance(Calendar,BA514,AY515,"f",,Trigger)</f>
        <v>42885</v>
      </c>
      <c r="BB515" s="188">
        <f>_xll.qlInterestRateIndexMaturity(Currency&amp;"ibor"&amp;$I$1,BA515,Trigger)</f>
        <v>42977</v>
      </c>
      <c r="BC515" s="361" t="e">
        <f>_xll.qlIndexFixing($AC$5,AZ515,,_xll.ohTrigger(Trigger,Quote!$V$2))</f>
        <v>#VALUE!</v>
      </c>
      <c r="BD515" s="361" t="e">
        <f>_xll.qlIndexFixing($BE$1,AZ515,TRUE,_xll.ohTrigger(Trigger,Quote!$V$2))</f>
        <v>#NUM!</v>
      </c>
    </row>
    <row r="516" spans="51:56" ht="11.25" customHeight="1" x14ac:dyDescent="0.25">
      <c r="AY516" s="189" t="s">
        <v>91</v>
      </c>
      <c r="AZ516" s="188">
        <f>_xll.qlInterestRateIndexFixingDate(Currency&amp;"ibor"&amp;$I$1,BA516,Trigger)</f>
        <v>42888</v>
      </c>
      <c r="BA516" s="188">
        <f>_xll.qlCalendarAdvance(Calendar,BA515,AY516,"f",,Trigger)</f>
        <v>42892</v>
      </c>
      <c r="BB516" s="188">
        <f>_xll.qlInterestRateIndexMaturity(Currency&amp;"ibor"&amp;$I$1,BA516,Trigger)</f>
        <v>42984</v>
      </c>
      <c r="BC516" s="361" t="e">
        <f>_xll.qlIndexFixing($AC$5,AZ516,,_xll.ohTrigger(Trigger,Quote!$V$2))</f>
        <v>#VALUE!</v>
      </c>
      <c r="BD516" s="361" t="e">
        <f>_xll.qlIndexFixing($BE$1,AZ516,TRUE,_xll.ohTrigger(Trigger,Quote!$V$2))</f>
        <v>#NUM!</v>
      </c>
    </row>
    <row r="517" spans="51:56" ht="11.25" customHeight="1" x14ac:dyDescent="0.25">
      <c r="AY517" s="189" t="s">
        <v>91</v>
      </c>
      <c r="AZ517" s="188">
        <f>_xll.qlInterestRateIndexFixingDate(Currency&amp;"ibor"&amp;$I$1,BA517,Trigger)</f>
        <v>42895</v>
      </c>
      <c r="BA517" s="188">
        <f>_xll.qlCalendarAdvance(Calendar,BA516,AY517,"f",,Trigger)</f>
        <v>42899</v>
      </c>
      <c r="BB517" s="188">
        <f>_xll.qlInterestRateIndexMaturity(Currency&amp;"ibor"&amp;$I$1,BA517,Trigger)</f>
        <v>42991</v>
      </c>
      <c r="BC517" s="361" t="e">
        <f>_xll.qlIndexFixing($AC$5,AZ517,,_xll.ohTrigger(Trigger,Quote!$V$2))</f>
        <v>#VALUE!</v>
      </c>
      <c r="BD517" s="361" t="e">
        <f>_xll.qlIndexFixing($BE$1,AZ517,TRUE,_xll.ohTrigger(Trigger,Quote!$V$2))</f>
        <v>#NUM!</v>
      </c>
    </row>
    <row r="518" spans="51:56" ht="11.25" customHeight="1" x14ac:dyDescent="0.25">
      <c r="AY518" s="189" t="s">
        <v>91</v>
      </c>
      <c r="AZ518" s="188">
        <f>_xll.qlInterestRateIndexFixingDate(Currency&amp;"ibor"&amp;$I$1,BA518,Trigger)</f>
        <v>42902</v>
      </c>
      <c r="BA518" s="188">
        <f>_xll.qlCalendarAdvance(Calendar,BA517,AY518,"f",,Trigger)</f>
        <v>42906</v>
      </c>
      <c r="BB518" s="188">
        <f>_xll.qlInterestRateIndexMaturity(Currency&amp;"ibor"&amp;$I$1,BA518,Trigger)</f>
        <v>42998</v>
      </c>
      <c r="BC518" s="361" t="e">
        <f>_xll.qlIndexFixing($AC$5,AZ518,,_xll.ohTrigger(Trigger,Quote!$V$2))</f>
        <v>#VALUE!</v>
      </c>
      <c r="BD518" s="361" t="e">
        <f>_xll.qlIndexFixing($BE$1,AZ518,TRUE,_xll.ohTrigger(Trigger,Quote!$V$2))</f>
        <v>#NUM!</v>
      </c>
    </row>
    <row r="519" spans="51:56" ht="11.25" customHeight="1" x14ac:dyDescent="0.25">
      <c r="AY519" s="189" t="s">
        <v>91</v>
      </c>
      <c r="AZ519" s="188">
        <f>_xll.qlInterestRateIndexFixingDate(Currency&amp;"ibor"&amp;$I$1,BA519,Trigger)</f>
        <v>42909</v>
      </c>
      <c r="BA519" s="188">
        <f>_xll.qlCalendarAdvance(Calendar,BA518,AY519,"f",,Trigger)</f>
        <v>42913</v>
      </c>
      <c r="BB519" s="188">
        <f>_xll.qlInterestRateIndexMaturity(Currency&amp;"ibor"&amp;$I$1,BA519,Trigger)</f>
        <v>43005</v>
      </c>
      <c r="BC519" s="361" t="e">
        <f>_xll.qlIndexFixing($AC$5,AZ519,,_xll.ohTrigger(Trigger,Quote!$V$2))</f>
        <v>#VALUE!</v>
      </c>
      <c r="BD519" s="361" t="e">
        <f>_xll.qlIndexFixing($BE$1,AZ519,TRUE,_xll.ohTrigger(Trigger,Quote!$V$2))</f>
        <v>#NUM!</v>
      </c>
    </row>
    <row r="520" spans="51:56" ht="11.25" customHeight="1" x14ac:dyDescent="0.25">
      <c r="AY520" s="189" t="s">
        <v>91</v>
      </c>
      <c r="AZ520" s="188">
        <f>_xll.qlInterestRateIndexFixingDate(Currency&amp;"ibor"&amp;$I$1,BA520,Trigger)</f>
        <v>42916</v>
      </c>
      <c r="BA520" s="188">
        <f>_xll.qlCalendarAdvance(Calendar,BA519,AY520,"f",,Trigger)</f>
        <v>42920</v>
      </c>
      <c r="BB520" s="188">
        <f>_xll.qlInterestRateIndexMaturity(Currency&amp;"ibor"&amp;$I$1,BA520,Trigger)</f>
        <v>43012</v>
      </c>
      <c r="BC520" s="361" t="e">
        <f>_xll.qlIndexFixing($AC$5,AZ520,,_xll.ohTrigger(Trigger,Quote!$V$2))</f>
        <v>#VALUE!</v>
      </c>
      <c r="BD520" s="361" t="e">
        <f>_xll.qlIndexFixing($BE$1,AZ520,TRUE,_xll.ohTrigger(Trigger,Quote!$V$2))</f>
        <v>#NUM!</v>
      </c>
    </row>
    <row r="521" spans="51:56" ht="11.25" customHeight="1" x14ac:dyDescent="0.25">
      <c r="AY521" s="189" t="s">
        <v>91</v>
      </c>
      <c r="AZ521" s="188">
        <f>_xll.qlInterestRateIndexFixingDate(Currency&amp;"ibor"&amp;$I$1,BA521,Trigger)</f>
        <v>42923</v>
      </c>
      <c r="BA521" s="188">
        <f>_xll.qlCalendarAdvance(Calendar,BA520,AY521,"f",,Trigger)</f>
        <v>42927</v>
      </c>
      <c r="BB521" s="188">
        <f>_xll.qlInterestRateIndexMaturity(Currency&amp;"ibor"&amp;$I$1,BA521,Trigger)</f>
        <v>43019</v>
      </c>
      <c r="BC521" s="361" t="e">
        <f>_xll.qlIndexFixing($AC$5,AZ521,,_xll.ohTrigger(Trigger,Quote!$V$2))</f>
        <v>#VALUE!</v>
      </c>
      <c r="BD521" s="361" t="e">
        <f>_xll.qlIndexFixing($BE$1,AZ521,TRUE,_xll.ohTrigger(Trigger,Quote!$V$2))</f>
        <v>#NUM!</v>
      </c>
    </row>
    <row r="522" spans="51:56" ht="11.25" customHeight="1" x14ac:dyDescent="0.25">
      <c r="AY522" s="189" t="s">
        <v>91</v>
      </c>
      <c r="AZ522" s="188">
        <f>_xll.qlInterestRateIndexFixingDate(Currency&amp;"ibor"&amp;$I$1,BA522,Trigger)</f>
        <v>42930</v>
      </c>
      <c r="BA522" s="188">
        <f>_xll.qlCalendarAdvance(Calendar,BA521,AY522,"f",,Trigger)</f>
        <v>42934</v>
      </c>
      <c r="BB522" s="188">
        <f>_xll.qlInterestRateIndexMaturity(Currency&amp;"ibor"&amp;$I$1,BA522,Trigger)</f>
        <v>43026</v>
      </c>
      <c r="BC522" s="361" t="e">
        <f>_xll.qlIndexFixing($AC$5,AZ522,,_xll.ohTrigger(Trigger,Quote!$V$2))</f>
        <v>#VALUE!</v>
      </c>
      <c r="BD522" s="361" t="e">
        <f>_xll.qlIndexFixing($BE$1,AZ522,TRUE,_xll.ohTrigger(Trigger,Quote!$V$2))</f>
        <v>#NUM!</v>
      </c>
    </row>
    <row r="523" spans="51:56" ht="11.25" customHeight="1" x14ac:dyDescent="0.25">
      <c r="AY523" s="189" t="s">
        <v>91</v>
      </c>
      <c r="AZ523" s="188">
        <f>_xll.qlInterestRateIndexFixingDate(Currency&amp;"ibor"&amp;$I$1,BA523,Trigger)</f>
        <v>42937</v>
      </c>
      <c r="BA523" s="188">
        <f>_xll.qlCalendarAdvance(Calendar,BA522,AY523,"f",,Trigger)</f>
        <v>42941</v>
      </c>
      <c r="BB523" s="188">
        <f>_xll.qlInterestRateIndexMaturity(Currency&amp;"ibor"&amp;$I$1,BA523,Trigger)</f>
        <v>43033</v>
      </c>
      <c r="BC523" s="361" t="e">
        <f>_xll.qlIndexFixing($AC$5,AZ523,,_xll.ohTrigger(Trigger,Quote!$V$2))</f>
        <v>#VALUE!</v>
      </c>
      <c r="BD523" s="361" t="e">
        <f>_xll.qlIndexFixing($BE$1,AZ523,TRUE,_xll.ohTrigger(Trigger,Quote!$V$2))</f>
        <v>#NUM!</v>
      </c>
    </row>
    <row r="524" spans="51:56" ht="11.25" customHeight="1" x14ac:dyDescent="0.25">
      <c r="AY524" s="189" t="s">
        <v>91</v>
      </c>
      <c r="AZ524" s="188">
        <f>_xll.qlInterestRateIndexFixingDate(Currency&amp;"ibor"&amp;$I$1,BA524,Trigger)</f>
        <v>42944</v>
      </c>
      <c r="BA524" s="188">
        <f>_xll.qlCalendarAdvance(Calendar,BA523,AY524,"f",,Trigger)</f>
        <v>42948</v>
      </c>
      <c r="BB524" s="188">
        <f>_xll.qlInterestRateIndexMaturity(Currency&amp;"ibor"&amp;$I$1,BA524,Trigger)</f>
        <v>43040</v>
      </c>
      <c r="BC524" s="361" t="e">
        <f>_xll.qlIndexFixing($AC$5,AZ524,,_xll.ohTrigger(Trigger,Quote!$V$2))</f>
        <v>#VALUE!</v>
      </c>
      <c r="BD524" s="361" t="e">
        <f>_xll.qlIndexFixing($BE$1,AZ524,TRUE,_xll.ohTrigger(Trigger,Quote!$V$2))</f>
        <v>#NUM!</v>
      </c>
    </row>
    <row r="525" spans="51:56" ht="11.25" customHeight="1" x14ac:dyDescent="0.25">
      <c r="AY525" s="189" t="s">
        <v>91</v>
      </c>
      <c r="AZ525" s="188">
        <f>_xll.qlInterestRateIndexFixingDate(Currency&amp;"ibor"&amp;$I$1,BA525,Trigger)</f>
        <v>42951</v>
      </c>
      <c r="BA525" s="188">
        <f>_xll.qlCalendarAdvance(Calendar,BA524,AY525,"f",,Trigger)</f>
        <v>42955</v>
      </c>
      <c r="BB525" s="188">
        <f>_xll.qlInterestRateIndexMaturity(Currency&amp;"ibor"&amp;$I$1,BA525,Trigger)</f>
        <v>43047</v>
      </c>
      <c r="BC525" s="361" t="e">
        <f>_xll.qlIndexFixing($AC$5,AZ525,,_xll.ohTrigger(Trigger,Quote!$V$2))</f>
        <v>#VALUE!</v>
      </c>
      <c r="BD525" s="361" t="e">
        <f>_xll.qlIndexFixing($BE$1,AZ525,TRUE,_xll.ohTrigger(Trigger,Quote!$V$2))</f>
        <v>#NUM!</v>
      </c>
    </row>
    <row r="526" spans="51:56" ht="11.25" customHeight="1" x14ac:dyDescent="0.25">
      <c r="AY526" s="189" t="s">
        <v>91</v>
      </c>
      <c r="AZ526" s="188">
        <f>_xll.qlInterestRateIndexFixingDate(Currency&amp;"ibor"&amp;$I$1,BA526,Trigger)</f>
        <v>42958</v>
      </c>
      <c r="BA526" s="188">
        <f>_xll.qlCalendarAdvance(Calendar,BA525,AY526,"f",,Trigger)</f>
        <v>42962</v>
      </c>
      <c r="BB526" s="188">
        <f>_xll.qlInterestRateIndexMaturity(Currency&amp;"ibor"&amp;$I$1,BA526,Trigger)</f>
        <v>43054</v>
      </c>
      <c r="BC526" s="361" t="e">
        <f>_xll.qlIndexFixing($AC$5,AZ526,,_xll.ohTrigger(Trigger,Quote!$V$2))</f>
        <v>#VALUE!</v>
      </c>
      <c r="BD526" s="361" t="e">
        <f>_xll.qlIndexFixing($BE$1,AZ526,TRUE,_xll.ohTrigger(Trigger,Quote!$V$2))</f>
        <v>#NUM!</v>
      </c>
    </row>
    <row r="527" spans="51:56" ht="11.25" customHeight="1" x14ac:dyDescent="0.25">
      <c r="AY527" s="189" t="s">
        <v>91</v>
      </c>
      <c r="AZ527" s="188">
        <f>_xll.qlInterestRateIndexFixingDate(Currency&amp;"ibor"&amp;$I$1,BA527,Trigger)</f>
        <v>42965</v>
      </c>
      <c r="BA527" s="188">
        <f>_xll.qlCalendarAdvance(Calendar,BA526,AY527,"f",,Trigger)</f>
        <v>42969</v>
      </c>
      <c r="BB527" s="188">
        <f>_xll.qlInterestRateIndexMaturity(Currency&amp;"ibor"&amp;$I$1,BA527,Trigger)</f>
        <v>43061</v>
      </c>
      <c r="BC527" s="361" t="e">
        <f>_xll.qlIndexFixing($AC$5,AZ527,,_xll.ohTrigger(Trigger,Quote!$V$2))</f>
        <v>#VALUE!</v>
      </c>
      <c r="BD527" s="361" t="e">
        <f>_xll.qlIndexFixing($BE$1,AZ527,TRUE,_xll.ohTrigger(Trigger,Quote!$V$2))</f>
        <v>#NUM!</v>
      </c>
    </row>
    <row r="528" spans="51:56" ht="11.25" customHeight="1" x14ac:dyDescent="0.25">
      <c r="AY528" s="189" t="s">
        <v>91</v>
      </c>
      <c r="AZ528" s="188">
        <f>_xll.qlInterestRateIndexFixingDate(Currency&amp;"ibor"&amp;$I$1,BA528,Trigger)</f>
        <v>42972</v>
      </c>
      <c r="BA528" s="188">
        <f>_xll.qlCalendarAdvance(Calendar,BA527,AY528,"f",,Trigger)</f>
        <v>42976</v>
      </c>
      <c r="BB528" s="188">
        <f>_xll.qlInterestRateIndexMaturity(Currency&amp;"ibor"&amp;$I$1,BA528,Trigger)</f>
        <v>43068</v>
      </c>
      <c r="BC528" s="361" t="e">
        <f>_xll.qlIndexFixing($AC$5,AZ528,,_xll.ohTrigger(Trigger,Quote!$V$2))</f>
        <v>#VALUE!</v>
      </c>
      <c r="BD528" s="361" t="e">
        <f>_xll.qlIndexFixing($BE$1,AZ528,TRUE,_xll.ohTrigger(Trigger,Quote!$V$2))</f>
        <v>#NUM!</v>
      </c>
    </row>
    <row r="529" spans="51:56" ht="11.25" customHeight="1" x14ac:dyDescent="0.25">
      <c r="AY529" s="189" t="s">
        <v>91</v>
      </c>
      <c r="AZ529" s="188">
        <f>_xll.qlInterestRateIndexFixingDate(Currency&amp;"ibor"&amp;$I$1,BA529,Trigger)</f>
        <v>42979</v>
      </c>
      <c r="BA529" s="188">
        <f>_xll.qlCalendarAdvance(Calendar,BA528,AY529,"f",,Trigger)</f>
        <v>42983</v>
      </c>
      <c r="BB529" s="188">
        <f>_xll.qlInterestRateIndexMaturity(Currency&amp;"ibor"&amp;$I$1,BA529,Trigger)</f>
        <v>43074</v>
      </c>
      <c r="BC529" s="361" t="e">
        <f>_xll.qlIndexFixing($AC$5,AZ529,,_xll.ohTrigger(Trigger,Quote!$V$2))</f>
        <v>#VALUE!</v>
      </c>
      <c r="BD529" s="361" t="e">
        <f>_xll.qlIndexFixing($BE$1,AZ529,TRUE,_xll.ohTrigger(Trigger,Quote!$V$2))</f>
        <v>#NUM!</v>
      </c>
    </row>
    <row r="530" spans="51:56" ht="11.25" customHeight="1" x14ac:dyDescent="0.25">
      <c r="AY530" s="189" t="s">
        <v>91</v>
      </c>
      <c r="AZ530" s="188">
        <f>_xll.qlInterestRateIndexFixingDate(Currency&amp;"ibor"&amp;$I$1,BA530,Trigger)</f>
        <v>42986</v>
      </c>
      <c r="BA530" s="188">
        <f>_xll.qlCalendarAdvance(Calendar,BA529,AY530,"f",,Trigger)</f>
        <v>42990</v>
      </c>
      <c r="BB530" s="188">
        <f>_xll.qlInterestRateIndexMaturity(Currency&amp;"ibor"&amp;$I$1,BA530,Trigger)</f>
        <v>43081</v>
      </c>
      <c r="BC530" s="361" t="e">
        <f>_xll.qlIndexFixing($AC$5,AZ530,,_xll.ohTrigger(Trigger,Quote!$V$2))</f>
        <v>#VALUE!</v>
      </c>
      <c r="BD530" s="361" t="e">
        <f>_xll.qlIndexFixing($BE$1,AZ530,TRUE,_xll.ohTrigger(Trigger,Quote!$V$2))</f>
        <v>#NUM!</v>
      </c>
    </row>
    <row r="531" spans="51:56" ht="11.25" customHeight="1" x14ac:dyDescent="0.25">
      <c r="AY531" s="189" t="s">
        <v>91</v>
      </c>
      <c r="AZ531" s="188">
        <f>_xll.qlInterestRateIndexFixingDate(Currency&amp;"ibor"&amp;$I$1,BA531,Trigger)</f>
        <v>42993</v>
      </c>
      <c r="BA531" s="188">
        <f>_xll.qlCalendarAdvance(Calendar,BA530,AY531,"f",,Trigger)</f>
        <v>42997</v>
      </c>
      <c r="BB531" s="188">
        <f>_xll.qlInterestRateIndexMaturity(Currency&amp;"ibor"&amp;$I$1,BA531,Trigger)</f>
        <v>43088</v>
      </c>
      <c r="BC531" s="361" t="e">
        <f>_xll.qlIndexFixing($AC$5,AZ531,,_xll.ohTrigger(Trigger,Quote!$V$2))</f>
        <v>#VALUE!</v>
      </c>
      <c r="BD531" s="361" t="e">
        <f>_xll.qlIndexFixing($BE$1,AZ531,TRUE,_xll.ohTrigger(Trigger,Quote!$V$2))</f>
        <v>#NUM!</v>
      </c>
    </row>
    <row r="532" spans="51:56" ht="11.25" customHeight="1" x14ac:dyDescent="0.25">
      <c r="AY532" s="189" t="s">
        <v>91</v>
      </c>
      <c r="AZ532" s="188">
        <f>_xll.qlInterestRateIndexFixingDate(Currency&amp;"ibor"&amp;$I$1,BA532,Trigger)</f>
        <v>43000</v>
      </c>
      <c r="BA532" s="188">
        <f>_xll.qlCalendarAdvance(Calendar,BA531,AY532,"f",,Trigger)</f>
        <v>43004</v>
      </c>
      <c r="BB532" s="188">
        <f>_xll.qlInterestRateIndexMaturity(Currency&amp;"ibor"&amp;$I$1,BA532,Trigger)</f>
        <v>43096</v>
      </c>
      <c r="BC532" s="361" t="e">
        <f>_xll.qlIndexFixing($AC$5,AZ532,,_xll.ohTrigger(Trigger,Quote!$V$2))</f>
        <v>#VALUE!</v>
      </c>
      <c r="BD532" s="361" t="e">
        <f>_xll.qlIndexFixing($BE$1,AZ532,TRUE,_xll.ohTrigger(Trigger,Quote!$V$2))</f>
        <v>#NUM!</v>
      </c>
    </row>
    <row r="533" spans="51:56" ht="11.25" customHeight="1" x14ac:dyDescent="0.25">
      <c r="AY533" s="189" t="s">
        <v>91</v>
      </c>
      <c r="AZ533" s="188">
        <f>_xll.qlInterestRateIndexFixingDate(Currency&amp;"ibor"&amp;$I$1,BA533,Trigger)</f>
        <v>43007</v>
      </c>
      <c r="BA533" s="188">
        <f>_xll.qlCalendarAdvance(Calendar,BA532,AY533,"f",,Trigger)</f>
        <v>43011</v>
      </c>
      <c r="BB533" s="188">
        <f>_xll.qlInterestRateIndexMaturity(Currency&amp;"ibor"&amp;$I$1,BA533,Trigger)</f>
        <v>43103</v>
      </c>
      <c r="BC533" s="361" t="e">
        <f>_xll.qlIndexFixing($AC$5,AZ533,,_xll.ohTrigger(Trigger,Quote!$V$2))</f>
        <v>#VALUE!</v>
      </c>
      <c r="BD533" s="361" t="e">
        <f>_xll.qlIndexFixing($BE$1,AZ533,TRUE,_xll.ohTrigger(Trigger,Quote!$V$2))</f>
        <v>#NUM!</v>
      </c>
    </row>
    <row r="534" spans="51:56" ht="11.25" customHeight="1" x14ac:dyDescent="0.25">
      <c r="AY534" s="189" t="s">
        <v>91</v>
      </c>
      <c r="AZ534" s="188">
        <f>_xll.qlInterestRateIndexFixingDate(Currency&amp;"ibor"&amp;$I$1,BA534,Trigger)</f>
        <v>43014</v>
      </c>
      <c r="BA534" s="188">
        <f>_xll.qlCalendarAdvance(Calendar,BA533,AY534,"f",,Trigger)</f>
        <v>43018</v>
      </c>
      <c r="BB534" s="188">
        <f>_xll.qlInterestRateIndexMaturity(Currency&amp;"ibor"&amp;$I$1,BA534,Trigger)</f>
        <v>43110</v>
      </c>
      <c r="BC534" s="361" t="e">
        <f>_xll.qlIndexFixing($AC$5,AZ534,,_xll.ohTrigger(Trigger,Quote!$V$2))</f>
        <v>#VALUE!</v>
      </c>
      <c r="BD534" s="361" t="e">
        <f>_xll.qlIndexFixing($BE$1,AZ534,TRUE,_xll.ohTrigger(Trigger,Quote!$V$2))</f>
        <v>#NUM!</v>
      </c>
    </row>
    <row r="535" spans="51:56" ht="11.25" customHeight="1" x14ac:dyDescent="0.25">
      <c r="AY535" s="189" t="s">
        <v>91</v>
      </c>
      <c r="AZ535" s="188">
        <f>_xll.qlInterestRateIndexFixingDate(Currency&amp;"ibor"&amp;$I$1,BA535,Trigger)</f>
        <v>43021</v>
      </c>
      <c r="BA535" s="188">
        <f>_xll.qlCalendarAdvance(Calendar,BA534,AY535,"f",,Trigger)</f>
        <v>43025</v>
      </c>
      <c r="BB535" s="188">
        <f>_xll.qlInterestRateIndexMaturity(Currency&amp;"ibor"&amp;$I$1,BA535,Trigger)</f>
        <v>43117</v>
      </c>
      <c r="BC535" s="361" t="e">
        <f>_xll.qlIndexFixing($AC$5,AZ535,,_xll.ohTrigger(Trigger,Quote!$V$2))</f>
        <v>#VALUE!</v>
      </c>
      <c r="BD535" s="361" t="e">
        <f>_xll.qlIndexFixing($BE$1,AZ535,TRUE,_xll.ohTrigger(Trigger,Quote!$V$2))</f>
        <v>#NUM!</v>
      </c>
    </row>
    <row r="536" spans="51:56" ht="11.25" customHeight="1" x14ac:dyDescent="0.25">
      <c r="AY536" s="189" t="s">
        <v>91</v>
      </c>
      <c r="AZ536" s="188">
        <f>_xll.qlInterestRateIndexFixingDate(Currency&amp;"ibor"&amp;$I$1,BA536,Trigger)</f>
        <v>43028</v>
      </c>
      <c r="BA536" s="188">
        <f>_xll.qlCalendarAdvance(Calendar,BA535,AY536,"f",,Trigger)</f>
        <v>43032</v>
      </c>
      <c r="BB536" s="188">
        <f>_xll.qlInterestRateIndexMaturity(Currency&amp;"ibor"&amp;$I$1,BA536,Trigger)</f>
        <v>43124</v>
      </c>
      <c r="BC536" s="361" t="e">
        <f>_xll.qlIndexFixing($AC$5,AZ536,,_xll.ohTrigger(Trigger,Quote!$V$2))</f>
        <v>#VALUE!</v>
      </c>
      <c r="BD536" s="361" t="e">
        <f>_xll.qlIndexFixing($BE$1,AZ536,TRUE,_xll.ohTrigger(Trigger,Quote!$V$2))</f>
        <v>#NUM!</v>
      </c>
    </row>
    <row r="537" spans="51:56" ht="11.25" customHeight="1" x14ac:dyDescent="0.25">
      <c r="AY537" s="189" t="s">
        <v>91</v>
      </c>
      <c r="AZ537" s="188">
        <f>_xll.qlInterestRateIndexFixingDate(Currency&amp;"ibor"&amp;$I$1,BA537,Trigger)</f>
        <v>43035</v>
      </c>
      <c r="BA537" s="188">
        <f>_xll.qlCalendarAdvance(Calendar,BA536,AY537,"f",,Trigger)</f>
        <v>43039</v>
      </c>
      <c r="BB537" s="188">
        <f>_xll.qlInterestRateIndexMaturity(Currency&amp;"ibor"&amp;$I$1,BA537,Trigger)</f>
        <v>43131</v>
      </c>
      <c r="BC537" s="361" t="e">
        <f>_xll.qlIndexFixing($AC$5,AZ537,,_xll.ohTrigger(Trigger,Quote!$V$2))</f>
        <v>#VALUE!</v>
      </c>
      <c r="BD537" s="361" t="e">
        <f>_xll.qlIndexFixing($BE$1,AZ537,TRUE,_xll.ohTrigger(Trigger,Quote!$V$2))</f>
        <v>#NUM!</v>
      </c>
    </row>
    <row r="538" spans="51:56" ht="11.25" customHeight="1" x14ac:dyDescent="0.25">
      <c r="AY538" s="189" t="s">
        <v>91</v>
      </c>
      <c r="AZ538" s="188">
        <f>_xll.qlInterestRateIndexFixingDate(Currency&amp;"ibor"&amp;$I$1,BA538,Trigger)</f>
        <v>43042</v>
      </c>
      <c r="BA538" s="188">
        <f>_xll.qlCalendarAdvance(Calendar,BA537,AY538,"f",,Trigger)</f>
        <v>43046</v>
      </c>
      <c r="BB538" s="188">
        <f>_xll.qlInterestRateIndexMaturity(Currency&amp;"ibor"&amp;$I$1,BA538,Trigger)</f>
        <v>43138</v>
      </c>
      <c r="BC538" s="361" t="e">
        <f>_xll.qlIndexFixing($AC$5,AZ538,,_xll.ohTrigger(Trigger,Quote!$V$2))</f>
        <v>#VALUE!</v>
      </c>
      <c r="BD538" s="361" t="e">
        <f>_xll.qlIndexFixing($BE$1,AZ538,TRUE,_xll.ohTrigger(Trigger,Quote!$V$2))</f>
        <v>#NUM!</v>
      </c>
    </row>
    <row r="539" spans="51:56" ht="11.25" customHeight="1" x14ac:dyDescent="0.25">
      <c r="AY539" s="189" t="s">
        <v>91</v>
      </c>
      <c r="AZ539" s="188">
        <f>_xll.qlInterestRateIndexFixingDate(Currency&amp;"ibor"&amp;$I$1,BA539,Trigger)</f>
        <v>43049</v>
      </c>
      <c r="BA539" s="188">
        <f>_xll.qlCalendarAdvance(Calendar,BA538,AY539,"f",,Trigger)</f>
        <v>43053</v>
      </c>
      <c r="BB539" s="188">
        <f>_xll.qlInterestRateIndexMaturity(Currency&amp;"ibor"&amp;$I$1,BA539,Trigger)</f>
        <v>43145</v>
      </c>
      <c r="BC539" s="361" t="e">
        <f>_xll.qlIndexFixing($AC$5,AZ539,,_xll.ohTrigger(Trigger,Quote!$V$2))</f>
        <v>#VALUE!</v>
      </c>
      <c r="BD539" s="361" t="e">
        <f>_xll.qlIndexFixing($BE$1,AZ539,TRUE,_xll.ohTrigger(Trigger,Quote!$V$2))</f>
        <v>#NUM!</v>
      </c>
    </row>
    <row r="540" spans="51:56" ht="11.25" customHeight="1" x14ac:dyDescent="0.25">
      <c r="AY540" s="189" t="s">
        <v>91</v>
      </c>
      <c r="AZ540" s="188">
        <f>_xll.qlInterestRateIndexFixingDate(Currency&amp;"ibor"&amp;$I$1,BA540,Trigger)</f>
        <v>43056</v>
      </c>
      <c r="BA540" s="188">
        <f>_xll.qlCalendarAdvance(Calendar,BA539,AY540,"f",,Trigger)</f>
        <v>43060</v>
      </c>
      <c r="BB540" s="188">
        <f>_xll.qlInterestRateIndexMaturity(Currency&amp;"ibor"&amp;$I$1,BA540,Trigger)</f>
        <v>43152</v>
      </c>
      <c r="BC540" s="361" t="e">
        <f>_xll.qlIndexFixing($AC$5,AZ540,,_xll.ohTrigger(Trigger,Quote!$V$2))</f>
        <v>#VALUE!</v>
      </c>
      <c r="BD540" s="361" t="e">
        <f>_xll.qlIndexFixing($BE$1,AZ540,TRUE,_xll.ohTrigger(Trigger,Quote!$V$2))</f>
        <v>#NUM!</v>
      </c>
    </row>
    <row r="541" spans="51:56" ht="11.25" customHeight="1" x14ac:dyDescent="0.25">
      <c r="AY541" s="189" t="s">
        <v>91</v>
      </c>
      <c r="AZ541" s="188">
        <f>_xll.qlInterestRateIndexFixingDate(Currency&amp;"ibor"&amp;$I$1,BA541,Trigger)</f>
        <v>43063</v>
      </c>
      <c r="BA541" s="188">
        <f>_xll.qlCalendarAdvance(Calendar,BA540,AY541,"f",,Trigger)</f>
        <v>43067</v>
      </c>
      <c r="BB541" s="188">
        <f>_xll.qlInterestRateIndexMaturity(Currency&amp;"ibor"&amp;$I$1,BA541,Trigger)</f>
        <v>43159</v>
      </c>
      <c r="BC541" s="361" t="e">
        <f>_xll.qlIndexFixing($AC$5,AZ541,,_xll.ohTrigger(Trigger,Quote!$V$2))</f>
        <v>#VALUE!</v>
      </c>
      <c r="BD541" s="361" t="e">
        <f>_xll.qlIndexFixing($BE$1,AZ541,TRUE,_xll.ohTrigger(Trigger,Quote!$V$2))</f>
        <v>#NUM!</v>
      </c>
    </row>
    <row r="542" spans="51:56" ht="11.25" customHeight="1" x14ac:dyDescent="0.25">
      <c r="AY542" s="189" t="s">
        <v>91</v>
      </c>
      <c r="AZ542" s="188">
        <f>_xll.qlInterestRateIndexFixingDate(Currency&amp;"ibor"&amp;$I$1,BA542,Trigger)</f>
        <v>43070</v>
      </c>
      <c r="BA542" s="188">
        <f>_xll.qlCalendarAdvance(Calendar,BA541,AY542,"f",,Trigger)</f>
        <v>43074</v>
      </c>
      <c r="BB542" s="188">
        <f>_xll.qlInterestRateIndexMaturity(Currency&amp;"ibor"&amp;$I$1,BA542,Trigger)</f>
        <v>43164</v>
      </c>
      <c r="BC542" s="361" t="e">
        <f>_xll.qlIndexFixing($AC$5,AZ542,,_xll.ohTrigger(Trigger,Quote!$V$2))</f>
        <v>#VALUE!</v>
      </c>
      <c r="BD542" s="361" t="e">
        <f>_xll.qlIndexFixing($BE$1,AZ542,TRUE,_xll.ohTrigger(Trigger,Quote!$V$2))</f>
        <v>#NUM!</v>
      </c>
    </row>
    <row r="543" spans="51:56" ht="11.25" customHeight="1" x14ac:dyDescent="0.25">
      <c r="AY543" s="189" t="s">
        <v>91</v>
      </c>
      <c r="AZ543" s="188">
        <f>_xll.qlInterestRateIndexFixingDate(Currency&amp;"ibor"&amp;$I$1,BA543,Trigger)</f>
        <v>43077</v>
      </c>
      <c r="BA543" s="188">
        <f>_xll.qlCalendarAdvance(Calendar,BA542,AY543,"f",,Trigger)</f>
        <v>43081</v>
      </c>
      <c r="BB543" s="188">
        <f>_xll.qlInterestRateIndexMaturity(Currency&amp;"ibor"&amp;$I$1,BA543,Trigger)</f>
        <v>43171</v>
      </c>
      <c r="BC543" s="361" t="e">
        <f>_xll.qlIndexFixing($AC$5,AZ543,,_xll.ohTrigger(Trigger,Quote!$V$2))</f>
        <v>#VALUE!</v>
      </c>
      <c r="BD543" s="361" t="e">
        <f>_xll.qlIndexFixing($BE$1,AZ543,TRUE,_xll.ohTrigger(Trigger,Quote!$V$2))</f>
        <v>#NUM!</v>
      </c>
    </row>
    <row r="544" spans="51:56" ht="11.25" customHeight="1" x14ac:dyDescent="0.25">
      <c r="AY544" s="189" t="s">
        <v>91</v>
      </c>
      <c r="AZ544" s="188">
        <f>_xll.qlInterestRateIndexFixingDate(Currency&amp;"ibor"&amp;$I$1,BA544,Trigger)</f>
        <v>43084</v>
      </c>
      <c r="BA544" s="188">
        <f>_xll.qlCalendarAdvance(Calendar,BA543,AY544,"f",,Trigger)</f>
        <v>43088</v>
      </c>
      <c r="BB544" s="188">
        <f>_xll.qlInterestRateIndexMaturity(Currency&amp;"ibor"&amp;$I$1,BA544,Trigger)</f>
        <v>43178</v>
      </c>
      <c r="BC544" s="361" t="e">
        <f>_xll.qlIndexFixing($AC$5,AZ544,,_xll.ohTrigger(Trigger,Quote!$V$2))</f>
        <v>#VALUE!</v>
      </c>
      <c r="BD544" s="361" t="e">
        <f>_xll.qlIndexFixing($BE$1,AZ544,TRUE,_xll.ohTrigger(Trigger,Quote!$V$2))</f>
        <v>#NUM!</v>
      </c>
    </row>
    <row r="545" spans="51:56" ht="11.25" customHeight="1" x14ac:dyDescent="0.25">
      <c r="AY545" s="189" t="s">
        <v>91</v>
      </c>
      <c r="AZ545" s="188">
        <f>_xll.qlInterestRateIndexFixingDate(Currency&amp;"ibor"&amp;$I$1,BA545,Trigger)</f>
        <v>43090</v>
      </c>
      <c r="BA545" s="188">
        <f>_xll.qlCalendarAdvance(Calendar,BA544,AY545,"f",,Trigger)</f>
        <v>43096</v>
      </c>
      <c r="BB545" s="188">
        <f>_xll.qlInterestRateIndexMaturity(Currency&amp;"ibor"&amp;$I$1,BA545,Trigger)</f>
        <v>43186</v>
      </c>
      <c r="BC545" s="361" t="e">
        <f>_xll.qlIndexFixing($AC$5,AZ545,,_xll.ohTrigger(Trigger,Quote!$V$2))</f>
        <v>#VALUE!</v>
      </c>
      <c r="BD545" s="361" t="e">
        <f>_xll.qlIndexFixing($BE$1,AZ545,TRUE,_xll.ohTrigger(Trigger,Quote!$V$2))</f>
        <v>#NUM!</v>
      </c>
    </row>
    <row r="546" spans="51:56" ht="11.25" customHeight="1" x14ac:dyDescent="0.25">
      <c r="AY546" s="189" t="s">
        <v>91</v>
      </c>
      <c r="AZ546" s="188">
        <f>_xll.qlInterestRateIndexFixingDate(Currency&amp;"ibor"&amp;$I$1,BA546,Trigger)</f>
        <v>43098</v>
      </c>
      <c r="BA546" s="188">
        <f>_xll.qlCalendarAdvance(Calendar,BA545,AY546,"f",,Trigger)</f>
        <v>43103</v>
      </c>
      <c r="BB546" s="188">
        <f>_xll.qlInterestRateIndexMaturity(Currency&amp;"ibor"&amp;$I$1,BA546,Trigger)</f>
        <v>43193</v>
      </c>
      <c r="BC546" s="361" t="e">
        <f>_xll.qlIndexFixing($AC$5,AZ546,,_xll.ohTrigger(Trigger,Quote!$V$2))</f>
        <v>#VALUE!</v>
      </c>
      <c r="BD546" s="361" t="e">
        <f>_xll.qlIndexFixing($BE$1,AZ546,TRUE,_xll.ohTrigger(Trigger,Quote!$V$2))</f>
        <v>#NUM!</v>
      </c>
    </row>
    <row r="547" spans="51:56" ht="11.25" customHeight="1" x14ac:dyDescent="0.25">
      <c r="AY547" s="189" t="s">
        <v>91</v>
      </c>
      <c r="AZ547" s="188">
        <f>_xll.qlInterestRateIndexFixingDate(Currency&amp;"ibor"&amp;$I$1,BA547,Trigger)</f>
        <v>43108</v>
      </c>
      <c r="BA547" s="188">
        <f>_xll.qlCalendarAdvance(Calendar,BA546,AY547,"f",,Trigger)</f>
        <v>43110</v>
      </c>
      <c r="BB547" s="188">
        <f>_xll.qlInterestRateIndexMaturity(Currency&amp;"ibor"&amp;$I$1,BA547,Trigger)</f>
        <v>43200</v>
      </c>
      <c r="BC547" s="361" t="e">
        <f>_xll.qlIndexFixing($AC$5,AZ547,,_xll.ohTrigger(Trigger,Quote!$V$2))</f>
        <v>#VALUE!</v>
      </c>
      <c r="BD547" s="361" t="e">
        <f>_xll.qlIndexFixing($BE$1,AZ547,TRUE,_xll.ohTrigger(Trigger,Quote!$V$2))</f>
        <v>#NUM!</v>
      </c>
    </row>
    <row r="548" spans="51:56" ht="11.25" customHeight="1" x14ac:dyDescent="0.25">
      <c r="AY548" s="189" t="s">
        <v>91</v>
      </c>
      <c r="AZ548" s="188">
        <f>_xll.qlInterestRateIndexFixingDate(Currency&amp;"ibor"&amp;$I$1,BA548,Trigger)</f>
        <v>43115</v>
      </c>
      <c r="BA548" s="188">
        <f>_xll.qlCalendarAdvance(Calendar,BA547,AY548,"f",,Trigger)</f>
        <v>43117</v>
      </c>
      <c r="BB548" s="188">
        <f>_xll.qlInterestRateIndexMaturity(Currency&amp;"ibor"&amp;$I$1,BA548,Trigger)</f>
        <v>43207</v>
      </c>
      <c r="BC548" s="361" t="e">
        <f>_xll.qlIndexFixing($AC$5,AZ548,,_xll.ohTrigger(Trigger,Quote!$V$2))</f>
        <v>#VALUE!</v>
      </c>
      <c r="BD548" s="361" t="e">
        <f>_xll.qlIndexFixing($BE$1,AZ548,TRUE,_xll.ohTrigger(Trigger,Quote!$V$2))</f>
        <v>#NUM!</v>
      </c>
    </row>
    <row r="549" spans="51:56" ht="11.25" customHeight="1" x14ac:dyDescent="0.25">
      <c r="AY549" s="189" t="s">
        <v>91</v>
      </c>
      <c r="AZ549" s="188">
        <f>_xll.qlInterestRateIndexFixingDate(Currency&amp;"ibor"&amp;$I$1,BA549,Trigger)</f>
        <v>43122</v>
      </c>
      <c r="BA549" s="188">
        <f>_xll.qlCalendarAdvance(Calendar,BA548,AY549,"f",,Trigger)</f>
        <v>43124</v>
      </c>
      <c r="BB549" s="188">
        <f>_xll.qlInterestRateIndexMaturity(Currency&amp;"ibor"&amp;$I$1,BA549,Trigger)</f>
        <v>43214</v>
      </c>
      <c r="BC549" s="361" t="e">
        <f>_xll.qlIndexFixing($AC$5,AZ549,,_xll.ohTrigger(Trigger,Quote!$V$2))</f>
        <v>#VALUE!</v>
      </c>
      <c r="BD549" s="361" t="e">
        <f>_xll.qlIndexFixing($BE$1,AZ549,TRUE,_xll.ohTrigger(Trigger,Quote!$V$2))</f>
        <v>#NUM!</v>
      </c>
    </row>
    <row r="550" spans="51:56" ht="11.25" customHeight="1" x14ac:dyDescent="0.25">
      <c r="AY550" s="189" t="s">
        <v>91</v>
      </c>
      <c r="AZ550" s="188">
        <f>_xll.qlInterestRateIndexFixingDate(Currency&amp;"ibor"&amp;$I$1,BA550,Trigger)</f>
        <v>43129</v>
      </c>
      <c r="BA550" s="188">
        <f>_xll.qlCalendarAdvance(Calendar,BA549,AY550,"f",,Trigger)</f>
        <v>43131</v>
      </c>
      <c r="BB550" s="188">
        <f>_xll.qlInterestRateIndexMaturity(Currency&amp;"ibor"&amp;$I$1,BA550,Trigger)</f>
        <v>43220</v>
      </c>
      <c r="BC550" s="361" t="e">
        <f>_xll.qlIndexFixing($AC$5,AZ550,,_xll.ohTrigger(Trigger,Quote!$V$2))</f>
        <v>#VALUE!</v>
      </c>
      <c r="BD550" s="361" t="e">
        <f>_xll.qlIndexFixing($BE$1,AZ550,TRUE,_xll.ohTrigger(Trigger,Quote!$V$2))</f>
        <v>#NUM!</v>
      </c>
    </row>
    <row r="551" spans="51:56" ht="11.25" customHeight="1" x14ac:dyDescent="0.25">
      <c r="AY551" s="189" t="s">
        <v>91</v>
      </c>
      <c r="AZ551" s="188">
        <f>_xll.qlInterestRateIndexFixingDate(Currency&amp;"ibor"&amp;$I$1,BA551,Trigger)</f>
        <v>43136</v>
      </c>
      <c r="BA551" s="188">
        <f>_xll.qlCalendarAdvance(Calendar,BA550,AY551,"f",,Trigger)</f>
        <v>43138</v>
      </c>
      <c r="BB551" s="188">
        <f>_xll.qlInterestRateIndexMaturity(Currency&amp;"ibor"&amp;$I$1,BA551,Trigger)</f>
        <v>43227</v>
      </c>
      <c r="BC551" s="361" t="e">
        <f>_xll.qlIndexFixing($AC$5,AZ551,,_xll.ohTrigger(Trigger,Quote!$V$2))</f>
        <v>#VALUE!</v>
      </c>
      <c r="BD551" s="361" t="e">
        <f>_xll.qlIndexFixing($BE$1,AZ551,TRUE,_xll.ohTrigger(Trigger,Quote!$V$2))</f>
        <v>#NUM!</v>
      </c>
    </row>
    <row r="552" spans="51:56" ht="11.25" customHeight="1" x14ac:dyDescent="0.25">
      <c r="AY552" s="189" t="s">
        <v>91</v>
      </c>
      <c r="AZ552" s="188">
        <f>_xll.qlInterestRateIndexFixingDate(Currency&amp;"ibor"&amp;$I$1,BA552,Trigger)</f>
        <v>43143</v>
      </c>
      <c r="BA552" s="188">
        <f>_xll.qlCalendarAdvance(Calendar,BA551,AY552,"f",,Trigger)</f>
        <v>43145</v>
      </c>
      <c r="BB552" s="188">
        <f>_xll.qlInterestRateIndexMaturity(Currency&amp;"ibor"&amp;$I$1,BA552,Trigger)</f>
        <v>43234</v>
      </c>
      <c r="BC552" s="361" t="e">
        <f>_xll.qlIndexFixing($AC$5,AZ552,,_xll.ohTrigger(Trigger,Quote!$V$2))</f>
        <v>#VALUE!</v>
      </c>
      <c r="BD552" s="361" t="e">
        <f>_xll.qlIndexFixing($BE$1,AZ552,TRUE,_xll.ohTrigger(Trigger,Quote!$V$2))</f>
        <v>#NUM!</v>
      </c>
    </row>
    <row r="553" spans="51:56" ht="11.25" customHeight="1" x14ac:dyDescent="0.25">
      <c r="AY553" s="189" t="s">
        <v>91</v>
      </c>
      <c r="AZ553" s="188">
        <f>_xll.qlInterestRateIndexFixingDate(Currency&amp;"ibor"&amp;$I$1,BA553,Trigger)</f>
        <v>43150</v>
      </c>
      <c r="BA553" s="188">
        <f>_xll.qlCalendarAdvance(Calendar,BA552,AY553,"f",,Trigger)</f>
        <v>43152</v>
      </c>
      <c r="BB553" s="188">
        <f>_xll.qlInterestRateIndexMaturity(Currency&amp;"ibor"&amp;$I$1,BA553,Trigger)</f>
        <v>43241</v>
      </c>
      <c r="BC553" s="361" t="e">
        <f>_xll.qlIndexFixing($AC$5,AZ553,,_xll.ohTrigger(Trigger,Quote!$V$2))</f>
        <v>#VALUE!</v>
      </c>
      <c r="BD553" s="361" t="e">
        <f>_xll.qlIndexFixing($BE$1,AZ553,TRUE,_xll.ohTrigger(Trigger,Quote!$V$2))</f>
        <v>#NUM!</v>
      </c>
    </row>
    <row r="554" spans="51:56" ht="11.25" customHeight="1" x14ac:dyDescent="0.25">
      <c r="AY554" s="189" t="s">
        <v>91</v>
      </c>
      <c r="AZ554" s="188">
        <f>_xll.qlInterestRateIndexFixingDate(Currency&amp;"ibor"&amp;$I$1,BA554,Trigger)</f>
        <v>43157</v>
      </c>
      <c r="BA554" s="188">
        <f>_xll.qlCalendarAdvance(Calendar,BA553,AY554,"f",,Trigger)</f>
        <v>43159</v>
      </c>
      <c r="BB554" s="188">
        <f>_xll.qlInterestRateIndexMaturity(Currency&amp;"ibor"&amp;$I$1,BA554,Trigger)</f>
        <v>43251</v>
      </c>
      <c r="BC554" s="361" t="e">
        <f>_xll.qlIndexFixing($AC$5,AZ554,,_xll.ohTrigger(Trigger,Quote!$V$2))</f>
        <v>#VALUE!</v>
      </c>
      <c r="BD554" s="361" t="e">
        <f>_xll.qlIndexFixing($BE$1,AZ554,TRUE,_xll.ohTrigger(Trigger,Quote!$V$2))</f>
        <v>#NUM!</v>
      </c>
    </row>
    <row r="555" spans="51:56" ht="11.25" customHeight="1" x14ac:dyDescent="0.25">
      <c r="AY555" s="189" t="s">
        <v>91</v>
      </c>
      <c r="AZ555" s="188">
        <f>_xll.qlInterestRateIndexFixingDate(Currency&amp;"ibor"&amp;$I$1,BA555,Trigger)</f>
        <v>43164</v>
      </c>
      <c r="BA555" s="188">
        <f>_xll.qlCalendarAdvance(Calendar,BA554,AY555,"f",,Trigger)</f>
        <v>43166</v>
      </c>
      <c r="BB555" s="188">
        <f>_xll.qlInterestRateIndexMaturity(Currency&amp;"ibor"&amp;$I$1,BA555,Trigger)</f>
        <v>43258</v>
      </c>
      <c r="BC555" s="361" t="e">
        <f>_xll.qlIndexFixing($AC$5,AZ555,,_xll.ohTrigger(Trigger,Quote!$V$2))</f>
        <v>#VALUE!</v>
      </c>
      <c r="BD555" s="361" t="e">
        <f>_xll.qlIndexFixing($BE$1,AZ555,TRUE,_xll.ohTrigger(Trigger,Quote!$V$2))</f>
        <v>#NUM!</v>
      </c>
    </row>
    <row r="556" spans="51:56" ht="11.25" customHeight="1" x14ac:dyDescent="0.25">
      <c r="AY556" s="189" t="s">
        <v>91</v>
      </c>
      <c r="AZ556" s="188">
        <f>_xll.qlInterestRateIndexFixingDate(Currency&amp;"ibor"&amp;$I$1,BA556,Trigger)</f>
        <v>43171</v>
      </c>
      <c r="BA556" s="188">
        <f>_xll.qlCalendarAdvance(Calendar,BA555,AY556,"f",,Trigger)</f>
        <v>43173</v>
      </c>
      <c r="BB556" s="188">
        <f>_xll.qlInterestRateIndexMaturity(Currency&amp;"ibor"&amp;$I$1,BA556,Trigger)</f>
        <v>43265</v>
      </c>
      <c r="BC556" s="361" t="e">
        <f>_xll.qlIndexFixing($AC$5,AZ556,,_xll.ohTrigger(Trigger,Quote!$V$2))</f>
        <v>#VALUE!</v>
      </c>
      <c r="BD556" s="361" t="e">
        <f>_xll.qlIndexFixing($BE$1,AZ556,TRUE,_xll.ohTrigger(Trigger,Quote!$V$2))</f>
        <v>#NUM!</v>
      </c>
    </row>
    <row r="557" spans="51:56" ht="11.25" customHeight="1" x14ac:dyDescent="0.25">
      <c r="AY557" s="189" t="s">
        <v>91</v>
      </c>
      <c r="AZ557" s="188">
        <f>_xll.qlInterestRateIndexFixingDate(Currency&amp;"ibor"&amp;$I$1,BA557,Trigger)</f>
        <v>43178</v>
      </c>
      <c r="BA557" s="188">
        <f>_xll.qlCalendarAdvance(Calendar,BA556,AY557,"f",,Trigger)</f>
        <v>43180</v>
      </c>
      <c r="BB557" s="188">
        <f>_xll.qlInterestRateIndexMaturity(Currency&amp;"ibor"&amp;$I$1,BA557,Trigger)</f>
        <v>43272</v>
      </c>
      <c r="BC557" s="361" t="e">
        <f>_xll.qlIndexFixing($AC$5,AZ557,,_xll.ohTrigger(Trigger,Quote!$V$2))</f>
        <v>#VALUE!</v>
      </c>
      <c r="BD557" s="361" t="e">
        <f>_xll.qlIndexFixing($BE$1,AZ557,TRUE,_xll.ohTrigger(Trigger,Quote!$V$2))</f>
        <v>#NUM!</v>
      </c>
    </row>
    <row r="558" spans="51:56" ht="11.25" customHeight="1" x14ac:dyDescent="0.25">
      <c r="AY558" s="189" t="s">
        <v>91</v>
      </c>
      <c r="AZ558" s="188">
        <f>_xll.qlInterestRateIndexFixingDate(Currency&amp;"ibor"&amp;$I$1,BA558,Trigger)</f>
        <v>43185</v>
      </c>
      <c r="BA558" s="188">
        <f>_xll.qlCalendarAdvance(Calendar,BA557,AY558,"f",,Trigger)</f>
        <v>43187</v>
      </c>
      <c r="BB558" s="188">
        <f>_xll.qlInterestRateIndexMaturity(Currency&amp;"ibor"&amp;$I$1,BA558,Trigger)</f>
        <v>43279</v>
      </c>
      <c r="BC558" s="361" t="e">
        <f>_xll.qlIndexFixing($AC$5,AZ558,,_xll.ohTrigger(Trigger,Quote!$V$2))</f>
        <v>#VALUE!</v>
      </c>
      <c r="BD558" s="361" t="e">
        <f>_xll.qlIndexFixing($BE$1,AZ558,TRUE,_xll.ohTrigger(Trigger,Quote!$V$2))</f>
        <v>#NUM!</v>
      </c>
    </row>
    <row r="559" spans="51:56" ht="11.25" customHeight="1" x14ac:dyDescent="0.25">
      <c r="AY559" s="189" t="s">
        <v>91</v>
      </c>
      <c r="AZ559" s="188">
        <f>_xll.qlInterestRateIndexFixingDate(Currency&amp;"ibor"&amp;$I$1,BA559,Trigger)</f>
        <v>43188</v>
      </c>
      <c r="BA559" s="188">
        <f>_xll.qlCalendarAdvance(Calendar,BA558,AY559,"f",,Trigger)</f>
        <v>43194</v>
      </c>
      <c r="BB559" s="188">
        <f>_xll.qlInterestRateIndexMaturity(Currency&amp;"ibor"&amp;$I$1,BA559,Trigger)</f>
        <v>43285</v>
      </c>
      <c r="BC559" s="361" t="e">
        <f>_xll.qlIndexFixing($AC$5,AZ559,,_xll.ohTrigger(Trigger,Quote!$V$2))</f>
        <v>#VALUE!</v>
      </c>
      <c r="BD559" s="361" t="e">
        <f>_xll.qlIndexFixing($BE$1,AZ559,TRUE,_xll.ohTrigger(Trigger,Quote!$V$2))</f>
        <v>#NUM!</v>
      </c>
    </row>
    <row r="560" spans="51:56" ht="11.25" customHeight="1" x14ac:dyDescent="0.25">
      <c r="AY560" s="189" t="s">
        <v>91</v>
      </c>
      <c r="AZ560" s="188">
        <f>_xll.qlInterestRateIndexFixingDate(Currency&amp;"ibor"&amp;$I$1,BA560,Trigger)</f>
        <v>43199</v>
      </c>
      <c r="BA560" s="188">
        <f>_xll.qlCalendarAdvance(Calendar,BA559,AY560,"f",,Trigger)</f>
        <v>43201</v>
      </c>
      <c r="BB560" s="188">
        <f>_xll.qlInterestRateIndexMaturity(Currency&amp;"ibor"&amp;$I$1,BA560,Trigger)</f>
        <v>43292</v>
      </c>
      <c r="BC560" s="361" t="e">
        <f>_xll.qlIndexFixing($AC$5,AZ560,,_xll.ohTrigger(Trigger,Quote!$V$2))</f>
        <v>#VALUE!</v>
      </c>
      <c r="BD560" s="361" t="e">
        <f>_xll.qlIndexFixing($BE$1,AZ560,TRUE,_xll.ohTrigger(Trigger,Quote!$V$2))</f>
        <v>#NUM!</v>
      </c>
    </row>
    <row r="561" spans="51:56" ht="11.25" customHeight="1" x14ac:dyDescent="0.25">
      <c r="AY561" s="189" t="s">
        <v>91</v>
      </c>
      <c r="AZ561" s="188">
        <f>_xll.qlInterestRateIndexFixingDate(Currency&amp;"ibor"&amp;$I$1,BA561,Trigger)</f>
        <v>43206</v>
      </c>
      <c r="BA561" s="188">
        <f>_xll.qlCalendarAdvance(Calendar,BA560,AY561,"f",,Trigger)</f>
        <v>43208</v>
      </c>
      <c r="BB561" s="188">
        <f>_xll.qlInterestRateIndexMaturity(Currency&amp;"ibor"&amp;$I$1,BA561,Trigger)</f>
        <v>43299</v>
      </c>
      <c r="BC561" s="361" t="e">
        <f>_xll.qlIndexFixing($AC$5,AZ561,,_xll.ohTrigger(Trigger,Quote!$V$2))</f>
        <v>#VALUE!</v>
      </c>
      <c r="BD561" s="361" t="e">
        <f>_xll.qlIndexFixing($BE$1,AZ561,TRUE,_xll.ohTrigger(Trigger,Quote!$V$2))</f>
        <v>#NUM!</v>
      </c>
    </row>
    <row r="562" spans="51:56" ht="11.25" customHeight="1" x14ac:dyDescent="0.25">
      <c r="AY562" s="189" t="s">
        <v>91</v>
      </c>
      <c r="AZ562" s="188">
        <f>_xll.qlInterestRateIndexFixingDate(Currency&amp;"ibor"&amp;$I$1,BA562,Trigger)</f>
        <v>43213</v>
      </c>
      <c r="BA562" s="188">
        <f>_xll.qlCalendarAdvance(Calendar,BA561,AY562,"f",,Trigger)</f>
        <v>43215</v>
      </c>
      <c r="BB562" s="188">
        <f>_xll.qlInterestRateIndexMaturity(Currency&amp;"ibor"&amp;$I$1,BA562,Trigger)</f>
        <v>43306</v>
      </c>
      <c r="BC562" s="361" t="e">
        <f>_xll.qlIndexFixing($AC$5,AZ562,,_xll.ohTrigger(Trigger,Quote!$V$2))</f>
        <v>#VALUE!</v>
      </c>
      <c r="BD562" s="361" t="e">
        <f>_xll.qlIndexFixing($BE$1,AZ562,TRUE,_xll.ohTrigger(Trigger,Quote!$V$2))</f>
        <v>#NUM!</v>
      </c>
    </row>
    <row r="563" spans="51:56" ht="11.25" customHeight="1" x14ac:dyDescent="0.25">
      <c r="AY563" s="189" t="s">
        <v>91</v>
      </c>
      <c r="AZ563" s="188">
        <f>_xll.qlInterestRateIndexFixingDate(Currency&amp;"ibor"&amp;$I$1,BA563,Trigger)</f>
        <v>43217</v>
      </c>
      <c r="BA563" s="188">
        <f>_xll.qlCalendarAdvance(Calendar,BA562,AY563,"f",,Trigger)</f>
        <v>43222</v>
      </c>
      <c r="BB563" s="188">
        <f>_xll.qlInterestRateIndexMaturity(Currency&amp;"ibor"&amp;$I$1,BA563,Trigger)</f>
        <v>43314</v>
      </c>
      <c r="BC563" s="361" t="e">
        <f>_xll.qlIndexFixing($AC$5,AZ563,,_xll.ohTrigger(Trigger,Quote!$V$2))</f>
        <v>#VALUE!</v>
      </c>
      <c r="BD563" s="361" t="e">
        <f>_xll.qlIndexFixing($BE$1,AZ563,TRUE,_xll.ohTrigger(Trigger,Quote!$V$2))</f>
        <v>#NUM!</v>
      </c>
    </row>
    <row r="564" spans="51:56" ht="11.25" customHeight="1" x14ac:dyDescent="0.25">
      <c r="AY564" s="189" t="s">
        <v>91</v>
      </c>
      <c r="AZ564" s="188">
        <f>_xll.qlInterestRateIndexFixingDate(Currency&amp;"ibor"&amp;$I$1,BA564,Trigger)</f>
        <v>43227</v>
      </c>
      <c r="BA564" s="188">
        <f>_xll.qlCalendarAdvance(Calendar,BA563,AY564,"f",,Trigger)</f>
        <v>43229</v>
      </c>
      <c r="BB564" s="188">
        <f>_xll.qlInterestRateIndexMaturity(Currency&amp;"ibor"&amp;$I$1,BA564,Trigger)</f>
        <v>43321</v>
      </c>
      <c r="BC564" s="361" t="e">
        <f>_xll.qlIndexFixing($AC$5,AZ564,,_xll.ohTrigger(Trigger,Quote!$V$2))</f>
        <v>#VALUE!</v>
      </c>
      <c r="BD564" s="361" t="e">
        <f>_xll.qlIndexFixing($BE$1,AZ564,TRUE,_xll.ohTrigger(Trigger,Quote!$V$2))</f>
        <v>#NUM!</v>
      </c>
    </row>
    <row r="565" spans="51:56" ht="11.25" customHeight="1" x14ac:dyDescent="0.25">
      <c r="AY565" s="189" t="s">
        <v>91</v>
      </c>
      <c r="AZ565" s="188">
        <f>_xll.qlInterestRateIndexFixingDate(Currency&amp;"ibor"&amp;$I$1,BA565,Trigger)</f>
        <v>43234</v>
      </c>
      <c r="BA565" s="188">
        <f>_xll.qlCalendarAdvance(Calendar,BA564,AY565,"f",,Trigger)</f>
        <v>43236</v>
      </c>
      <c r="BB565" s="188">
        <f>_xll.qlInterestRateIndexMaturity(Currency&amp;"ibor"&amp;$I$1,BA565,Trigger)</f>
        <v>43328</v>
      </c>
      <c r="BC565" s="361" t="e">
        <f>_xll.qlIndexFixing($AC$5,AZ565,,_xll.ohTrigger(Trigger,Quote!$V$2))</f>
        <v>#VALUE!</v>
      </c>
      <c r="BD565" s="361" t="e">
        <f>_xll.qlIndexFixing($BE$1,AZ565,TRUE,_xll.ohTrigger(Trigger,Quote!$V$2))</f>
        <v>#NUM!</v>
      </c>
    </row>
    <row r="566" spans="51:56" ht="11.25" customHeight="1" x14ac:dyDescent="0.25">
      <c r="AY566" s="189" t="s">
        <v>91</v>
      </c>
      <c r="AZ566" s="188">
        <f>_xll.qlInterestRateIndexFixingDate(Currency&amp;"ibor"&amp;$I$1,BA566,Trigger)</f>
        <v>43241</v>
      </c>
      <c r="BA566" s="188">
        <f>_xll.qlCalendarAdvance(Calendar,BA565,AY566,"f",,Trigger)</f>
        <v>43243</v>
      </c>
      <c r="BB566" s="188">
        <f>_xll.qlInterestRateIndexMaturity(Currency&amp;"ibor"&amp;$I$1,BA566,Trigger)</f>
        <v>43335</v>
      </c>
      <c r="BC566" s="361" t="e">
        <f>_xll.qlIndexFixing($AC$5,AZ566,,_xll.ohTrigger(Trigger,Quote!$V$2))</f>
        <v>#VALUE!</v>
      </c>
      <c r="BD566" s="361" t="e">
        <f>_xll.qlIndexFixing($BE$1,AZ566,TRUE,_xll.ohTrigger(Trigger,Quote!$V$2))</f>
        <v>#NUM!</v>
      </c>
    </row>
    <row r="567" spans="51:56" ht="11.25" customHeight="1" x14ac:dyDescent="0.25">
      <c r="AY567" s="189" t="s">
        <v>91</v>
      </c>
      <c r="AZ567" s="188">
        <f>_xll.qlInterestRateIndexFixingDate(Currency&amp;"ibor"&amp;$I$1,BA567,Trigger)</f>
        <v>43248</v>
      </c>
      <c r="BA567" s="188">
        <f>_xll.qlCalendarAdvance(Calendar,BA566,AY567,"f",,Trigger)</f>
        <v>43250</v>
      </c>
      <c r="BB567" s="188">
        <f>_xll.qlInterestRateIndexMaturity(Currency&amp;"ibor"&amp;$I$1,BA567,Trigger)</f>
        <v>43342</v>
      </c>
      <c r="BC567" s="361" t="e">
        <f>_xll.qlIndexFixing($AC$5,AZ567,,_xll.ohTrigger(Trigger,Quote!$V$2))</f>
        <v>#VALUE!</v>
      </c>
      <c r="BD567" s="361" t="e">
        <f>_xll.qlIndexFixing($BE$1,AZ567,TRUE,_xll.ohTrigger(Trigger,Quote!$V$2))</f>
        <v>#NUM!</v>
      </c>
    </row>
    <row r="568" spans="51:56" ht="11.25" customHeight="1" x14ac:dyDescent="0.25">
      <c r="AY568" s="189" t="s">
        <v>91</v>
      </c>
      <c r="AZ568" s="188">
        <f>_xll.qlInterestRateIndexFixingDate(Currency&amp;"ibor"&amp;$I$1,BA568,Trigger)</f>
        <v>43255</v>
      </c>
      <c r="BA568" s="188">
        <f>_xll.qlCalendarAdvance(Calendar,BA567,AY568,"f",,Trigger)</f>
        <v>43257</v>
      </c>
      <c r="BB568" s="188">
        <f>_xll.qlInterestRateIndexMaturity(Currency&amp;"ibor"&amp;$I$1,BA568,Trigger)</f>
        <v>43349</v>
      </c>
      <c r="BC568" s="361" t="e">
        <f>_xll.qlIndexFixing($AC$5,AZ568,,_xll.ohTrigger(Trigger,Quote!$V$2))</f>
        <v>#VALUE!</v>
      </c>
      <c r="BD568" s="361" t="e">
        <f>_xll.qlIndexFixing($BE$1,AZ568,TRUE,_xll.ohTrigger(Trigger,Quote!$V$2))</f>
        <v>#NUM!</v>
      </c>
    </row>
    <row r="569" spans="51:56" ht="11.25" customHeight="1" x14ac:dyDescent="0.25">
      <c r="AY569" s="189" t="s">
        <v>91</v>
      </c>
      <c r="AZ569" s="188">
        <f>_xll.qlInterestRateIndexFixingDate(Currency&amp;"ibor"&amp;$I$1,BA569,Trigger)</f>
        <v>43262</v>
      </c>
      <c r="BA569" s="188">
        <f>_xll.qlCalendarAdvance(Calendar,BA568,AY569,"f",,Trigger)</f>
        <v>43264</v>
      </c>
      <c r="BB569" s="188">
        <f>_xll.qlInterestRateIndexMaturity(Currency&amp;"ibor"&amp;$I$1,BA569,Trigger)</f>
        <v>43356</v>
      </c>
      <c r="BC569" s="361" t="e">
        <f>_xll.qlIndexFixing($AC$5,AZ569,,_xll.ohTrigger(Trigger,Quote!$V$2))</f>
        <v>#VALUE!</v>
      </c>
      <c r="BD569" s="361" t="e">
        <f>_xll.qlIndexFixing($BE$1,AZ569,TRUE,_xll.ohTrigger(Trigger,Quote!$V$2))</f>
        <v>#NUM!</v>
      </c>
    </row>
    <row r="570" spans="51:56" ht="11.25" customHeight="1" x14ac:dyDescent="0.25">
      <c r="AY570" s="189" t="s">
        <v>91</v>
      </c>
      <c r="AZ570" s="188">
        <f>_xll.qlInterestRateIndexFixingDate(Currency&amp;"ibor"&amp;$I$1,BA570,Trigger)</f>
        <v>43269</v>
      </c>
      <c r="BA570" s="188">
        <f>_xll.qlCalendarAdvance(Calendar,BA569,AY570,"f",,Trigger)</f>
        <v>43271</v>
      </c>
      <c r="BB570" s="188">
        <f>_xll.qlInterestRateIndexMaturity(Currency&amp;"ibor"&amp;$I$1,BA570,Trigger)</f>
        <v>43363</v>
      </c>
      <c r="BC570" s="361" t="e">
        <f>_xll.qlIndexFixing($AC$5,AZ570,,_xll.ohTrigger(Trigger,Quote!$V$2))</f>
        <v>#VALUE!</v>
      </c>
      <c r="BD570" s="361" t="e">
        <f>_xll.qlIndexFixing($BE$1,AZ570,TRUE,_xll.ohTrigger(Trigger,Quote!$V$2))</f>
        <v>#NUM!</v>
      </c>
    </row>
    <row r="571" spans="51:56" ht="11.25" customHeight="1" x14ac:dyDescent="0.25">
      <c r="AY571" s="189" t="s">
        <v>91</v>
      </c>
      <c r="AZ571" s="188">
        <f>_xll.qlInterestRateIndexFixingDate(Currency&amp;"ibor"&amp;$I$1,BA571,Trigger)</f>
        <v>43276</v>
      </c>
      <c r="BA571" s="188">
        <f>_xll.qlCalendarAdvance(Calendar,BA570,AY571,"f",,Trigger)</f>
        <v>43278</v>
      </c>
      <c r="BB571" s="188">
        <f>_xll.qlInterestRateIndexMaturity(Currency&amp;"ibor"&amp;$I$1,BA571,Trigger)</f>
        <v>43370</v>
      </c>
      <c r="BC571" s="361" t="e">
        <f>_xll.qlIndexFixing($AC$5,AZ571,,_xll.ohTrigger(Trigger,Quote!$V$2))</f>
        <v>#VALUE!</v>
      </c>
      <c r="BD571" s="361" t="e">
        <f>_xll.qlIndexFixing($BE$1,AZ571,TRUE,_xll.ohTrigger(Trigger,Quote!$V$2))</f>
        <v>#NUM!</v>
      </c>
    </row>
    <row r="572" spans="51:56" ht="11.25" customHeight="1" x14ac:dyDescent="0.25">
      <c r="AY572" s="189" t="s">
        <v>91</v>
      </c>
      <c r="AZ572" s="188">
        <f>_xll.qlInterestRateIndexFixingDate(Currency&amp;"ibor"&amp;$I$1,BA572,Trigger)</f>
        <v>43283</v>
      </c>
      <c r="BA572" s="188">
        <f>_xll.qlCalendarAdvance(Calendar,BA571,AY572,"f",,Trigger)</f>
        <v>43285</v>
      </c>
      <c r="BB572" s="188">
        <f>_xll.qlInterestRateIndexMaturity(Currency&amp;"ibor"&amp;$I$1,BA572,Trigger)</f>
        <v>43377</v>
      </c>
      <c r="BC572" s="361" t="e">
        <f>_xll.qlIndexFixing($AC$5,AZ572,,_xll.ohTrigger(Trigger,Quote!$V$2))</f>
        <v>#VALUE!</v>
      </c>
      <c r="BD572" s="361" t="e">
        <f>_xll.qlIndexFixing($BE$1,AZ572,TRUE,_xll.ohTrigger(Trigger,Quote!$V$2))</f>
        <v>#NUM!</v>
      </c>
    </row>
    <row r="573" spans="51:56" ht="11.25" customHeight="1" x14ac:dyDescent="0.25">
      <c r="AY573" s="189" t="s">
        <v>91</v>
      </c>
      <c r="AZ573" s="188">
        <f>_xll.qlInterestRateIndexFixingDate(Currency&amp;"ibor"&amp;$I$1,BA573,Trigger)</f>
        <v>43290</v>
      </c>
      <c r="BA573" s="188">
        <f>_xll.qlCalendarAdvance(Calendar,BA572,AY573,"f",,Trigger)</f>
        <v>43292</v>
      </c>
      <c r="BB573" s="188">
        <f>_xll.qlInterestRateIndexMaturity(Currency&amp;"ibor"&amp;$I$1,BA573,Trigger)</f>
        <v>43384</v>
      </c>
      <c r="BC573" s="361" t="e">
        <f>_xll.qlIndexFixing($AC$5,AZ573,,_xll.ohTrigger(Trigger,Quote!$V$2))</f>
        <v>#VALUE!</v>
      </c>
      <c r="BD573" s="361" t="e">
        <f>_xll.qlIndexFixing($BE$1,AZ573,TRUE,_xll.ohTrigger(Trigger,Quote!$V$2))</f>
        <v>#NUM!</v>
      </c>
    </row>
    <row r="574" spans="51:56" ht="11.25" customHeight="1" x14ac:dyDescent="0.25">
      <c r="AY574" s="189" t="s">
        <v>91</v>
      </c>
      <c r="AZ574" s="188">
        <f>_xll.qlInterestRateIndexFixingDate(Currency&amp;"ibor"&amp;$I$1,BA574,Trigger)</f>
        <v>43297</v>
      </c>
      <c r="BA574" s="188">
        <f>_xll.qlCalendarAdvance(Calendar,BA573,AY574,"f",,Trigger)</f>
        <v>43299</v>
      </c>
      <c r="BB574" s="188">
        <f>_xll.qlInterestRateIndexMaturity(Currency&amp;"ibor"&amp;$I$1,BA574,Trigger)</f>
        <v>43391</v>
      </c>
      <c r="BC574" s="361" t="e">
        <f>_xll.qlIndexFixing($AC$5,AZ574,,_xll.ohTrigger(Trigger,Quote!$V$2))</f>
        <v>#VALUE!</v>
      </c>
      <c r="BD574" s="361" t="e">
        <f>_xll.qlIndexFixing($BE$1,AZ574,TRUE,_xll.ohTrigger(Trigger,Quote!$V$2))</f>
        <v>#NUM!</v>
      </c>
    </row>
    <row r="575" spans="51:56" ht="11.25" customHeight="1" x14ac:dyDescent="0.25">
      <c r="AY575" s="189" t="s">
        <v>91</v>
      </c>
      <c r="AZ575" s="188">
        <f>_xll.qlInterestRateIndexFixingDate(Currency&amp;"ibor"&amp;$I$1,BA575,Trigger)</f>
        <v>43304</v>
      </c>
      <c r="BA575" s="188">
        <f>_xll.qlCalendarAdvance(Calendar,BA574,AY575,"f",,Trigger)</f>
        <v>43306</v>
      </c>
      <c r="BB575" s="188">
        <f>_xll.qlInterestRateIndexMaturity(Currency&amp;"ibor"&amp;$I$1,BA575,Trigger)</f>
        <v>43398</v>
      </c>
      <c r="BC575" s="361" t="e">
        <f>_xll.qlIndexFixing($AC$5,AZ575,,_xll.ohTrigger(Trigger,Quote!$V$2))</f>
        <v>#VALUE!</v>
      </c>
      <c r="BD575" s="361" t="e">
        <f>_xll.qlIndexFixing($BE$1,AZ575,TRUE,_xll.ohTrigger(Trigger,Quote!$V$2))</f>
        <v>#NUM!</v>
      </c>
    </row>
    <row r="576" spans="51:56" ht="11.25" customHeight="1" x14ac:dyDescent="0.25">
      <c r="AY576" s="189" t="s">
        <v>91</v>
      </c>
      <c r="AZ576" s="188">
        <f>_xll.qlInterestRateIndexFixingDate(Currency&amp;"ibor"&amp;$I$1,BA576,Trigger)</f>
        <v>43311</v>
      </c>
      <c r="BA576" s="188">
        <f>_xll.qlCalendarAdvance(Calendar,BA575,AY576,"f",,Trigger)</f>
        <v>43313</v>
      </c>
      <c r="BB576" s="188">
        <f>_xll.qlInterestRateIndexMaturity(Currency&amp;"ibor"&amp;$I$1,BA576,Trigger)</f>
        <v>43405</v>
      </c>
      <c r="BC576" s="361" t="e">
        <f>_xll.qlIndexFixing($AC$5,AZ576,,_xll.ohTrigger(Trigger,Quote!$V$2))</f>
        <v>#VALUE!</v>
      </c>
      <c r="BD576" s="361" t="e">
        <f>_xll.qlIndexFixing($BE$1,AZ576,TRUE,_xll.ohTrigger(Trigger,Quote!$V$2))</f>
        <v>#NUM!</v>
      </c>
    </row>
    <row r="577" spans="51:56" ht="11.25" customHeight="1" x14ac:dyDescent="0.25">
      <c r="AY577" s="189" t="s">
        <v>91</v>
      </c>
      <c r="AZ577" s="188">
        <f>_xll.qlInterestRateIndexFixingDate(Currency&amp;"ibor"&amp;$I$1,BA577,Trigger)</f>
        <v>43318</v>
      </c>
      <c r="BA577" s="188">
        <f>_xll.qlCalendarAdvance(Calendar,BA576,AY577,"f",,Trigger)</f>
        <v>43320</v>
      </c>
      <c r="BB577" s="188">
        <f>_xll.qlInterestRateIndexMaturity(Currency&amp;"ibor"&amp;$I$1,BA577,Trigger)</f>
        <v>43412</v>
      </c>
      <c r="BC577" s="361" t="e">
        <f>_xll.qlIndexFixing($AC$5,AZ577,,_xll.ohTrigger(Trigger,Quote!$V$2))</f>
        <v>#VALUE!</v>
      </c>
      <c r="BD577" s="361" t="e">
        <f>_xll.qlIndexFixing($BE$1,AZ577,TRUE,_xll.ohTrigger(Trigger,Quote!$V$2))</f>
        <v>#NUM!</v>
      </c>
    </row>
    <row r="578" spans="51:56" ht="11.25" customHeight="1" x14ac:dyDescent="0.25">
      <c r="AY578" s="189" t="s">
        <v>91</v>
      </c>
      <c r="AZ578" s="188">
        <f>_xll.qlInterestRateIndexFixingDate(Currency&amp;"ibor"&amp;$I$1,BA578,Trigger)</f>
        <v>43325</v>
      </c>
      <c r="BA578" s="188">
        <f>_xll.qlCalendarAdvance(Calendar,BA577,AY578,"f",,Trigger)</f>
        <v>43327</v>
      </c>
      <c r="BB578" s="188">
        <f>_xll.qlInterestRateIndexMaturity(Currency&amp;"ibor"&amp;$I$1,BA578,Trigger)</f>
        <v>43419</v>
      </c>
      <c r="BC578" s="361" t="e">
        <f>_xll.qlIndexFixing($AC$5,AZ578,,_xll.ohTrigger(Trigger,Quote!$V$2))</f>
        <v>#VALUE!</v>
      </c>
      <c r="BD578" s="361" t="e">
        <f>_xll.qlIndexFixing($BE$1,AZ578,TRUE,_xll.ohTrigger(Trigger,Quote!$V$2))</f>
        <v>#NUM!</v>
      </c>
    </row>
    <row r="579" spans="51:56" ht="11.25" customHeight="1" x14ac:dyDescent="0.25">
      <c r="AY579" s="189" t="s">
        <v>91</v>
      </c>
      <c r="AZ579" s="188">
        <f>_xll.qlInterestRateIndexFixingDate(Currency&amp;"ibor"&amp;$I$1,BA579,Trigger)</f>
        <v>43332</v>
      </c>
      <c r="BA579" s="188">
        <f>_xll.qlCalendarAdvance(Calendar,BA578,AY579,"f",,Trigger)</f>
        <v>43334</v>
      </c>
      <c r="BB579" s="188">
        <f>_xll.qlInterestRateIndexMaturity(Currency&amp;"ibor"&amp;$I$1,BA579,Trigger)</f>
        <v>43426</v>
      </c>
      <c r="BC579" s="361" t="e">
        <f>_xll.qlIndexFixing($AC$5,AZ579,,_xll.ohTrigger(Trigger,Quote!$V$2))</f>
        <v>#VALUE!</v>
      </c>
      <c r="BD579" s="361" t="e">
        <f>_xll.qlIndexFixing($BE$1,AZ579,TRUE,_xll.ohTrigger(Trigger,Quote!$V$2))</f>
        <v>#NUM!</v>
      </c>
    </row>
    <row r="580" spans="51:56" ht="11.25" customHeight="1" x14ac:dyDescent="0.25">
      <c r="AY580" s="189" t="s">
        <v>91</v>
      </c>
      <c r="AZ580" s="188">
        <f>_xll.qlInterestRateIndexFixingDate(Currency&amp;"ibor"&amp;$I$1,BA580,Trigger)</f>
        <v>43339</v>
      </c>
      <c r="BA580" s="188">
        <f>_xll.qlCalendarAdvance(Calendar,BA579,AY580,"f",,Trigger)</f>
        <v>43341</v>
      </c>
      <c r="BB580" s="188">
        <f>_xll.qlInterestRateIndexMaturity(Currency&amp;"ibor"&amp;$I$1,BA580,Trigger)</f>
        <v>43433</v>
      </c>
      <c r="BC580" s="361" t="e">
        <f>_xll.qlIndexFixing($AC$5,AZ580,,_xll.ohTrigger(Trigger,Quote!$V$2))</f>
        <v>#VALUE!</v>
      </c>
      <c r="BD580" s="361" t="e">
        <f>_xll.qlIndexFixing($BE$1,AZ580,TRUE,_xll.ohTrigger(Trigger,Quote!$V$2))</f>
        <v>#NUM!</v>
      </c>
    </row>
    <row r="581" spans="51:56" ht="11.25" customHeight="1" x14ac:dyDescent="0.25">
      <c r="AY581" s="189" t="s">
        <v>91</v>
      </c>
      <c r="AZ581" s="188">
        <f>_xll.qlInterestRateIndexFixingDate(Currency&amp;"ibor"&amp;$I$1,BA581,Trigger)</f>
        <v>43346</v>
      </c>
      <c r="BA581" s="188">
        <f>_xll.qlCalendarAdvance(Calendar,BA580,AY581,"f",,Trigger)</f>
        <v>43348</v>
      </c>
      <c r="BB581" s="188">
        <f>_xll.qlInterestRateIndexMaturity(Currency&amp;"ibor"&amp;$I$1,BA581,Trigger)</f>
        <v>43439</v>
      </c>
      <c r="BC581" s="361" t="e">
        <f>_xll.qlIndexFixing($AC$5,AZ581,,_xll.ohTrigger(Trigger,Quote!$V$2))</f>
        <v>#VALUE!</v>
      </c>
      <c r="BD581" s="361" t="e">
        <f>_xll.qlIndexFixing($BE$1,AZ581,TRUE,_xll.ohTrigger(Trigger,Quote!$V$2))</f>
        <v>#NUM!</v>
      </c>
    </row>
    <row r="582" spans="51:56" ht="11.25" customHeight="1" x14ac:dyDescent="0.25">
      <c r="AY582" s="189" t="s">
        <v>91</v>
      </c>
      <c r="AZ582" s="188">
        <f>_xll.qlInterestRateIndexFixingDate(Currency&amp;"ibor"&amp;$I$1,BA582,Trigger)</f>
        <v>43353</v>
      </c>
      <c r="BA582" s="188">
        <f>_xll.qlCalendarAdvance(Calendar,BA581,AY582,"f",,Trigger)</f>
        <v>43355</v>
      </c>
      <c r="BB582" s="188">
        <f>_xll.qlInterestRateIndexMaturity(Currency&amp;"ibor"&amp;$I$1,BA582,Trigger)</f>
        <v>43446</v>
      </c>
      <c r="BC582" s="361" t="e">
        <f>_xll.qlIndexFixing($AC$5,AZ582,,_xll.ohTrigger(Trigger,Quote!$V$2))</f>
        <v>#VALUE!</v>
      </c>
      <c r="BD582" s="361" t="e">
        <f>_xll.qlIndexFixing($BE$1,AZ582,TRUE,_xll.ohTrigger(Trigger,Quote!$V$2))</f>
        <v>#NUM!</v>
      </c>
    </row>
    <row r="583" spans="51:56" ht="11.25" customHeight="1" x14ac:dyDescent="0.25">
      <c r="AY583" s="189" t="s">
        <v>91</v>
      </c>
      <c r="AZ583" s="188">
        <f>_xll.qlInterestRateIndexFixingDate(Currency&amp;"ibor"&amp;$I$1,BA583,Trigger)</f>
        <v>43360</v>
      </c>
      <c r="BA583" s="188">
        <f>_xll.qlCalendarAdvance(Calendar,BA582,AY583,"f",,Trigger)</f>
        <v>43362</v>
      </c>
      <c r="BB583" s="188">
        <f>_xll.qlInterestRateIndexMaturity(Currency&amp;"ibor"&amp;$I$1,BA583,Trigger)</f>
        <v>43453</v>
      </c>
      <c r="BC583" s="361" t="e">
        <f>_xll.qlIndexFixing($AC$5,AZ583,,_xll.ohTrigger(Trigger,Quote!$V$2))</f>
        <v>#VALUE!</v>
      </c>
      <c r="BD583" s="361" t="e">
        <f>_xll.qlIndexFixing($BE$1,AZ583,TRUE,_xll.ohTrigger(Trigger,Quote!$V$2))</f>
        <v>#NUM!</v>
      </c>
    </row>
    <row r="584" spans="51:56" ht="11.25" customHeight="1" x14ac:dyDescent="0.25">
      <c r="AY584" s="189" t="s">
        <v>91</v>
      </c>
      <c r="AZ584" s="188">
        <f>_xll.qlInterestRateIndexFixingDate(Currency&amp;"ibor"&amp;$I$1,BA584,Trigger)</f>
        <v>43367</v>
      </c>
      <c r="BA584" s="188">
        <f>_xll.qlCalendarAdvance(Calendar,BA583,AY584,"f",,Trigger)</f>
        <v>43369</v>
      </c>
      <c r="BB584" s="188">
        <f>_xll.qlInterestRateIndexMaturity(Currency&amp;"ibor"&amp;$I$1,BA584,Trigger)</f>
        <v>43461</v>
      </c>
      <c r="BC584" s="361" t="e">
        <f>_xll.qlIndexFixing($AC$5,AZ584,,_xll.ohTrigger(Trigger,Quote!$V$2))</f>
        <v>#VALUE!</v>
      </c>
      <c r="BD584" s="361" t="e">
        <f>_xll.qlIndexFixing($BE$1,AZ584,TRUE,_xll.ohTrigger(Trigger,Quote!$V$2))</f>
        <v>#NUM!</v>
      </c>
    </row>
    <row r="585" spans="51:56" ht="11.25" customHeight="1" x14ac:dyDescent="0.25">
      <c r="AY585" s="189" t="s">
        <v>91</v>
      </c>
      <c r="AZ585" s="188">
        <f>_xll.qlInterestRateIndexFixingDate(Currency&amp;"ibor"&amp;$I$1,BA585,Trigger)</f>
        <v>43374</v>
      </c>
      <c r="BA585" s="188">
        <f>_xll.qlCalendarAdvance(Calendar,BA584,AY585,"f",,Trigger)</f>
        <v>43376</v>
      </c>
      <c r="BB585" s="188">
        <f>_xll.qlInterestRateIndexMaturity(Currency&amp;"ibor"&amp;$I$1,BA585,Trigger)</f>
        <v>43468</v>
      </c>
      <c r="BC585" s="361" t="e">
        <f>_xll.qlIndexFixing($AC$5,AZ585,,_xll.ohTrigger(Trigger,Quote!$V$2))</f>
        <v>#VALUE!</v>
      </c>
      <c r="BD585" s="361" t="e">
        <f>_xll.qlIndexFixing($BE$1,AZ585,TRUE,_xll.ohTrigger(Trigger,Quote!$V$2))</f>
        <v>#NUM!</v>
      </c>
    </row>
    <row r="586" spans="51:56" ht="11.25" customHeight="1" x14ac:dyDescent="0.25">
      <c r="AY586" s="189" t="s">
        <v>91</v>
      </c>
      <c r="AZ586" s="188">
        <f>_xll.qlInterestRateIndexFixingDate(Currency&amp;"ibor"&amp;$I$1,BA586,Trigger)</f>
        <v>43381</v>
      </c>
      <c r="BA586" s="188">
        <f>_xll.qlCalendarAdvance(Calendar,BA585,AY586,"f",,Trigger)</f>
        <v>43383</v>
      </c>
      <c r="BB586" s="188">
        <f>_xll.qlInterestRateIndexMaturity(Currency&amp;"ibor"&amp;$I$1,BA586,Trigger)</f>
        <v>43475</v>
      </c>
      <c r="BC586" s="361" t="e">
        <f>_xll.qlIndexFixing($AC$5,AZ586,,_xll.ohTrigger(Trigger,Quote!$V$2))</f>
        <v>#VALUE!</v>
      </c>
      <c r="BD586" s="361" t="e">
        <f>_xll.qlIndexFixing($BE$1,AZ586,TRUE,_xll.ohTrigger(Trigger,Quote!$V$2))</f>
        <v>#NUM!</v>
      </c>
    </row>
    <row r="587" spans="51:56" ht="11.25" customHeight="1" x14ac:dyDescent="0.25">
      <c r="AY587" s="189" t="s">
        <v>91</v>
      </c>
      <c r="AZ587" s="188">
        <f>_xll.qlInterestRateIndexFixingDate(Currency&amp;"ibor"&amp;$I$1,BA587,Trigger)</f>
        <v>43388</v>
      </c>
      <c r="BA587" s="188">
        <f>_xll.qlCalendarAdvance(Calendar,BA586,AY587,"f",,Trigger)</f>
        <v>43390</v>
      </c>
      <c r="BB587" s="188">
        <f>_xll.qlInterestRateIndexMaturity(Currency&amp;"ibor"&amp;$I$1,BA587,Trigger)</f>
        <v>43482</v>
      </c>
      <c r="BC587" s="361" t="e">
        <f>_xll.qlIndexFixing($AC$5,AZ587,,_xll.ohTrigger(Trigger,Quote!$V$2))</f>
        <v>#VALUE!</v>
      </c>
      <c r="BD587" s="361" t="e">
        <f>_xll.qlIndexFixing($BE$1,AZ587,TRUE,_xll.ohTrigger(Trigger,Quote!$V$2))</f>
        <v>#NUM!</v>
      </c>
    </row>
    <row r="588" spans="51:56" ht="11.25" customHeight="1" x14ac:dyDescent="0.25">
      <c r="AY588" s="189" t="s">
        <v>91</v>
      </c>
      <c r="AZ588" s="188">
        <f>_xll.qlInterestRateIndexFixingDate(Currency&amp;"ibor"&amp;$I$1,BA588,Trigger)</f>
        <v>43395</v>
      </c>
      <c r="BA588" s="188">
        <f>_xll.qlCalendarAdvance(Calendar,BA587,AY588,"f",,Trigger)</f>
        <v>43397</v>
      </c>
      <c r="BB588" s="188">
        <f>_xll.qlInterestRateIndexMaturity(Currency&amp;"ibor"&amp;$I$1,BA588,Trigger)</f>
        <v>43489</v>
      </c>
      <c r="BC588" s="361" t="e">
        <f>_xll.qlIndexFixing($AC$5,AZ588,,_xll.ohTrigger(Trigger,Quote!$V$2))</f>
        <v>#VALUE!</v>
      </c>
      <c r="BD588" s="361" t="e">
        <f>_xll.qlIndexFixing($BE$1,AZ588,TRUE,_xll.ohTrigger(Trigger,Quote!$V$2))</f>
        <v>#NUM!</v>
      </c>
    </row>
    <row r="589" spans="51:56" ht="11.25" customHeight="1" x14ac:dyDescent="0.25">
      <c r="AY589" s="189" t="s">
        <v>91</v>
      </c>
      <c r="AZ589" s="188">
        <f>_xll.qlInterestRateIndexFixingDate(Currency&amp;"ibor"&amp;$I$1,BA589,Trigger)</f>
        <v>43402</v>
      </c>
      <c r="BA589" s="188">
        <f>_xll.qlCalendarAdvance(Calendar,BA588,AY589,"f",,Trigger)</f>
        <v>43404</v>
      </c>
      <c r="BB589" s="188">
        <f>_xll.qlInterestRateIndexMaturity(Currency&amp;"ibor"&amp;$I$1,BA589,Trigger)</f>
        <v>43496</v>
      </c>
      <c r="BC589" s="361" t="e">
        <f>_xll.qlIndexFixing($AC$5,AZ589,,_xll.ohTrigger(Trigger,Quote!$V$2))</f>
        <v>#VALUE!</v>
      </c>
      <c r="BD589" s="361" t="e">
        <f>_xll.qlIndexFixing($BE$1,AZ589,TRUE,_xll.ohTrigger(Trigger,Quote!$V$2))</f>
        <v>#NUM!</v>
      </c>
    </row>
    <row r="590" spans="51:56" ht="11.25" customHeight="1" x14ac:dyDescent="0.25">
      <c r="AY590" s="189" t="s">
        <v>91</v>
      </c>
      <c r="AZ590" s="188">
        <f>_xll.qlInterestRateIndexFixingDate(Currency&amp;"ibor"&amp;$I$1,BA590,Trigger)</f>
        <v>43409</v>
      </c>
      <c r="BA590" s="188">
        <f>_xll.qlCalendarAdvance(Calendar,BA589,AY590,"f",,Trigger)</f>
        <v>43411</v>
      </c>
      <c r="BB590" s="188">
        <f>_xll.qlInterestRateIndexMaturity(Currency&amp;"ibor"&amp;$I$1,BA590,Trigger)</f>
        <v>43503</v>
      </c>
      <c r="BC590" s="361" t="e">
        <f>_xll.qlIndexFixing($AC$5,AZ590,,_xll.ohTrigger(Trigger,Quote!$V$2))</f>
        <v>#VALUE!</v>
      </c>
      <c r="BD590" s="361" t="e">
        <f>_xll.qlIndexFixing($BE$1,AZ590,TRUE,_xll.ohTrigger(Trigger,Quote!$V$2))</f>
        <v>#NUM!</v>
      </c>
    </row>
    <row r="591" spans="51:56" ht="11.25" customHeight="1" x14ac:dyDescent="0.25">
      <c r="AY591" s="189" t="s">
        <v>91</v>
      </c>
      <c r="AZ591" s="188">
        <f>_xll.qlInterestRateIndexFixingDate(Currency&amp;"ibor"&amp;$I$1,BA591,Trigger)</f>
        <v>43416</v>
      </c>
      <c r="BA591" s="188">
        <f>_xll.qlCalendarAdvance(Calendar,BA590,AY591,"f",,Trigger)</f>
        <v>43418</v>
      </c>
      <c r="BB591" s="188">
        <f>_xll.qlInterestRateIndexMaturity(Currency&amp;"ibor"&amp;$I$1,BA591,Trigger)</f>
        <v>43510</v>
      </c>
      <c r="BC591" s="361" t="e">
        <f>_xll.qlIndexFixing($AC$5,AZ591,,_xll.ohTrigger(Trigger,Quote!$V$2))</f>
        <v>#VALUE!</v>
      </c>
      <c r="BD591" s="361" t="e">
        <f>_xll.qlIndexFixing($BE$1,AZ591,TRUE,_xll.ohTrigger(Trigger,Quote!$V$2))</f>
        <v>#NUM!</v>
      </c>
    </row>
    <row r="592" spans="51:56" ht="11.25" customHeight="1" x14ac:dyDescent="0.25">
      <c r="AY592" s="189" t="s">
        <v>91</v>
      </c>
      <c r="AZ592" s="188">
        <f>_xll.qlInterestRateIndexFixingDate(Currency&amp;"ibor"&amp;$I$1,BA592,Trigger)</f>
        <v>43423</v>
      </c>
      <c r="BA592" s="188">
        <f>_xll.qlCalendarAdvance(Calendar,BA591,AY592,"f",,Trigger)</f>
        <v>43425</v>
      </c>
      <c r="BB592" s="188">
        <f>_xll.qlInterestRateIndexMaturity(Currency&amp;"ibor"&amp;$I$1,BA592,Trigger)</f>
        <v>43517</v>
      </c>
      <c r="BC592" s="361" t="e">
        <f>_xll.qlIndexFixing($AC$5,AZ592,,_xll.ohTrigger(Trigger,Quote!$V$2))</f>
        <v>#VALUE!</v>
      </c>
      <c r="BD592" s="361" t="e">
        <f>_xll.qlIndexFixing($BE$1,AZ592,TRUE,_xll.ohTrigger(Trigger,Quote!$V$2))</f>
        <v>#NUM!</v>
      </c>
    </row>
    <row r="593" spans="51:56" ht="11.25" customHeight="1" x14ac:dyDescent="0.25">
      <c r="AY593" s="189" t="s">
        <v>91</v>
      </c>
      <c r="AZ593" s="188">
        <f>_xll.qlInterestRateIndexFixingDate(Currency&amp;"ibor"&amp;$I$1,BA593,Trigger)</f>
        <v>43430</v>
      </c>
      <c r="BA593" s="188">
        <f>_xll.qlCalendarAdvance(Calendar,BA592,AY593,"f",,Trigger)</f>
        <v>43432</v>
      </c>
      <c r="BB593" s="188">
        <f>_xll.qlInterestRateIndexMaturity(Currency&amp;"ibor"&amp;$I$1,BA593,Trigger)</f>
        <v>43524</v>
      </c>
      <c r="BC593" s="361" t="e">
        <f>_xll.qlIndexFixing($AC$5,AZ593,,_xll.ohTrigger(Trigger,Quote!$V$2))</f>
        <v>#VALUE!</v>
      </c>
      <c r="BD593" s="361" t="e">
        <f>_xll.qlIndexFixing($BE$1,AZ593,TRUE,_xll.ohTrigger(Trigger,Quote!$V$2))</f>
        <v>#NUM!</v>
      </c>
    </row>
    <row r="594" spans="51:56" ht="11.25" customHeight="1" x14ac:dyDescent="0.25">
      <c r="AY594" s="189" t="s">
        <v>91</v>
      </c>
      <c r="AZ594" s="188">
        <f>_xll.qlInterestRateIndexFixingDate(Currency&amp;"ibor"&amp;$I$1,BA594,Trigger)</f>
        <v>43437</v>
      </c>
      <c r="BA594" s="188">
        <f>_xll.qlCalendarAdvance(Calendar,BA593,AY594,"f",,Trigger)</f>
        <v>43439</v>
      </c>
      <c r="BB594" s="188">
        <f>_xll.qlInterestRateIndexMaturity(Currency&amp;"ibor"&amp;$I$1,BA594,Trigger)</f>
        <v>43529</v>
      </c>
      <c r="BC594" s="361" t="e">
        <f>_xll.qlIndexFixing($AC$5,AZ594,,_xll.ohTrigger(Trigger,Quote!$V$2))</f>
        <v>#VALUE!</v>
      </c>
      <c r="BD594" s="361" t="e">
        <f>_xll.qlIndexFixing($BE$1,AZ594,TRUE,_xll.ohTrigger(Trigger,Quote!$V$2))</f>
        <v>#NUM!</v>
      </c>
    </row>
    <row r="595" spans="51:56" ht="11.25" customHeight="1" x14ac:dyDescent="0.25">
      <c r="AY595" s="189" t="s">
        <v>91</v>
      </c>
      <c r="AZ595" s="188">
        <f>_xll.qlInterestRateIndexFixingDate(Currency&amp;"ibor"&amp;$I$1,BA595,Trigger)</f>
        <v>43444</v>
      </c>
      <c r="BA595" s="188">
        <f>_xll.qlCalendarAdvance(Calendar,BA594,AY595,"f",,Trigger)</f>
        <v>43446</v>
      </c>
      <c r="BB595" s="188">
        <f>_xll.qlInterestRateIndexMaturity(Currency&amp;"ibor"&amp;$I$1,BA595,Trigger)</f>
        <v>43536</v>
      </c>
      <c r="BC595" s="361" t="e">
        <f>_xll.qlIndexFixing($AC$5,AZ595,,_xll.ohTrigger(Trigger,Quote!$V$2))</f>
        <v>#VALUE!</v>
      </c>
      <c r="BD595" s="361" t="e">
        <f>_xll.qlIndexFixing($BE$1,AZ595,TRUE,_xll.ohTrigger(Trigger,Quote!$V$2))</f>
        <v>#NUM!</v>
      </c>
    </row>
    <row r="596" spans="51:56" ht="11.25" customHeight="1" x14ac:dyDescent="0.25">
      <c r="AY596" s="189" t="s">
        <v>91</v>
      </c>
      <c r="AZ596" s="188">
        <f>_xll.qlInterestRateIndexFixingDate(Currency&amp;"ibor"&amp;$I$1,BA596,Trigger)</f>
        <v>43451</v>
      </c>
      <c r="BA596" s="188">
        <f>_xll.qlCalendarAdvance(Calendar,BA595,AY596,"f",,Trigger)</f>
        <v>43453</v>
      </c>
      <c r="BB596" s="188">
        <f>_xll.qlInterestRateIndexMaturity(Currency&amp;"ibor"&amp;$I$1,BA596,Trigger)</f>
        <v>43543</v>
      </c>
      <c r="BC596" s="361" t="e">
        <f>_xll.qlIndexFixing($AC$5,AZ596,,_xll.ohTrigger(Trigger,Quote!$V$2))</f>
        <v>#VALUE!</v>
      </c>
      <c r="BD596" s="361" t="e">
        <f>_xll.qlIndexFixing($BE$1,AZ596,TRUE,_xll.ohTrigger(Trigger,Quote!$V$2))</f>
        <v>#NUM!</v>
      </c>
    </row>
    <row r="597" spans="51:56" ht="11.25" customHeight="1" x14ac:dyDescent="0.25">
      <c r="AY597" s="189" t="s">
        <v>91</v>
      </c>
      <c r="AZ597" s="188">
        <f>_xll.qlInterestRateIndexFixingDate(Currency&amp;"ibor"&amp;$I$1,BA597,Trigger)</f>
        <v>43455</v>
      </c>
      <c r="BA597" s="188">
        <f>_xll.qlCalendarAdvance(Calendar,BA596,AY597,"f",,Trigger)</f>
        <v>43461</v>
      </c>
      <c r="BB597" s="188">
        <f>_xll.qlInterestRateIndexMaturity(Currency&amp;"ibor"&amp;$I$1,BA597,Trigger)</f>
        <v>43551</v>
      </c>
      <c r="BC597" s="361" t="e">
        <f>_xll.qlIndexFixing($AC$5,AZ597,,_xll.ohTrigger(Trigger,Quote!$V$2))</f>
        <v>#VALUE!</v>
      </c>
      <c r="BD597" s="361" t="e">
        <f>_xll.qlIndexFixing($BE$1,AZ597,TRUE,_xll.ohTrigger(Trigger,Quote!$V$2))</f>
        <v>#NUM!</v>
      </c>
    </row>
    <row r="598" spans="51:56" ht="11.25" customHeight="1" x14ac:dyDescent="0.25">
      <c r="AY598" s="189" t="s">
        <v>91</v>
      </c>
      <c r="AZ598" s="188">
        <f>_xll.qlInterestRateIndexFixingDate(Currency&amp;"ibor"&amp;$I$1,BA598,Trigger)</f>
        <v>43465</v>
      </c>
      <c r="BA598" s="188">
        <f>_xll.qlCalendarAdvance(Calendar,BA597,AY598,"f",,Trigger)</f>
        <v>43468</v>
      </c>
      <c r="BB598" s="188">
        <f>_xll.qlInterestRateIndexMaturity(Currency&amp;"ibor"&amp;$I$1,BA598,Trigger)</f>
        <v>43558</v>
      </c>
      <c r="BC598" s="361" t="e">
        <f>_xll.qlIndexFixing($AC$5,AZ598,,_xll.ohTrigger(Trigger,Quote!$V$2))</f>
        <v>#VALUE!</v>
      </c>
      <c r="BD598" s="361" t="e">
        <f>_xll.qlIndexFixing($BE$1,AZ598,TRUE,_xll.ohTrigger(Trigger,Quote!$V$2))</f>
        <v>#NUM!</v>
      </c>
    </row>
    <row r="599" spans="51:56" ht="11.25" customHeight="1" x14ac:dyDescent="0.25">
      <c r="AY599" s="189" t="s">
        <v>91</v>
      </c>
      <c r="AZ599" s="188">
        <f>_xll.qlInterestRateIndexFixingDate(Currency&amp;"ibor"&amp;$I$1,BA599,Trigger)</f>
        <v>43473</v>
      </c>
      <c r="BA599" s="188">
        <f>_xll.qlCalendarAdvance(Calendar,BA598,AY599,"f",,Trigger)</f>
        <v>43475</v>
      </c>
      <c r="BB599" s="188">
        <f>_xll.qlInterestRateIndexMaturity(Currency&amp;"ibor"&amp;$I$1,BA599,Trigger)</f>
        <v>43565</v>
      </c>
      <c r="BC599" s="361" t="e">
        <f>_xll.qlIndexFixing($AC$5,AZ599,,_xll.ohTrigger(Trigger,Quote!$V$2))</f>
        <v>#VALUE!</v>
      </c>
      <c r="BD599" s="361" t="e">
        <f>_xll.qlIndexFixing($BE$1,AZ599,TRUE,_xll.ohTrigger(Trigger,Quote!$V$2))</f>
        <v>#NUM!</v>
      </c>
    </row>
    <row r="600" spans="51:56" ht="11.25" customHeight="1" x14ac:dyDescent="0.25">
      <c r="AY600" s="189" t="s">
        <v>91</v>
      </c>
      <c r="AZ600" s="188">
        <f>_xll.qlInterestRateIndexFixingDate(Currency&amp;"ibor"&amp;$I$1,BA600,Trigger)</f>
        <v>43480</v>
      </c>
      <c r="BA600" s="188">
        <f>_xll.qlCalendarAdvance(Calendar,BA599,AY600,"f",,Trigger)</f>
        <v>43482</v>
      </c>
      <c r="BB600" s="188">
        <f>_xll.qlInterestRateIndexMaturity(Currency&amp;"ibor"&amp;$I$1,BA600,Trigger)</f>
        <v>43572</v>
      </c>
      <c r="BC600" s="361" t="e">
        <f>_xll.qlIndexFixing($AC$5,AZ600,,_xll.ohTrigger(Trigger,Quote!$V$2))</f>
        <v>#VALUE!</v>
      </c>
      <c r="BD600" s="361" t="e">
        <f>_xll.qlIndexFixing($BE$1,AZ600,TRUE,_xll.ohTrigger(Trigger,Quote!$V$2))</f>
        <v>#NUM!</v>
      </c>
    </row>
    <row r="601" spans="51:56" ht="11.25" customHeight="1" x14ac:dyDescent="0.25">
      <c r="AY601" s="189" t="s">
        <v>91</v>
      </c>
      <c r="AZ601" s="188">
        <f>_xll.qlInterestRateIndexFixingDate(Currency&amp;"ibor"&amp;$I$1,BA601,Trigger)</f>
        <v>43487</v>
      </c>
      <c r="BA601" s="188">
        <f>_xll.qlCalendarAdvance(Calendar,BA600,AY601,"f",,Trigger)</f>
        <v>43489</v>
      </c>
      <c r="BB601" s="188">
        <f>_xll.qlInterestRateIndexMaturity(Currency&amp;"ibor"&amp;$I$1,BA601,Trigger)</f>
        <v>43579</v>
      </c>
      <c r="BC601" s="361" t="e">
        <f>_xll.qlIndexFixing($AC$5,AZ601,,_xll.ohTrigger(Trigger,Quote!$V$2))</f>
        <v>#VALUE!</v>
      </c>
      <c r="BD601" s="361" t="e">
        <f>_xll.qlIndexFixing($BE$1,AZ601,TRUE,_xll.ohTrigger(Trigger,Quote!$V$2))</f>
        <v>#NUM!</v>
      </c>
    </row>
    <row r="602" spans="51:56" ht="11.25" customHeight="1" x14ac:dyDescent="0.25">
      <c r="AY602" s="189" t="s">
        <v>91</v>
      </c>
      <c r="AZ602" s="188">
        <f>_xll.qlInterestRateIndexFixingDate(Currency&amp;"ibor"&amp;$I$1,BA602,Trigger)</f>
        <v>43494</v>
      </c>
      <c r="BA602" s="188">
        <f>_xll.qlCalendarAdvance(Calendar,BA601,AY602,"f",,Trigger)</f>
        <v>43496</v>
      </c>
      <c r="BB602" s="188">
        <f>_xll.qlInterestRateIndexMaturity(Currency&amp;"ibor"&amp;$I$1,BA602,Trigger)</f>
        <v>43585</v>
      </c>
      <c r="BC602" s="361" t="e">
        <f>_xll.qlIndexFixing($AC$5,AZ602,,_xll.ohTrigger(Trigger,Quote!$V$2))</f>
        <v>#VALUE!</v>
      </c>
      <c r="BD602" s="361" t="e">
        <f>_xll.qlIndexFixing($BE$1,AZ602,TRUE,_xll.ohTrigger(Trigger,Quote!$V$2))</f>
        <v>#NUM!</v>
      </c>
    </row>
    <row r="603" spans="51:56" ht="11.25" customHeight="1" x14ac:dyDescent="0.25">
      <c r="AY603" s="189" t="s">
        <v>91</v>
      </c>
      <c r="AZ603" s="188">
        <f>_xll.qlInterestRateIndexFixingDate(Currency&amp;"ibor"&amp;$I$1,BA603,Trigger)</f>
        <v>43501</v>
      </c>
      <c r="BA603" s="188">
        <f>_xll.qlCalendarAdvance(Calendar,BA602,AY603,"f",,Trigger)</f>
        <v>43503</v>
      </c>
      <c r="BB603" s="188">
        <f>_xll.qlInterestRateIndexMaturity(Currency&amp;"ibor"&amp;$I$1,BA603,Trigger)</f>
        <v>43592</v>
      </c>
      <c r="BC603" s="361" t="e">
        <f>_xll.qlIndexFixing($AC$5,AZ603,,_xll.ohTrigger(Trigger,Quote!$V$2))</f>
        <v>#VALUE!</v>
      </c>
      <c r="BD603" s="361" t="e">
        <f>_xll.qlIndexFixing($BE$1,AZ603,TRUE,_xll.ohTrigger(Trigger,Quote!$V$2))</f>
        <v>#NUM!</v>
      </c>
    </row>
    <row r="604" spans="51:56" ht="11.25" customHeight="1" x14ac:dyDescent="0.25">
      <c r="AY604" s="189" t="s">
        <v>91</v>
      </c>
      <c r="AZ604" s="188">
        <f>_xll.qlInterestRateIndexFixingDate(Currency&amp;"ibor"&amp;$I$1,BA604,Trigger)</f>
        <v>43508</v>
      </c>
      <c r="BA604" s="188">
        <f>_xll.qlCalendarAdvance(Calendar,BA603,AY604,"f",,Trigger)</f>
        <v>43510</v>
      </c>
      <c r="BB604" s="188">
        <f>_xll.qlInterestRateIndexMaturity(Currency&amp;"ibor"&amp;$I$1,BA604,Trigger)</f>
        <v>43599</v>
      </c>
      <c r="BC604" s="361" t="e">
        <f>_xll.qlIndexFixing($AC$5,AZ604,,_xll.ohTrigger(Trigger,Quote!$V$2))</f>
        <v>#VALUE!</v>
      </c>
      <c r="BD604" s="361" t="e">
        <f>_xll.qlIndexFixing($BE$1,AZ604,TRUE,_xll.ohTrigger(Trigger,Quote!$V$2))</f>
        <v>#NUM!</v>
      </c>
    </row>
    <row r="605" spans="51:56" ht="11.25" customHeight="1" x14ac:dyDescent="0.25">
      <c r="AY605" s="189" t="s">
        <v>91</v>
      </c>
      <c r="AZ605" s="188">
        <f>_xll.qlInterestRateIndexFixingDate(Currency&amp;"ibor"&amp;$I$1,BA605,Trigger)</f>
        <v>43515</v>
      </c>
      <c r="BA605" s="188">
        <f>_xll.qlCalendarAdvance(Calendar,BA604,AY605,"f",,Trigger)</f>
        <v>43517</v>
      </c>
      <c r="BB605" s="188">
        <f>_xll.qlInterestRateIndexMaturity(Currency&amp;"ibor"&amp;$I$1,BA605,Trigger)</f>
        <v>43606</v>
      </c>
      <c r="BC605" s="361" t="e">
        <f>_xll.qlIndexFixing($AC$5,AZ605,,_xll.ohTrigger(Trigger,Quote!$V$2))</f>
        <v>#VALUE!</v>
      </c>
      <c r="BD605" s="361" t="e">
        <f>_xll.qlIndexFixing($BE$1,AZ605,TRUE,_xll.ohTrigger(Trigger,Quote!$V$2))</f>
        <v>#NUM!</v>
      </c>
    </row>
    <row r="606" spans="51:56" ht="11.25" customHeight="1" x14ac:dyDescent="0.25">
      <c r="AY606" s="189" t="s">
        <v>91</v>
      </c>
      <c r="AZ606" s="188">
        <f>_xll.qlInterestRateIndexFixingDate(Currency&amp;"ibor"&amp;$I$1,BA606,Trigger)</f>
        <v>43522</v>
      </c>
      <c r="BA606" s="188">
        <f>_xll.qlCalendarAdvance(Calendar,BA605,AY606,"f",,Trigger)</f>
        <v>43524</v>
      </c>
      <c r="BB606" s="188">
        <f>_xll.qlInterestRateIndexMaturity(Currency&amp;"ibor"&amp;$I$1,BA606,Trigger)</f>
        <v>43616</v>
      </c>
      <c r="BC606" s="361" t="e">
        <f>_xll.qlIndexFixing($AC$5,AZ606,,_xll.ohTrigger(Trigger,Quote!$V$2))</f>
        <v>#VALUE!</v>
      </c>
      <c r="BD606" s="361" t="e">
        <f>_xll.qlIndexFixing($BE$1,AZ606,TRUE,_xll.ohTrigger(Trigger,Quote!$V$2))</f>
        <v>#NUM!</v>
      </c>
    </row>
    <row r="607" spans="51:56" ht="11.25" customHeight="1" x14ac:dyDescent="0.25">
      <c r="AY607" s="189" t="s">
        <v>91</v>
      </c>
      <c r="AZ607" s="188">
        <f>_xll.qlInterestRateIndexFixingDate(Currency&amp;"ibor"&amp;$I$1,BA607,Trigger)</f>
        <v>43529</v>
      </c>
      <c r="BA607" s="188">
        <f>_xll.qlCalendarAdvance(Calendar,BA606,AY607,"f",,Trigger)</f>
        <v>43531</v>
      </c>
      <c r="BB607" s="188">
        <f>_xll.qlInterestRateIndexMaturity(Currency&amp;"ibor"&amp;$I$1,BA607,Trigger)</f>
        <v>43623</v>
      </c>
      <c r="BC607" s="361" t="e">
        <f>_xll.qlIndexFixing($AC$5,AZ607,,_xll.ohTrigger(Trigger,Quote!$V$2))</f>
        <v>#VALUE!</v>
      </c>
      <c r="BD607" s="361" t="e">
        <f>_xll.qlIndexFixing($BE$1,AZ607,TRUE,_xll.ohTrigger(Trigger,Quote!$V$2))</f>
        <v>#NUM!</v>
      </c>
    </row>
    <row r="608" spans="51:56" ht="11.25" customHeight="1" x14ac:dyDescent="0.25">
      <c r="AY608" s="189" t="s">
        <v>91</v>
      </c>
      <c r="AZ608" s="188">
        <f>_xll.qlInterestRateIndexFixingDate(Currency&amp;"ibor"&amp;$I$1,BA608,Trigger)</f>
        <v>43536</v>
      </c>
      <c r="BA608" s="188">
        <f>_xll.qlCalendarAdvance(Calendar,BA607,AY608,"f",,Trigger)</f>
        <v>43538</v>
      </c>
      <c r="BB608" s="188">
        <f>_xll.qlInterestRateIndexMaturity(Currency&amp;"ibor"&amp;$I$1,BA608,Trigger)</f>
        <v>43630</v>
      </c>
      <c r="BC608" s="361" t="e">
        <f>_xll.qlIndexFixing($AC$5,AZ608,,_xll.ohTrigger(Trigger,Quote!$V$2))</f>
        <v>#VALUE!</v>
      </c>
      <c r="BD608" s="361" t="e">
        <f>_xll.qlIndexFixing($BE$1,AZ608,TRUE,_xll.ohTrigger(Trigger,Quote!$V$2))</f>
        <v>#NUM!</v>
      </c>
    </row>
    <row r="609" spans="51:56" ht="11.25" customHeight="1" x14ac:dyDescent="0.25">
      <c r="AY609" s="189" t="s">
        <v>91</v>
      </c>
      <c r="AZ609" s="188">
        <f>_xll.qlInterestRateIndexFixingDate(Currency&amp;"ibor"&amp;$I$1,BA609,Trigger)</f>
        <v>43543</v>
      </c>
      <c r="BA609" s="188">
        <f>_xll.qlCalendarAdvance(Calendar,BA608,AY609,"f",,Trigger)</f>
        <v>43545</v>
      </c>
      <c r="BB609" s="188">
        <f>_xll.qlInterestRateIndexMaturity(Currency&amp;"ibor"&amp;$I$1,BA609,Trigger)</f>
        <v>43637</v>
      </c>
      <c r="BC609" s="361" t="e">
        <f>_xll.qlIndexFixing($AC$5,AZ609,,_xll.ohTrigger(Trigger,Quote!$V$2))</f>
        <v>#VALUE!</v>
      </c>
      <c r="BD609" s="361" t="e">
        <f>_xll.qlIndexFixing($BE$1,AZ609,TRUE,_xll.ohTrigger(Trigger,Quote!$V$2))</f>
        <v>#NUM!</v>
      </c>
    </row>
    <row r="610" spans="51:56" ht="11.25" customHeight="1" x14ac:dyDescent="0.25">
      <c r="AY610" s="189" t="s">
        <v>91</v>
      </c>
      <c r="AZ610" s="188">
        <f>_xll.qlInterestRateIndexFixingDate(Currency&amp;"ibor"&amp;$I$1,BA610,Trigger)</f>
        <v>43550</v>
      </c>
      <c r="BA610" s="188">
        <f>_xll.qlCalendarAdvance(Calendar,BA609,AY610,"f",,Trigger)</f>
        <v>43552</v>
      </c>
      <c r="BB610" s="188">
        <f>_xll.qlInterestRateIndexMaturity(Currency&amp;"ibor"&amp;$I$1,BA610,Trigger)</f>
        <v>43644</v>
      </c>
      <c r="BC610" s="361" t="e">
        <f>_xll.qlIndexFixing($AC$5,AZ610,,_xll.ohTrigger(Trigger,Quote!$V$2))</f>
        <v>#VALUE!</v>
      </c>
      <c r="BD610" s="361" t="e">
        <f>_xll.qlIndexFixing($BE$1,AZ610,TRUE,_xll.ohTrigger(Trigger,Quote!$V$2))</f>
        <v>#NUM!</v>
      </c>
    </row>
    <row r="611" spans="51:56" ht="11.25" customHeight="1" x14ac:dyDescent="0.25">
      <c r="AY611" s="189" t="s">
        <v>91</v>
      </c>
      <c r="AZ611" s="188">
        <f>_xll.qlInterestRateIndexFixingDate(Currency&amp;"ibor"&amp;$I$1,BA611,Trigger)</f>
        <v>43557</v>
      </c>
      <c r="BA611" s="188">
        <f>_xll.qlCalendarAdvance(Calendar,BA610,AY611,"f",,Trigger)</f>
        <v>43559</v>
      </c>
      <c r="BB611" s="188">
        <f>_xll.qlInterestRateIndexMaturity(Currency&amp;"ibor"&amp;$I$1,BA611,Trigger)</f>
        <v>43650</v>
      </c>
      <c r="BC611" s="361" t="e">
        <f>_xll.qlIndexFixing($AC$5,AZ611,,_xll.ohTrigger(Trigger,Quote!$V$2))</f>
        <v>#VALUE!</v>
      </c>
      <c r="BD611" s="361" t="e">
        <f>_xll.qlIndexFixing($BE$1,AZ611,TRUE,_xll.ohTrigger(Trigger,Quote!$V$2))</f>
        <v>#NUM!</v>
      </c>
    </row>
    <row r="612" spans="51:56" ht="11.25" customHeight="1" x14ac:dyDescent="0.25">
      <c r="AY612" s="189" t="s">
        <v>91</v>
      </c>
      <c r="AZ612" s="188">
        <f>_xll.qlInterestRateIndexFixingDate(Currency&amp;"ibor"&amp;$I$1,BA612,Trigger)</f>
        <v>43564</v>
      </c>
      <c r="BA612" s="188">
        <f>_xll.qlCalendarAdvance(Calendar,BA611,AY612,"f",,Trigger)</f>
        <v>43566</v>
      </c>
      <c r="BB612" s="188">
        <f>_xll.qlInterestRateIndexMaturity(Currency&amp;"ibor"&amp;$I$1,BA612,Trigger)</f>
        <v>43657</v>
      </c>
      <c r="BC612" s="361" t="e">
        <f>_xll.qlIndexFixing($AC$5,AZ612,,_xll.ohTrigger(Trigger,Quote!$V$2))</f>
        <v>#VALUE!</v>
      </c>
      <c r="BD612" s="361" t="e">
        <f>_xll.qlIndexFixing($BE$1,AZ612,TRUE,_xll.ohTrigger(Trigger,Quote!$V$2))</f>
        <v>#NUM!</v>
      </c>
    </row>
    <row r="613" spans="51:56" ht="11.25" customHeight="1" x14ac:dyDescent="0.25">
      <c r="AY613" s="189" t="s">
        <v>91</v>
      </c>
      <c r="AZ613" s="188">
        <f>_xll.qlInterestRateIndexFixingDate(Currency&amp;"ibor"&amp;$I$1,BA613,Trigger)</f>
        <v>43571</v>
      </c>
      <c r="BA613" s="188">
        <f>_xll.qlCalendarAdvance(Calendar,BA612,AY613,"f",,Trigger)</f>
        <v>43573</v>
      </c>
      <c r="BB613" s="188">
        <f>_xll.qlInterestRateIndexMaturity(Currency&amp;"ibor"&amp;$I$1,BA613,Trigger)</f>
        <v>43664</v>
      </c>
      <c r="BC613" s="361" t="e">
        <f>_xll.qlIndexFixing($AC$5,AZ613,,_xll.ohTrigger(Trigger,Quote!$V$2))</f>
        <v>#VALUE!</v>
      </c>
      <c r="BD613" s="361" t="e">
        <f>_xll.qlIndexFixing($BE$1,AZ613,TRUE,_xll.ohTrigger(Trigger,Quote!$V$2))</f>
        <v>#NUM!</v>
      </c>
    </row>
    <row r="614" spans="51:56" ht="11.25" customHeight="1" x14ac:dyDescent="0.25">
      <c r="AY614" s="189" t="s">
        <v>91</v>
      </c>
      <c r="AZ614" s="188">
        <f>_xll.qlInterestRateIndexFixingDate(Currency&amp;"ibor"&amp;$I$1,BA614,Trigger)</f>
        <v>43578</v>
      </c>
      <c r="BA614" s="188">
        <f>_xll.qlCalendarAdvance(Calendar,BA613,AY614,"f",,Trigger)</f>
        <v>43580</v>
      </c>
      <c r="BB614" s="188">
        <f>_xll.qlInterestRateIndexMaturity(Currency&amp;"ibor"&amp;$I$1,BA614,Trigger)</f>
        <v>43671</v>
      </c>
      <c r="BC614" s="361" t="e">
        <f>_xll.qlIndexFixing($AC$5,AZ614,,_xll.ohTrigger(Trigger,Quote!$V$2))</f>
        <v>#VALUE!</v>
      </c>
      <c r="BD614" s="361" t="e">
        <f>_xll.qlIndexFixing($BE$1,AZ614,TRUE,_xll.ohTrigger(Trigger,Quote!$V$2))</f>
        <v>#NUM!</v>
      </c>
    </row>
    <row r="615" spans="51:56" ht="11.25" customHeight="1" x14ac:dyDescent="0.25">
      <c r="AY615" s="189" t="s">
        <v>91</v>
      </c>
      <c r="AZ615" s="188">
        <f>_xll.qlInterestRateIndexFixingDate(Currency&amp;"ibor"&amp;$I$1,BA615,Trigger)</f>
        <v>43584</v>
      </c>
      <c r="BA615" s="188">
        <f>_xll.qlCalendarAdvance(Calendar,BA614,AY615,"f",,Trigger)</f>
        <v>43587</v>
      </c>
      <c r="BB615" s="188">
        <f>_xll.qlInterestRateIndexMaturity(Currency&amp;"ibor"&amp;$I$1,BA615,Trigger)</f>
        <v>43679</v>
      </c>
      <c r="BC615" s="361" t="e">
        <f>_xll.qlIndexFixing($AC$5,AZ615,,_xll.ohTrigger(Trigger,Quote!$V$2))</f>
        <v>#VALUE!</v>
      </c>
      <c r="BD615" s="361" t="e">
        <f>_xll.qlIndexFixing($BE$1,AZ615,TRUE,_xll.ohTrigger(Trigger,Quote!$V$2))</f>
        <v>#NUM!</v>
      </c>
    </row>
    <row r="616" spans="51:56" ht="11.25" customHeight="1" x14ac:dyDescent="0.25">
      <c r="AY616" s="189" t="s">
        <v>91</v>
      </c>
      <c r="AZ616" s="188">
        <f>_xll.qlInterestRateIndexFixingDate(Currency&amp;"ibor"&amp;$I$1,BA616,Trigger)</f>
        <v>43592</v>
      </c>
      <c r="BA616" s="188">
        <f>_xll.qlCalendarAdvance(Calendar,BA615,AY616,"f",,Trigger)</f>
        <v>43594</v>
      </c>
      <c r="BB616" s="188">
        <f>_xll.qlInterestRateIndexMaturity(Currency&amp;"ibor"&amp;$I$1,BA616,Trigger)</f>
        <v>43686</v>
      </c>
      <c r="BC616" s="361" t="e">
        <f>_xll.qlIndexFixing($AC$5,AZ616,,_xll.ohTrigger(Trigger,Quote!$V$2))</f>
        <v>#VALUE!</v>
      </c>
      <c r="BD616" s="361" t="e">
        <f>_xll.qlIndexFixing($BE$1,AZ616,TRUE,_xll.ohTrigger(Trigger,Quote!$V$2))</f>
        <v>#NUM!</v>
      </c>
    </row>
    <row r="617" spans="51:56" ht="11.25" customHeight="1" x14ac:dyDescent="0.25">
      <c r="AY617" s="189" t="s">
        <v>91</v>
      </c>
      <c r="AZ617" s="188">
        <f>_xll.qlInterestRateIndexFixingDate(Currency&amp;"ibor"&amp;$I$1,BA617,Trigger)</f>
        <v>43599</v>
      </c>
      <c r="BA617" s="188">
        <f>_xll.qlCalendarAdvance(Calendar,BA616,AY617,"f",,Trigger)</f>
        <v>43601</v>
      </c>
      <c r="BB617" s="188">
        <f>_xll.qlInterestRateIndexMaturity(Currency&amp;"ibor"&amp;$I$1,BA617,Trigger)</f>
        <v>43693</v>
      </c>
      <c r="BC617" s="361" t="e">
        <f>_xll.qlIndexFixing($AC$5,AZ617,,_xll.ohTrigger(Trigger,Quote!$V$2))</f>
        <v>#VALUE!</v>
      </c>
      <c r="BD617" s="361" t="e">
        <f>_xll.qlIndexFixing($BE$1,AZ617,TRUE,_xll.ohTrigger(Trigger,Quote!$V$2))</f>
        <v>#NUM!</v>
      </c>
    </row>
    <row r="618" spans="51:56" ht="11.25" customHeight="1" x14ac:dyDescent="0.25">
      <c r="AY618" s="189" t="s">
        <v>91</v>
      </c>
      <c r="AZ618" s="188">
        <f>_xll.qlInterestRateIndexFixingDate(Currency&amp;"ibor"&amp;$I$1,BA618,Trigger)</f>
        <v>43606</v>
      </c>
      <c r="BA618" s="188">
        <f>_xll.qlCalendarAdvance(Calendar,BA617,AY618,"f",,Trigger)</f>
        <v>43608</v>
      </c>
      <c r="BB618" s="188">
        <f>_xll.qlInterestRateIndexMaturity(Currency&amp;"ibor"&amp;$I$1,BA618,Trigger)</f>
        <v>43700</v>
      </c>
      <c r="BC618" s="361" t="e">
        <f>_xll.qlIndexFixing($AC$5,AZ618,,_xll.ohTrigger(Trigger,Quote!$V$2))</f>
        <v>#VALUE!</v>
      </c>
      <c r="BD618" s="361" t="e">
        <f>_xll.qlIndexFixing($BE$1,AZ618,TRUE,_xll.ohTrigger(Trigger,Quote!$V$2))</f>
        <v>#NUM!</v>
      </c>
    </row>
    <row r="619" spans="51:56" ht="11.25" customHeight="1" x14ac:dyDescent="0.25">
      <c r="AY619" s="189" t="s">
        <v>91</v>
      </c>
      <c r="AZ619" s="188">
        <f>_xll.qlInterestRateIndexFixingDate(Currency&amp;"ibor"&amp;$I$1,BA619,Trigger)</f>
        <v>43613</v>
      </c>
      <c r="BA619" s="188">
        <f>_xll.qlCalendarAdvance(Calendar,BA618,AY619,"f",,Trigger)</f>
        <v>43615</v>
      </c>
      <c r="BB619" s="188">
        <f>_xll.qlInterestRateIndexMaturity(Currency&amp;"ibor"&amp;$I$1,BA619,Trigger)</f>
        <v>43707</v>
      </c>
      <c r="BC619" s="361" t="e">
        <f>_xll.qlIndexFixing($AC$5,AZ619,,_xll.ohTrigger(Trigger,Quote!$V$2))</f>
        <v>#VALUE!</v>
      </c>
      <c r="BD619" s="361" t="e">
        <f>_xll.qlIndexFixing($BE$1,AZ619,TRUE,_xll.ohTrigger(Trigger,Quote!$V$2))</f>
        <v>#NUM!</v>
      </c>
    </row>
    <row r="620" spans="51:56" ht="11.25" customHeight="1" x14ac:dyDescent="0.25">
      <c r="AY620" s="189" t="s">
        <v>91</v>
      </c>
      <c r="AZ620" s="188">
        <f>_xll.qlInterestRateIndexFixingDate(Currency&amp;"ibor"&amp;$I$1,BA620,Trigger)</f>
        <v>43620</v>
      </c>
      <c r="BA620" s="188">
        <f>_xll.qlCalendarAdvance(Calendar,BA619,AY620,"f",,Trigger)</f>
        <v>43622</v>
      </c>
      <c r="BB620" s="188">
        <f>_xll.qlInterestRateIndexMaturity(Currency&amp;"ibor"&amp;$I$1,BA620,Trigger)</f>
        <v>43714</v>
      </c>
      <c r="BC620" s="361" t="e">
        <f>_xll.qlIndexFixing($AC$5,AZ620,,_xll.ohTrigger(Trigger,Quote!$V$2))</f>
        <v>#VALUE!</v>
      </c>
      <c r="BD620" s="361" t="e">
        <f>_xll.qlIndexFixing($BE$1,AZ620,TRUE,_xll.ohTrigger(Trigger,Quote!$V$2))</f>
        <v>#NUM!</v>
      </c>
    </row>
    <row r="621" spans="51:56" ht="11.25" customHeight="1" x14ac:dyDescent="0.25">
      <c r="AY621" s="189" t="s">
        <v>91</v>
      </c>
      <c r="AZ621" s="188">
        <f>_xll.qlInterestRateIndexFixingDate(Currency&amp;"ibor"&amp;$I$1,BA621,Trigger)</f>
        <v>43627</v>
      </c>
      <c r="BA621" s="188">
        <f>_xll.qlCalendarAdvance(Calendar,BA620,AY621,"f",,Trigger)</f>
        <v>43629</v>
      </c>
      <c r="BB621" s="188">
        <f>_xll.qlInterestRateIndexMaturity(Currency&amp;"ibor"&amp;$I$1,BA621,Trigger)</f>
        <v>43721</v>
      </c>
      <c r="BC621" s="361" t="e">
        <f>_xll.qlIndexFixing($AC$5,AZ621,,_xll.ohTrigger(Trigger,Quote!$V$2))</f>
        <v>#VALUE!</v>
      </c>
      <c r="BD621" s="361" t="e">
        <f>_xll.qlIndexFixing($BE$1,AZ621,TRUE,_xll.ohTrigger(Trigger,Quote!$V$2))</f>
        <v>#NUM!</v>
      </c>
    </row>
    <row r="622" spans="51:56" ht="11.25" customHeight="1" x14ac:dyDescent="0.25">
      <c r="AY622" s="189" t="s">
        <v>91</v>
      </c>
      <c r="AZ622" s="188">
        <f>_xll.qlInterestRateIndexFixingDate(Currency&amp;"ibor"&amp;$I$1,BA622,Trigger)</f>
        <v>43634</v>
      </c>
      <c r="BA622" s="188">
        <f>_xll.qlCalendarAdvance(Calendar,BA621,AY622,"f",,Trigger)</f>
        <v>43636</v>
      </c>
      <c r="BB622" s="188">
        <f>_xll.qlInterestRateIndexMaturity(Currency&amp;"ibor"&amp;$I$1,BA622,Trigger)</f>
        <v>43728</v>
      </c>
      <c r="BC622" s="361" t="e">
        <f>_xll.qlIndexFixing($AC$5,AZ622,,_xll.ohTrigger(Trigger,Quote!$V$2))</f>
        <v>#VALUE!</v>
      </c>
      <c r="BD622" s="361" t="e">
        <f>_xll.qlIndexFixing($BE$1,AZ622,TRUE,_xll.ohTrigger(Trigger,Quote!$V$2))</f>
        <v>#NUM!</v>
      </c>
    </row>
    <row r="623" spans="51:56" ht="11.25" customHeight="1" x14ac:dyDescent="0.25">
      <c r="AY623" s="189" t="s">
        <v>91</v>
      </c>
      <c r="AZ623" s="188">
        <f>_xll.qlInterestRateIndexFixingDate(Currency&amp;"ibor"&amp;$I$1,BA623,Trigger)</f>
        <v>43641</v>
      </c>
      <c r="BA623" s="188">
        <f>_xll.qlCalendarAdvance(Calendar,BA622,AY623,"f",,Trigger)</f>
        <v>43643</v>
      </c>
      <c r="BB623" s="188">
        <f>_xll.qlInterestRateIndexMaturity(Currency&amp;"ibor"&amp;$I$1,BA623,Trigger)</f>
        <v>43735</v>
      </c>
      <c r="BC623" s="361" t="e">
        <f>_xll.qlIndexFixing($AC$5,AZ623,,_xll.ohTrigger(Trigger,Quote!$V$2))</f>
        <v>#VALUE!</v>
      </c>
      <c r="BD623" s="361" t="e">
        <f>_xll.qlIndexFixing($BE$1,AZ623,TRUE,_xll.ohTrigger(Trigger,Quote!$V$2))</f>
        <v>#NUM!</v>
      </c>
    </row>
    <row r="624" spans="51:56" ht="11.25" customHeight="1" x14ac:dyDescent="0.25">
      <c r="AY624" s="189" t="s">
        <v>91</v>
      </c>
      <c r="AZ624" s="188">
        <f>_xll.qlInterestRateIndexFixingDate(Currency&amp;"ibor"&amp;$I$1,BA624,Trigger)</f>
        <v>43648</v>
      </c>
      <c r="BA624" s="188">
        <f>_xll.qlCalendarAdvance(Calendar,BA623,AY624,"f",,Trigger)</f>
        <v>43650</v>
      </c>
      <c r="BB624" s="188">
        <f>_xll.qlInterestRateIndexMaturity(Currency&amp;"ibor"&amp;$I$1,BA624,Trigger)</f>
        <v>43742</v>
      </c>
      <c r="BC624" s="361" t="e">
        <f>_xll.qlIndexFixing($AC$5,AZ624,,_xll.ohTrigger(Trigger,Quote!$V$2))</f>
        <v>#VALUE!</v>
      </c>
      <c r="BD624" s="361" t="e">
        <f>_xll.qlIndexFixing($BE$1,AZ624,TRUE,_xll.ohTrigger(Trigger,Quote!$V$2))</f>
        <v>#NUM!</v>
      </c>
    </row>
    <row r="625" spans="51:56" ht="11.25" customHeight="1" x14ac:dyDescent="0.25">
      <c r="AY625" s="189" t="s">
        <v>91</v>
      </c>
      <c r="AZ625" s="188">
        <f>_xll.qlInterestRateIndexFixingDate(Currency&amp;"ibor"&amp;$I$1,BA625,Trigger)</f>
        <v>43655</v>
      </c>
      <c r="BA625" s="188">
        <f>_xll.qlCalendarAdvance(Calendar,BA624,AY625,"f",,Trigger)</f>
        <v>43657</v>
      </c>
      <c r="BB625" s="188">
        <f>_xll.qlInterestRateIndexMaturity(Currency&amp;"ibor"&amp;$I$1,BA625,Trigger)</f>
        <v>43749</v>
      </c>
      <c r="BC625" s="361" t="e">
        <f>_xll.qlIndexFixing($AC$5,AZ625,,_xll.ohTrigger(Trigger,Quote!$V$2))</f>
        <v>#VALUE!</v>
      </c>
      <c r="BD625" s="361" t="e">
        <f>_xll.qlIndexFixing($BE$1,AZ625,TRUE,_xll.ohTrigger(Trigger,Quote!$V$2))</f>
        <v>#NUM!</v>
      </c>
    </row>
    <row r="626" spans="51:56" ht="11.25" customHeight="1" x14ac:dyDescent="0.25">
      <c r="AY626" s="189" t="s">
        <v>91</v>
      </c>
      <c r="AZ626" s="188">
        <f>_xll.qlInterestRateIndexFixingDate(Currency&amp;"ibor"&amp;$I$1,BA626,Trigger)</f>
        <v>43662</v>
      </c>
      <c r="BA626" s="188">
        <f>_xll.qlCalendarAdvance(Calendar,BA625,AY626,"f",,Trigger)</f>
        <v>43664</v>
      </c>
      <c r="BB626" s="188">
        <f>_xll.qlInterestRateIndexMaturity(Currency&amp;"ibor"&amp;$I$1,BA626,Trigger)</f>
        <v>43756</v>
      </c>
      <c r="BC626" s="361" t="e">
        <f>_xll.qlIndexFixing($AC$5,AZ626,,_xll.ohTrigger(Trigger,Quote!$V$2))</f>
        <v>#VALUE!</v>
      </c>
      <c r="BD626" s="361" t="e">
        <f>_xll.qlIndexFixing($BE$1,AZ626,TRUE,_xll.ohTrigger(Trigger,Quote!$V$2))</f>
        <v>#NUM!</v>
      </c>
    </row>
    <row r="627" spans="51:56" ht="11.25" customHeight="1" x14ac:dyDescent="0.25">
      <c r="AY627" s="189" t="s">
        <v>91</v>
      </c>
      <c r="AZ627" s="188">
        <f>_xll.qlInterestRateIndexFixingDate(Currency&amp;"ibor"&amp;$I$1,BA627,Trigger)</f>
        <v>43669</v>
      </c>
      <c r="BA627" s="188">
        <f>_xll.qlCalendarAdvance(Calendar,BA626,AY627,"f",,Trigger)</f>
        <v>43671</v>
      </c>
      <c r="BB627" s="188">
        <f>_xll.qlInterestRateIndexMaturity(Currency&amp;"ibor"&amp;$I$1,BA627,Trigger)</f>
        <v>43763</v>
      </c>
      <c r="BC627" s="361" t="e">
        <f>_xll.qlIndexFixing($AC$5,AZ627,,_xll.ohTrigger(Trigger,Quote!$V$2))</f>
        <v>#VALUE!</v>
      </c>
      <c r="BD627" s="361" t="e">
        <f>_xll.qlIndexFixing($BE$1,AZ627,TRUE,_xll.ohTrigger(Trigger,Quote!$V$2))</f>
        <v>#NUM!</v>
      </c>
    </row>
    <row r="628" spans="51:56" ht="11.25" customHeight="1" x14ac:dyDescent="0.25">
      <c r="AY628" s="189" t="s">
        <v>91</v>
      </c>
      <c r="AZ628" s="188">
        <f>_xll.qlInterestRateIndexFixingDate(Currency&amp;"ibor"&amp;$I$1,BA628,Trigger)</f>
        <v>43676</v>
      </c>
      <c r="BA628" s="188">
        <f>_xll.qlCalendarAdvance(Calendar,BA627,AY628,"f",,Trigger)</f>
        <v>43678</v>
      </c>
      <c r="BB628" s="188">
        <f>_xll.qlInterestRateIndexMaturity(Currency&amp;"ibor"&amp;$I$1,BA628,Trigger)</f>
        <v>43770</v>
      </c>
      <c r="BC628" s="361" t="e">
        <f>_xll.qlIndexFixing($AC$5,AZ628,,_xll.ohTrigger(Trigger,Quote!$V$2))</f>
        <v>#VALUE!</v>
      </c>
      <c r="BD628" s="361" t="e">
        <f>_xll.qlIndexFixing($BE$1,AZ628,TRUE,_xll.ohTrigger(Trigger,Quote!$V$2))</f>
        <v>#NUM!</v>
      </c>
    </row>
    <row r="629" spans="51:56" ht="11.25" customHeight="1" x14ac:dyDescent="0.25">
      <c r="AY629" s="189" t="s">
        <v>91</v>
      </c>
      <c r="AZ629" s="188">
        <f>_xll.qlInterestRateIndexFixingDate(Currency&amp;"ibor"&amp;$I$1,BA629,Trigger)</f>
        <v>43683</v>
      </c>
      <c r="BA629" s="188">
        <f>_xll.qlCalendarAdvance(Calendar,BA628,AY629,"f",,Trigger)</f>
        <v>43685</v>
      </c>
      <c r="BB629" s="188">
        <f>_xll.qlInterestRateIndexMaturity(Currency&amp;"ibor"&amp;$I$1,BA629,Trigger)</f>
        <v>43777</v>
      </c>
      <c r="BC629" s="361" t="e">
        <f>_xll.qlIndexFixing($AC$5,AZ629,,_xll.ohTrigger(Trigger,Quote!$V$2))</f>
        <v>#VALUE!</v>
      </c>
      <c r="BD629" s="361" t="e">
        <f>_xll.qlIndexFixing($BE$1,AZ629,TRUE,_xll.ohTrigger(Trigger,Quote!$V$2))</f>
        <v>#NUM!</v>
      </c>
    </row>
    <row r="630" spans="51:56" ht="11.25" customHeight="1" x14ac:dyDescent="0.25">
      <c r="AY630" s="189" t="s">
        <v>91</v>
      </c>
      <c r="AZ630" s="188">
        <f>_xll.qlInterestRateIndexFixingDate(Currency&amp;"ibor"&amp;$I$1,BA630,Trigger)</f>
        <v>43690</v>
      </c>
      <c r="BA630" s="188">
        <f>_xll.qlCalendarAdvance(Calendar,BA629,AY630,"f",,Trigger)</f>
        <v>43692</v>
      </c>
      <c r="BB630" s="188">
        <f>_xll.qlInterestRateIndexMaturity(Currency&amp;"ibor"&amp;$I$1,BA630,Trigger)</f>
        <v>43784</v>
      </c>
      <c r="BC630" s="361" t="e">
        <f>_xll.qlIndexFixing($AC$5,AZ630,,_xll.ohTrigger(Trigger,Quote!$V$2))</f>
        <v>#VALUE!</v>
      </c>
      <c r="BD630" s="361" t="e">
        <f>_xll.qlIndexFixing($BE$1,AZ630,TRUE,_xll.ohTrigger(Trigger,Quote!$V$2))</f>
        <v>#NUM!</v>
      </c>
    </row>
    <row r="631" spans="51:56" ht="11.25" customHeight="1" x14ac:dyDescent="0.25">
      <c r="AY631" s="189" t="s">
        <v>91</v>
      </c>
      <c r="AZ631" s="188">
        <f>_xll.qlInterestRateIndexFixingDate(Currency&amp;"ibor"&amp;$I$1,BA631,Trigger)</f>
        <v>43697</v>
      </c>
      <c r="BA631" s="188">
        <f>_xll.qlCalendarAdvance(Calendar,BA630,AY631,"f",,Trigger)</f>
        <v>43699</v>
      </c>
      <c r="BB631" s="188">
        <f>_xll.qlInterestRateIndexMaturity(Currency&amp;"ibor"&amp;$I$1,BA631,Trigger)</f>
        <v>43791</v>
      </c>
      <c r="BC631" s="361" t="e">
        <f>_xll.qlIndexFixing($AC$5,AZ631,,_xll.ohTrigger(Trigger,Quote!$V$2))</f>
        <v>#VALUE!</v>
      </c>
      <c r="BD631" s="361" t="e">
        <f>_xll.qlIndexFixing($BE$1,AZ631,TRUE,_xll.ohTrigger(Trigger,Quote!$V$2))</f>
        <v>#NUM!</v>
      </c>
    </row>
    <row r="632" spans="51:56" ht="11.25" customHeight="1" x14ac:dyDescent="0.25">
      <c r="AY632" s="189" t="s">
        <v>91</v>
      </c>
      <c r="AZ632" s="188">
        <f>_xll.qlInterestRateIndexFixingDate(Currency&amp;"ibor"&amp;$I$1,BA632,Trigger)</f>
        <v>43704</v>
      </c>
      <c r="BA632" s="188">
        <f>_xll.qlCalendarAdvance(Calendar,BA631,AY632,"f",,Trigger)</f>
        <v>43706</v>
      </c>
      <c r="BB632" s="188">
        <f>_xll.qlInterestRateIndexMaturity(Currency&amp;"ibor"&amp;$I$1,BA632,Trigger)</f>
        <v>43798</v>
      </c>
      <c r="BC632" s="361" t="e">
        <f>_xll.qlIndexFixing($AC$5,AZ632,,_xll.ohTrigger(Trigger,Quote!$V$2))</f>
        <v>#VALUE!</v>
      </c>
      <c r="BD632" s="361" t="e">
        <f>_xll.qlIndexFixing($BE$1,AZ632,TRUE,_xll.ohTrigger(Trigger,Quote!$V$2))</f>
        <v>#NUM!</v>
      </c>
    </row>
    <row r="633" spans="51:56" ht="11.25" customHeight="1" x14ac:dyDescent="0.25">
      <c r="AY633" s="189" t="s">
        <v>91</v>
      </c>
      <c r="AZ633" s="188">
        <f>_xll.qlInterestRateIndexFixingDate(Currency&amp;"ibor"&amp;$I$1,BA633,Trigger)</f>
        <v>43711</v>
      </c>
      <c r="BA633" s="188">
        <f>_xll.qlCalendarAdvance(Calendar,BA632,AY633,"f",,Trigger)</f>
        <v>43713</v>
      </c>
      <c r="BB633" s="188">
        <f>_xll.qlInterestRateIndexMaturity(Currency&amp;"ibor"&amp;$I$1,BA633,Trigger)</f>
        <v>43804</v>
      </c>
      <c r="BC633" s="361" t="e">
        <f>_xll.qlIndexFixing($AC$5,AZ633,,_xll.ohTrigger(Trigger,Quote!$V$2))</f>
        <v>#VALUE!</v>
      </c>
      <c r="BD633" s="361" t="e">
        <f>_xll.qlIndexFixing($BE$1,AZ633,TRUE,_xll.ohTrigger(Trigger,Quote!$V$2))</f>
        <v>#NUM!</v>
      </c>
    </row>
    <row r="634" spans="51:56" ht="11.25" customHeight="1" x14ac:dyDescent="0.25">
      <c r="AY634" s="189" t="s">
        <v>91</v>
      </c>
      <c r="AZ634" s="188">
        <f>_xll.qlInterestRateIndexFixingDate(Currency&amp;"ibor"&amp;$I$1,BA634,Trigger)</f>
        <v>43718</v>
      </c>
      <c r="BA634" s="188">
        <f>_xll.qlCalendarAdvance(Calendar,BA633,AY634,"f",,Trigger)</f>
        <v>43720</v>
      </c>
      <c r="BB634" s="188">
        <f>_xll.qlInterestRateIndexMaturity(Currency&amp;"ibor"&amp;$I$1,BA634,Trigger)</f>
        <v>43811</v>
      </c>
      <c r="BC634" s="361" t="e">
        <f>_xll.qlIndexFixing($AC$5,AZ634,,_xll.ohTrigger(Trigger,Quote!$V$2))</f>
        <v>#VALUE!</v>
      </c>
      <c r="BD634" s="361" t="e">
        <f>_xll.qlIndexFixing($BE$1,AZ634,TRUE,_xll.ohTrigger(Trigger,Quote!$V$2))</f>
        <v>#NUM!</v>
      </c>
    </row>
    <row r="635" spans="51:56" ht="11.25" customHeight="1" x14ac:dyDescent="0.25">
      <c r="AY635" s="189" t="s">
        <v>91</v>
      </c>
      <c r="AZ635" s="188">
        <f>_xll.qlInterestRateIndexFixingDate(Currency&amp;"ibor"&amp;$I$1,BA635,Trigger)</f>
        <v>43725</v>
      </c>
      <c r="BA635" s="188">
        <f>_xll.qlCalendarAdvance(Calendar,BA634,AY635,"f",,Trigger)</f>
        <v>43727</v>
      </c>
      <c r="BB635" s="188">
        <f>_xll.qlInterestRateIndexMaturity(Currency&amp;"ibor"&amp;$I$1,BA635,Trigger)</f>
        <v>43818</v>
      </c>
      <c r="BC635" s="361" t="e">
        <f>_xll.qlIndexFixing($AC$5,AZ635,,_xll.ohTrigger(Trigger,Quote!$V$2))</f>
        <v>#VALUE!</v>
      </c>
      <c r="BD635" s="361" t="e">
        <f>_xll.qlIndexFixing($BE$1,AZ635,TRUE,_xll.ohTrigger(Trigger,Quote!$V$2))</f>
        <v>#NUM!</v>
      </c>
    </row>
    <row r="636" spans="51:56" ht="11.25" customHeight="1" x14ac:dyDescent="0.25">
      <c r="AY636" s="189" t="s">
        <v>91</v>
      </c>
      <c r="AZ636" s="188">
        <f>_xll.qlInterestRateIndexFixingDate(Currency&amp;"ibor"&amp;$I$1,BA636,Trigger)</f>
        <v>43732</v>
      </c>
      <c r="BA636" s="188">
        <f>_xll.qlCalendarAdvance(Calendar,BA635,AY636,"f",,Trigger)</f>
        <v>43734</v>
      </c>
      <c r="BB636" s="188">
        <f>_xll.qlInterestRateIndexMaturity(Currency&amp;"ibor"&amp;$I$1,BA636,Trigger)</f>
        <v>43826</v>
      </c>
      <c r="BC636" s="361" t="e">
        <f>_xll.qlIndexFixing($AC$5,AZ636,,_xll.ohTrigger(Trigger,Quote!$V$2))</f>
        <v>#VALUE!</v>
      </c>
      <c r="BD636" s="361" t="e">
        <f>_xll.qlIndexFixing($BE$1,AZ636,TRUE,_xll.ohTrigger(Trigger,Quote!$V$2))</f>
        <v>#NUM!</v>
      </c>
    </row>
    <row r="637" spans="51:56" ht="11.25" customHeight="1" x14ac:dyDescent="0.25">
      <c r="AY637" s="189" t="s">
        <v>91</v>
      </c>
      <c r="AZ637" s="188">
        <f>_xll.qlInterestRateIndexFixingDate(Currency&amp;"ibor"&amp;$I$1,BA637,Trigger)</f>
        <v>43739</v>
      </c>
      <c r="BA637" s="188">
        <f>_xll.qlCalendarAdvance(Calendar,BA636,AY637,"f",,Trigger)</f>
        <v>43741</v>
      </c>
      <c r="BB637" s="188">
        <f>_xll.qlInterestRateIndexMaturity(Currency&amp;"ibor"&amp;$I$1,BA637,Trigger)</f>
        <v>43833</v>
      </c>
      <c r="BC637" s="361" t="e">
        <f>_xll.qlIndexFixing($AC$5,AZ637,,_xll.ohTrigger(Trigger,Quote!$V$2))</f>
        <v>#VALUE!</v>
      </c>
      <c r="BD637" s="361" t="e">
        <f>_xll.qlIndexFixing($BE$1,AZ637,TRUE,_xll.ohTrigger(Trigger,Quote!$V$2))</f>
        <v>#NUM!</v>
      </c>
    </row>
    <row r="638" spans="51:56" ht="11.25" customHeight="1" x14ac:dyDescent="0.25">
      <c r="AY638" s="189" t="s">
        <v>91</v>
      </c>
      <c r="AZ638" s="188">
        <f>_xll.qlInterestRateIndexFixingDate(Currency&amp;"ibor"&amp;$I$1,BA638,Trigger)</f>
        <v>43746</v>
      </c>
      <c r="BA638" s="188">
        <f>_xll.qlCalendarAdvance(Calendar,BA637,AY638,"f",,Trigger)</f>
        <v>43748</v>
      </c>
      <c r="BB638" s="188">
        <f>_xll.qlInterestRateIndexMaturity(Currency&amp;"ibor"&amp;$I$1,BA638,Trigger)</f>
        <v>43840</v>
      </c>
      <c r="BC638" s="361" t="e">
        <f>_xll.qlIndexFixing($AC$5,AZ638,,_xll.ohTrigger(Trigger,Quote!$V$2))</f>
        <v>#VALUE!</v>
      </c>
      <c r="BD638" s="361" t="e">
        <f>_xll.qlIndexFixing($BE$1,AZ638,TRUE,_xll.ohTrigger(Trigger,Quote!$V$2))</f>
        <v>#NUM!</v>
      </c>
    </row>
    <row r="639" spans="51:56" ht="11.25" customHeight="1" x14ac:dyDescent="0.25">
      <c r="AY639" s="189" t="s">
        <v>91</v>
      </c>
      <c r="AZ639" s="188">
        <f>_xll.qlInterestRateIndexFixingDate(Currency&amp;"ibor"&amp;$I$1,BA639,Trigger)</f>
        <v>43753</v>
      </c>
      <c r="BA639" s="188">
        <f>_xll.qlCalendarAdvance(Calendar,BA638,AY639,"f",,Trigger)</f>
        <v>43755</v>
      </c>
      <c r="BB639" s="188">
        <f>_xll.qlInterestRateIndexMaturity(Currency&amp;"ibor"&amp;$I$1,BA639,Trigger)</f>
        <v>43847</v>
      </c>
      <c r="BC639" s="361" t="e">
        <f>_xll.qlIndexFixing($AC$5,AZ639,,_xll.ohTrigger(Trigger,Quote!$V$2))</f>
        <v>#VALUE!</v>
      </c>
      <c r="BD639" s="361" t="e">
        <f>_xll.qlIndexFixing($BE$1,AZ639,TRUE,_xll.ohTrigger(Trigger,Quote!$V$2))</f>
        <v>#NUM!</v>
      </c>
    </row>
    <row r="640" spans="51:56" ht="11.25" customHeight="1" x14ac:dyDescent="0.25">
      <c r="AY640" s="189" t="s">
        <v>91</v>
      </c>
      <c r="AZ640" s="188">
        <f>_xll.qlInterestRateIndexFixingDate(Currency&amp;"ibor"&amp;$I$1,BA640,Trigger)</f>
        <v>43760</v>
      </c>
      <c r="BA640" s="188">
        <f>_xll.qlCalendarAdvance(Calendar,BA639,AY640,"f",,Trigger)</f>
        <v>43762</v>
      </c>
      <c r="BB640" s="188">
        <f>_xll.qlInterestRateIndexMaturity(Currency&amp;"ibor"&amp;$I$1,BA640,Trigger)</f>
        <v>43854</v>
      </c>
      <c r="BC640" s="361" t="e">
        <f>_xll.qlIndexFixing($AC$5,AZ640,,_xll.ohTrigger(Trigger,Quote!$V$2))</f>
        <v>#VALUE!</v>
      </c>
      <c r="BD640" s="361" t="e">
        <f>_xll.qlIndexFixing($BE$1,AZ640,TRUE,_xll.ohTrigger(Trigger,Quote!$V$2))</f>
        <v>#NUM!</v>
      </c>
    </row>
    <row r="641" spans="51:56" ht="11.25" customHeight="1" x14ac:dyDescent="0.25">
      <c r="AY641" s="189" t="s">
        <v>91</v>
      </c>
      <c r="AZ641" s="188">
        <f>_xll.qlInterestRateIndexFixingDate(Currency&amp;"ibor"&amp;$I$1,BA641,Trigger)</f>
        <v>43767</v>
      </c>
      <c r="BA641" s="188">
        <f>_xll.qlCalendarAdvance(Calendar,BA640,AY641,"f",,Trigger)</f>
        <v>43769</v>
      </c>
      <c r="BB641" s="188">
        <f>_xll.qlInterestRateIndexMaturity(Currency&amp;"ibor"&amp;$I$1,BA641,Trigger)</f>
        <v>43861</v>
      </c>
      <c r="BC641" s="361" t="e">
        <f>_xll.qlIndexFixing($AC$5,AZ641,,_xll.ohTrigger(Trigger,Quote!$V$2))</f>
        <v>#VALUE!</v>
      </c>
      <c r="BD641" s="361" t="e">
        <f>_xll.qlIndexFixing($BE$1,AZ641,TRUE,_xll.ohTrigger(Trigger,Quote!$V$2))</f>
        <v>#NUM!</v>
      </c>
    </row>
    <row r="642" spans="51:56" ht="11.25" customHeight="1" x14ac:dyDescent="0.25">
      <c r="AY642" s="189" t="s">
        <v>91</v>
      </c>
      <c r="AZ642" s="188">
        <f>_xll.qlInterestRateIndexFixingDate(Currency&amp;"ibor"&amp;$I$1,BA642,Trigger)</f>
        <v>43774</v>
      </c>
      <c r="BA642" s="188">
        <f>_xll.qlCalendarAdvance(Calendar,BA641,AY642,"f",,Trigger)</f>
        <v>43776</v>
      </c>
      <c r="BB642" s="188">
        <f>_xll.qlInterestRateIndexMaturity(Currency&amp;"ibor"&amp;$I$1,BA642,Trigger)</f>
        <v>43868</v>
      </c>
      <c r="BC642" s="361" t="e">
        <f>_xll.qlIndexFixing($AC$5,AZ642,,_xll.ohTrigger(Trigger,Quote!$V$2))</f>
        <v>#VALUE!</v>
      </c>
      <c r="BD642" s="361" t="e">
        <f>_xll.qlIndexFixing($BE$1,AZ642,TRUE,_xll.ohTrigger(Trigger,Quote!$V$2))</f>
        <v>#NUM!</v>
      </c>
    </row>
    <row r="643" spans="51:56" ht="11.25" customHeight="1" x14ac:dyDescent="0.25">
      <c r="AY643" s="189" t="s">
        <v>91</v>
      </c>
      <c r="AZ643" s="188">
        <f>_xll.qlInterestRateIndexFixingDate(Currency&amp;"ibor"&amp;$I$1,BA643,Trigger)</f>
        <v>43781</v>
      </c>
      <c r="BA643" s="188">
        <f>_xll.qlCalendarAdvance(Calendar,BA642,AY643,"f",,Trigger)</f>
        <v>43783</v>
      </c>
      <c r="BB643" s="188">
        <f>_xll.qlInterestRateIndexMaturity(Currency&amp;"ibor"&amp;$I$1,BA643,Trigger)</f>
        <v>43875</v>
      </c>
      <c r="BC643" s="361" t="e">
        <f>_xll.qlIndexFixing($AC$5,AZ643,,_xll.ohTrigger(Trigger,Quote!$V$2))</f>
        <v>#VALUE!</v>
      </c>
      <c r="BD643" s="361" t="e">
        <f>_xll.qlIndexFixing($BE$1,AZ643,TRUE,_xll.ohTrigger(Trigger,Quote!$V$2))</f>
        <v>#NUM!</v>
      </c>
    </row>
    <row r="644" spans="51:56" ht="11.25" customHeight="1" x14ac:dyDescent="0.25">
      <c r="AY644" s="189" t="s">
        <v>91</v>
      </c>
      <c r="AZ644" s="188">
        <f>_xll.qlInterestRateIndexFixingDate(Currency&amp;"ibor"&amp;$I$1,BA644,Trigger)</f>
        <v>43788</v>
      </c>
      <c r="BA644" s="188">
        <f>_xll.qlCalendarAdvance(Calendar,BA643,AY644,"f",,Trigger)</f>
        <v>43790</v>
      </c>
      <c r="BB644" s="188">
        <f>_xll.qlInterestRateIndexMaturity(Currency&amp;"ibor"&amp;$I$1,BA644,Trigger)</f>
        <v>43882</v>
      </c>
      <c r="BC644" s="361" t="e">
        <f>_xll.qlIndexFixing($AC$5,AZ644,,_xll.ohTrigger(Trigger,Quote!$V$2))</f>
        <v>#VALUE!</v>
      </c>
      <c r="BD644" s="361" t="e">
        <f>_xll.qlIndexFixing($BE$1,AZ644,TRUE,_xll.ohTrigger(Trigger,Quote!$V$2))</f>
        <v>#NUM!</v>
      </c>
    </row>
    <row r="645" spans="51:56" ht="11.25" customHeight="1" x14ac:dyDescent="0.25">
      <c r="AY645" s="189" t="s">
        <v>91</v>
      </c>
      <c r="AZ645" s="188">
        <f>_xll.qlInterestRateIndexFixingDate(Currency&amp;"ibor"&amp;$I$1,BA645,Trigger)</f>
        <v>43795</v>
      </c>
      <c r="BA645" s="188">
        <f>_xll.qlCalendarAdvance(Calendar,BA644,AY645,"f",,Trigger)</f>
        <v>43797</v>
      </c>
      <c r="BB645" s="188">
        <f>_xll.qlInterestRateIndexMaturity(Currency&amp;"ibor"&amp;$I$1,BA645,Trigger)</f>
        <v>43889</v>
      </c>
      <c r="BC645" s="361" t="e">
        <f>_xll.qlIndexFixing($AC$5,AZ645,,_xll.ohTrigger(Trigger,Quote!$V$2))</f>
        <v>#VALUE!</v>
      </c>
      <c r="BD645" s="361" t="e">
        <f>_xll.qlIndexFixing($BE$1,AZ645,TRUE,_xll.ohTrigger(Trigger,Quote!$V$2))</f>
        <v>#NUM!</v>
      </c>
    </row>
    <row r="646" spans="51:56" ht="11.25" customHeight="1" x14ac:dyDescent="0.25">
      <c r="AY646" s="189" t="s">
        <v>91</v>
      </c>
      <c r="AZ646" s="188">
        <f>_xll.qlInterestRateIndexFixingDate(Currency&amp;"ibor"&amp;$I$1,BA646,Trigger)</f>
        <v>43802</v>
      </c>
      <c r="BA646" s="188">
        <f>_xll.qlCalendarAdvance(Calendar,BA645,AY646,"f",,Trigger)</f>
        <v>43804</v>
      </c>
      <c r="BB646" s="188">
        <f>_xll.qlInterestRateIndexMaturity(Currency&amp;"ibor"&amp;$I$1,BA646,Trigger)</f>
        <v>43895</v>
      </c>
      <c r="BC646" s="361" t="e">
        <f>_xll.qlIndexFixing($AC$5,AZ646,,_xll.ohTrigger(Trigger,Quote!$V$2))</f>
        <v>#VALUE!</v>
      </c>
      <c r="BD646" s="361" t="e">
        <f>_xll.qlIndexFixing($BE$1,AZ646,TRUE,_xll.ohTrigger(Trigger,Quote!$V$2))</f>
        <v>#NUM!</v>
      </c>
    </row>
    <row r="647" spans="51:56" ht="11.25" customHeight="1" x14ac:dyDescent="0.25">
      <c r="AY647" s="189" t="s">
        <v>91</v>
      </c>
      <c r="AZ647" s="188">
        <f>_xll.qlInterestRateIndexFixingDate(Currency&amp;"ibor"&amp;$I$1,BA647,Trigger)</f>
        <v>43809</v>
      </c>
      <c r="BA647" s="188">
        <f>_xll.qlCalendarAdvance(Calendar,BA646,AY647,"f",,Trigger)</f>
        <v>43811</v>
      </c>
      <c r="BB647" s="188">
        <f>_xll.qlInterestRateIndexMaturity(Currency&amp;"ibor"&amp;$I$1,BA647,Trigger)</f>
        <v>43902</v>
      </c>
      <c r="BC647" s="361" t="e">
        <f>_xll.qlIndexFixing($AC$5,AZ647,,_xll.ohTrigger(Trigger,Quote!$V$2))</f>
        <v>#VALUE!</v>
      </c>
      <c r="BD647" s="361" t="e">
        <f>_xll.qlIndexFixing($BE$1,AZ647,TRUE,_xll.ohTrigger(Trigger,Quote!$V$2))</f>
        <v>#NUM!</v>
      </c>
    </row>
    <row r="648" spans="51:56" ht="11.25" customHeight="1" x14ac:dyDescent="0.25">
      <c r="AY648" s="189" t="s">
        <v>91</v>
      </c>
      <c r="AZ648" s="188">
        <f>_xll.qlInterestRateIndexFixingDate(Currency&amp;"ibor"&amp;$I$1,BA648,Trigger)</f>
        <v>43816</v>
      </c>
      <c r="BA648" s="188">
        <f>_xll.qlCalendarAdvance(Calendar,BA647,AY648,"f",,Trigger)</f>
        <v>43818</v>
      </c>
      <c r="BB648" s="188">
        <f>_xll.qlInterestRateIndexMaturity(Currency&amp;"ibor"&amp;$I$1,BA648,Trigger)</f>
        <v>43909</v>
      </c>
      <c r="BC648" s="361" t="e">
        <f>_xll.qlIndexFixing($AC$5,AZ648,,_xll.ohTrigger(Trigger,Quote!$V$2))</f>
        <v>#VALUE!</v>
      </c>
      <c r="BD648" s="361" t="e">
        <f>_xll.qlIndexFixing($BE$1,AZ648,TRUE,_xll.ohTrigger(Trigger,Quote!$V$2))</f>
        <v>#NUM!</v>
      </c>
    </row>
    <row r="649" spans="51:56" ht="11.25" customHeight="1" x14ac:dyDescent="0.25">
      <c r="AY649" s="189" t="s">
        <v>91</v>
      </c>
      <c r="AZ649" s="188">
        <f>_xll.qlInterestRateIndexFixingDate(Currency&amp;"ibor"&amp;$I$1,BA649,Trigger)</f>
        <v>43822</v>
      </c>
      <c r="BA649" s="188">
        <f>_xll.qlCalendarAdvance(Calendar,BA648,AY649,"f",,Trigger)</f>
        <v>43826</v>
      </c>
      <c r="BB649" s="188">
        <f>_xll.qlInterestRateIndexMaturity(Currency&amp;"ibor"&amp;$I$1,BA649,Trigger)</f>
        <v>43917</v>
      </c>
      <c r="BC649" s="361" t="e">
        <f>_xll.qlIndexFixing($AC$5,AZ649,,_xll.ohTrigger(Trigger,Quote!$V$2))</f>
        <v>#VALUE!</v>
      </c>
      <c r="BD649" s="361" t="e">
        <f>_xll.qlIndexFixing($BE$1,AZ649,TRUE,_xll.ohTrigger(Trigger,Quote!$V$2))</f>
        <v>#NUM!</v>
      </c>
    </row>
    <row r="650" spans="51:56" ht="11.25" customHeight="1" x14ac:dyDescent="0.25">
      <c r="AY650" s="189" t="s">
        <v>91</v>
      </c>
      <c r="AZ650" s="188">
        <f>_xll.qlInterestRateIndexFixingDate(Currency&amp;"ibor"&amp;$I$1,BA650,Trigger)</f>
        <v>43830</v>
      </c>
      <c r="BA650" s="188">
        <f>_xll.qlCalendarAdvance(Calendar,BA649,AY650,"f",,Trigger)</f>
        <v>43833</v>
      </c>
      <c r="BB650" s="188">
        <f>_xll.qlInterestRateIndexMaturity(Currency&amp;"ibor"&amp;$I$1,BA650,Trigger)</f>
        <v>43924</v>
      </c>
      <c r="BC650" s="361" t="e">
        <f>_xll.qlIndexFixing($AC$5,AZ650,,_xll.ohTrigger(Trigger,Quote!$V$2))</f>
        <v>#VALUE!</v>
      </c>
      <c r="BD650" s="361" t="e">
        <f>_xll.qlIndexFixing($BE$1,AZ650,TRUE,_xll.ohTrigger(Trigger,Quote!$V$2))</f>
        <v>#NUM!</v>
      </c>
    </row>
    <row r="651" spans="51:56" ht="11.25" customHeight="1" x14ac:dyDescent="0.25">
      <c r="AY651" s="189" t="s">
        <v>91</v>
      </c>
      <c r="AZ651" s="188">
        <f>_xll.qlInterestRateIndexFixingDate(Currency&amp;"ibor"&amp;$I$1,BA651,Trigger)</f>
        <v>43838</v>
      </c>
      <c r="BA651" s="188">
        <f>_xll.qlCalendarAdvance(Calendar,BA650,AY651,"f",,Trigger)</f>
        <v>43840</v>
      </c>
      <c r="BB651" s="188">
        <f>_xll.qlInterestRateIndexMaturity(Currency&amp;"ibor"&amp;$I$1,BA651,Trigger)</f>
        <v>43935</v>
      </c>
      <c r="BC651" s="361" t="e">
        <f>_xll.qlIndexFixing($AC$5,AZ651,,_xll.ohTrigger(Trigger,Quote!$V$2))</f>
        <v>#VALUE!</v>
      </c>
      <c r="BD651" s="361" t="e">
        <f>_xll.qlIndexFixing($BE$1,AZ651,TRUE,_xll.ohTrigger(Trigger,Quote!$V$2))</f>
        <v>#NUM!</v>
      </c>
    </row>
    <row r="652" spans="51:56" ht="11.25" customHeight="1" x14ac:dyDescent="0.25">
      <c r="AY652" s="189" t="s">
        <v>91</v>
      </c>
      <c r="AZ652" s="188">
        <f>_xll.qlInterestRateIndexFixingDate(Currency&amp;"ibor"&amp;$I$1,BA652,Trigger)</f>
        <v>43845</v>
      </c>
      <c r="BA652" s="188">
        <f>_xll.qlCalendarAdvance(Calendar,BA651,AY652,"f",,Trigger)</f>
        <v>43847</v>
      </c>
      <c r="BB652" s="188">
        <f>_xll.qlInterestRateIndexMaturity(Currency&amp;"ibor"&amp;$I$1,BA652,Trigger)</f>
        <v>43938</v>
      </c>
      <c r="BC652" s="361" t="e">
        <f>_xll.qlIndexFixing($AC$5,AZ652,,_xll.ohTrigger(Trigger,Quote!$V$2))</f>
        <v>#VALUE!</v>
      </c>
      <c r="BD652" s="361" t="e">
        <f>_xll.qlIndexFixing($BE$1,AZ652,TRUE,_xll.ohTrigger(Trigger,Quote!$V$2))</f>
        <v>#NUM!</v>
      </c>
    </row>
    <row r="653" spans="51:56" ht="11.25" customHeight="1" x14ac:dyDescent="0.25">
      <c r="AY653" s="189" t="s">
        <v>91</v>
      </c>
      <c r="AZ653" s="188">
        <f>_xll.qlInterestRateIndexFixingDate(Currency&amp;"ibor"&amp;$I$1,BA653,Trigger)</f>
        <v>43852</v>
      </c>
      <c r="BA653" s="188">
        <f>_xll.qlCalendarAdvance(Calendar,BA652,AY653,"f",,Trigger)</f>
        <v>43854</v>
      </c>
      <c r="BB653" s="188">
        <f>_xll.qlInterestRateIndexMaturity(Currency&amp;"ibor"&amp;$I$1,BA653,Trigger)</f>
        <v>43945</v>
      </c>
      <c r="BC653" s="361" t="e">
        <f>_xll.qlIndexFixing($AC$5,AZ653,,_xll.ohTrigger(Trigger,Quote!$V$2))</f>
        <v>#VALUE!</v>
      </c>
      <c r="BD653" s="361" t="e">
        <f>_xll.qlIndexFixing($BE$1,AZ653,TRUE,_xll.ohTrigger(Trigger,Quote!$V$2))</f>
        <v>#NUM!</v>
      </c>
    </row>
    <row r="654" spans="51:56" ht="11.25" customHeight="1" x14ac:dyDescent="0.25">
      <c r="AY654" s="189" t="s">
        <v>91</v>
      </c>
      <c r="AZ654" s="188">
        <f>_xll.qlInterestRateIndexFixingDate(Currency&amp;"ibor"&amp;$I$1,BA654,Trigger)</f>
        <v>43859</v>
      </c>
      <c r="BA654" s="188">
        <f>_xll.qlCalendarAdvance(Calendar,BA653,AY654,"f",,Trigger)</f>
        <v>43861</v>
      </c>
      <c r="BB654" s="188">
        <f>_xll.qlInterestRateIndexMaturity(Currency&amp;"ibor"&amp;$I$1,BA654,Trigger)</f>
        <v>43951</v>
      </c>
      <c r="BC654" s="361" t="e">
        <f>_xll.qlIndexFixing($AC$5,AZ654,,_xll.ohTrigger(Trigger,Quote!$V$2))</f>
        <v>#VALUE!</v>
      </c>
      <c r="BD654" s="361" t="e">
        <f>_xll.qlIndexFixing($BE$1,AZ654,TRUE,_xll.ohTrigger(Trigger,Quote!$V$2))</f>
        <v>#NUM!</v>
      </c>
    </row>
    <row r="655" spans="51:56" ht="11.25" customHeight="1" x14ac:dyDescent="0.25">
      <c r="AY655" s="189" t="s">
        <v>91</v>
      </c>
      <c r="AZ655" s="188">
        <f>_xll.qlInterestRateIndexFixingDate(Currency&amp;"ibor"&amp;$I$1,BA655,Trigger)</f>
        <v>43866</v>
      </c>
      <c r="BA655" s="188">
        <f>_xll.qlCalendarAdvance(Calendar,BA654,AY655,"f",,Trigger)</f>
        <v>43868</v>
      </c>
      <c r="BB655" s="188">
        <f>_xll.qlInterestRateIndexMaturity(Currency&amp;"ibor"&amp;$I$1,BA655,Trigger)</f>
        <v>43958</v>
      </c>
      <c r="BC655" s="361" t="e">
        <f>_xll.qlIndexFixing($AC$5,AZ655,,_xll.ohTrigger(Trigger,Quote!$V$2))</f>
        <v>#VALUE!</v>
      </c>
      <c r="BD655" s="361" t="e">
        <f>_xll.qlIndexFixing($BE$1,AZ655,TRUE,_xll.ohTrigger(Trigger,Quote!$V$2))</f>
        <v>#NUM!</v>
      </c>
    </row>
    <row r="656" spans="51:56" ht="11.25" customHeight="1" x14ac:dyDescent="0.25">
      <c r="AY656" s="189" t="s">
        <v>91</v>
      </c>
      <c r="AZ656" s="188">
        <f>_xll.qlInterestRateIndexFixingDate(Currency&amp;"ibor"&amp;$I$1,BA656,Trigger)</f>
        <v>43873</v>
      </c>
      <c r="BA656" s="188">
        <f>_xll.qlCalendarAdvance(Calendar,BA655,AY656,"f",,Trigger)</f>
        <v>43875</v>
      </c>
      <c r="BB656" s="188">
        <f>_xll.qlInterestRateIndexMaturity(Currency&amp;"ibor"&amp;$I$1,BA656,Trigger)</f>
        <v>43965</v>
      </c>
      <c r="BC656" s="361" t="e">
        <f>_xll.qlIndexFixing($AC$5,AZ656,,_xll.ohTrigger(Trigger,Quote!$V$2))</f>
        <v>#VALUE!</v>
      </c>
      <c r="BD656" s="361" t="e">
        <f>_xll.qlIndexFixing($BE$1,AZ656,TRUE,_xll.ohTrigger(Trigger,Quote!$V$2))</f>
        <v>#NUM!</v>
      </c>
    </row>
    <row r="657" spans="51:56" ht="11.25" customHeight="1" x14ac:dyDescent="0.25">
      <c r="AY657" s="189" t="s">
        <v>91</v>
      </c>
      <c r="AZ657" s="188">
        <f>_xll.qlInterestRateIndexFixingDate(Currency&amp;"ibor"&amp;$I$1,BA657,Trigger)</f>
        <v>43880</v>
      </c>
      <c r="BA657" s="188">
        <f>_xll.qlCalendarAdvance(Calendar,BA656,AY657,"f",,Trigger)</f>
        <v>43882</v>
      </c>
      <c r="BB657" s="188">
        <f>_xll.qlInterestRateIndexMaturity(Currency&amp;"ibor"&amp;$I$1,BA657,Trigger)</f>
        <v>43972</v>
      </c>
      <c r="BC657" s="361" t="e">
        <f>_xll.qlIndexFixing($AC$5,AZ657,,_xll.ohTrigger(Trigger,Quote!$V$2))</f>
        <v>#VALUE!</v>
      </c>
      <c r="BD657" s="361" t="e">
        <f>_xll.qlIndexFixing($BE$1,AZ657,TRUE,_xll.ohTrigger(Trigger,Quote!$V$2))</f>
        <v>#NUM!</v>
      </c>
    </row>
    <row r="658" spans="51:56" ht="11.25" customHeight="1" x14ac:dyDescent="0.25">
      <c r="AY658" s="189" t="s">
        <v>91</v>
      </c>
      <c r="AZ658" s="188">
        <f>_xll.qlInterestRateIndexFixingDate(Currency&amp;"ibor"&amp;$I$1,BA658,Trigger)</f>
        <v>43887</v>
      </c>
      <c r="BA658" s="188">
        <f>_xll.qlCalendarAdvance(Calendar,BA657,AY658,"f",,Trigger)</f>
        <v>43889</v>
      </c>
      <c r="BB658" s="188">
        <f>_xll.qlInterestRateIndexMaturity(Currency&amp;"ibor"&amp;$I$1,BA658,Trigger)</f>
        <v>43980</v>
      </c>
      <c r="BC658" s="361" t="e">
        <f>_xll.qlIndexFixing($AC$5,AZ658,,_xll.ohTrigger(Trigger,Quote!$V$2))</f>
        <v>#VALUE!</v>
      </c>
      <c r="BD658" s="361" t="e">
        <f>_xll.qlIndexFixing($BE$1,AZ658,TRUE,_xll.ohTrigger(Trigger,Quote!$V$2))</f>
        <v>#NUM!</v>
      </c>
    </row>
    <row r="659" spans="51:56" ht="11.25" customHeight="1" x14ac:dyDescent="0.25">
      <c r="AY659" s="189" t="s">
        <v>91</v>
      </c>
      <c r="AZ659" s="188">
        <f>_xll.qlInterestRateIndexFixingDate(Currency&amp;"ibor"&amp;$I$1,BA659,Trigger)</f>
        <v>43894</v>
      </c>
      <c r="BA659" s="188">
        <f>_xll.qlCalendarAdvance(Calendar,BA658,AY659,"f",,Trigger)</f>
        <v>43896</v>
      </c>
      <c r="BB659" s="188">
        <f>_xll.qlInterestRateIndexMaturity(Currency&amp;"ibor"&amp;$I$1,BA659,Trigger)</f>
        <v>43990</v>
      </c>
      <c r="BC659" s="361" t="e">
        <f>_xll.qlIndexFixing($AC$5,AZ659,,_xll.ohTrigger(Trigger,Quote!$V$2))</f>
        <v>#VALUE!</v>
      </c>
      <c r="BD659" s="361" t="e">
        <f>_xll.qlIndexFixing($BE$1,AZ659,TRUE,_xll.ohTrigger(Trigger,Quote!$V$2))</f>
        <v>#NUM!</v>
      </c>
    </row>
    <row r="660" spans="51:56" ht="11.25" customHeight="1" x14ac:dyDescent="0.25">
      <c r="AY660" s="189" t="s">
        <v>91</v>
      </c>
      <c r="AZ660" s="188">
        <f>_xll.qlInterestRateIndexFixingDate(Currency&amp;"ibor"&amp;$I$1,BA660,Trigger)</f>
        <v>43901</v>
      </c>
      <c r="BA660" s="188">
        <f>_xll.qlCalendarAdvance(Calendar,BA659,AY660,"f",,Trigger)</f>
        <v>43903</v>
      </c>
      <c r="BB660" s="188">
        <f>_xll.qlInterestRateIndexMaturity(Currency&amp;"ibor"&amp;$I$1,BA660,Trigger)</f>
        <v>43997</v>
      </c>
      <c r="BC660" s="361" t="e">
        <f>_xll.qlIndexFixing($AC$5,AZ660,,_xll.ohTrigger(Trigger,Quote!$V$2))</f>
        <v>#VALUE!</v>
      </c>
      <c r="BD660" s="361" t="e">
        <f>_xll.qlIndexFixing($BE$1,AZ660,TRUE,_xll.ohTrigger(Trigger,Quote!$V$2))</f>
        <v>#NUM!</v>
      </c>
    </row>
    <row r="661" spans="51:56" ht="11.25" customHeight="1" x14ac:dyDescent="0.25">
      <c r="AY661" s="189" t="s">
        <v>91</v>
      </c>
      <c r="AZ661" s="188">
        <f>_xll.qlInterestRateIndexFixingDate(Currency&amp;"ibor"&amp;$I$1,BA661,Trigger)</f>
        <v>43908</v>
      </c>
      <c r="BA661" s="188">
        <f>_xll.qlCalendarAdvance(Calendar,BA660,AY661,"f",,Trigger)</f>
        <v>43910</v>
      </c>
      <c r="BB661" s="188">
        <f>_xll.qlInterestRateIndexMaturity(Currency&amp;"ibor"&amp;$I$1,BA661,Trigger)</f>
        <v>44004</v>
      </c>
      <c r="BC661" s="361" t="e">
        <f>_xll.qlIndexFixing($AC$5,AZ661,,_xll.ohTrigger(Trigger,Quote!$V$2))</f>
        <v>#VALUE!</v>
      </c>
      <c r="BD661" s="361" t="e">
        <f>_xll.qlIndexFixing($BE$1,AZ661,TRUE,_xll.ohTrigger(Trigger,Quote!$V$2))</f>
        <v>#NUM!</v>
      </c>
    </row>
    <row r="662" spans="51:56" ht="11.25" customHeight="1" x14ac:dyDescent="0.25">
      <c r="AY662" s="189" t="s">
        <v>91</v>
      </c>
      <c r="AZ662" s="188">
        <f>_xll.qlInterestRateIndexFixingDate(Currency&amp;"ibor"&amp;$I$1,BA662,Trigger)</f>
        <v>43915</v>
      </c>
      <c r="BA662" s="188">
        <f>_xll.qlCalendarAdvance(Calendar,BA661,AY662,"f",,Trigger)</f>
        <v>43917</v>
      </c>
      <c r="BB662" s="188">
        <f>_xll.qlInterestRateIndexMaturity(Currency&amp;"ibor"&amp;$I$1,BA662,Trigger)</f>
        <v>44011</v>
      </c>
      <c r="BC662" s="361" t="e">
        <f>_xll.qlIndexFixing($AC$5,AZ662,,_xll.ohTrigger(Trigger,Quote!$V$2))</f>
        <v>#VALUE!</v>
      </c>
      <c r="BD662" s="361" t="e">
        <f>_xll.qlIndexFixing($BE$1,AZ662,TRUE,_xll.ohTrigger(Trigger,Quote!$V$2))</f>
        <v>#NUM!</v>
      </c>
    </row>
    <row r="663" spans="51:56" ht="11.25" customHeight="1" x14ac:dyDescent="0.25">
      <c r="AY663" s="189" t="s">
        <v>91</v>
      </c>
      <c r="AZ663" s="188">
        <f>_xll.qlInterestRateIndexFixingDate(Currency&amp;"ibor"&amp;$I$1,BA663,Trigger)</f>
        <v>43922</v>
      </c>
      <c r="BA663" s="188">
        <f>_xll.qlCalendarAdvance(Calendar,BA662,AY663,"f",,Trigger)</f>
        <v>43924</v>
      </c>
      <c r="BB663" s="188">
        <f>_xll.qlInterestRateIndexMaturity(Currency&amp;"ibor"&amp;$I$1,BA663,Trigger)</f>
        <v>44015</v>
      </c>
      <c r="BC663" s="361" t="e">
        <f>_xll.qlIndexFixing($AC$5,AZ663,,_xll.ohTrigger(Trigger,Quote!$V$2))</f>
        <v>#VALUE!</v>
      </c>
      <c r="BD663" s="361" t="e">
        <f>_xll.qlIndexFixing($BE$1,AZ663,TRUE,_xll.ohTrigger(Trigger,Quote!$V$2))</f>
        <v>#NUM!</v>
      </c>
    </row>
    <row r="664" spans="51:56" ht="11.25" customHeight="1" x14ac:dyDescent="0.25">
      <c r="AY664" s="189" t="s">
        <v>91</v>
      </c>
      <c r="AZ664" s="188">
        <f>_xll.qlInterestRateIndexFixingDate(Currency&amp;"ibor"&amp;$I$1,BA664,Trigger)</f>
        <v>43929</v>
      </c>
      <c r="BA664" s="188">
        <f>_xll.qlCalendarAdvance(Calendar,BA663,AY664,"f",,Trigger)</f>
        <v>43935</v>
      </c>
      <c r="BB664" s="188">
        <f>_xll.qlInterestRateIndexMaturity(Currency&amp;"ibor"&amp;$I$1,BA664,Trigger)</f>
        <v>44026</v>
      </c>
      <c r="BC664" s="361" t="e">
        <f>_xll.qlIndexFixing($AC$5,AZ664,,_xll.ohTrigger(Trigger,Quote!$V$2))</f>
        <v>#VALUE!</v>
      </c>
      <c r="BD664" s="361" t="e">
        <f>_xll.qlIndexFixing($BE$1,AZ664,TRUE,_xll.ohTrigger(Trigger,Quote!$V$2))</f>
        <v>#NUM!</v>
      </c>
    </row>
    <row r="665" spans="51:56" ht="11.25" customHeight="1" x14ac:dyDescent="0.25">
      <c r="AY665" s="189" t="s">
        <v>91</v>
      </c>
      <c r="AZ665" s="188">
        <f>_xll.qlInterestRateIndexFixingDate(Currency&amp;"ibor"&amp;$I$1,BA665,Trigger)</f>
        <v>43938</v>
      </c>
      <c r="BA665" s="188">
        <f>_xll.qlCalendarAdvance(Calendar,BA664,AY665,"f",,Trigger)</f>
        <v>43942</v>
      </c>
      <c r="BB665" s="188">
        <f>_xll.qlInterestRateIndexMaturity(Currency&amp;"ibor"&amp;$I$1,BA665,Trigger)</f>
        <v>44033</v>
      </c>
      <c r="BC665" s="361" t="e">
        <f>_xll.qlIndexFixing($AC$5,AZ665,,_xll.ohTrigger(Trigger,Quote!$V$2))</f>
        <v>#VALUE!</v>
      </c>
      <c r="BD665" s="361" t="e">
        <f>_xll.qlIndexFixing($BE$1,AZ665,TRUE,_xll.ohTrigger(Trigger,Quote!$V$2))</f>
        <v>#NUM!</v>
      </c>
    </row>
    <row r="666" spans="51:56" ht="11.25" customHeight="1" x14ac:dyDescent="0.25">
      <c r="AY666" s="189" t="s">
        <v>91</v>
      </c>
      <c r="AZ666" s="188">
        <f>_xll.qlInterestRateIndexFixingDate(Currency&amp;"ibor"&amp;$I$1,BA666,Trigger)</f>
        <v>43945</v>
      </c>
      <c r="BA666" s="188">
        <f>_xll.qlCalendarAdvance(Calendar,BA665,AY666,"f",,Trigger)</f>
        <v>43949</v>
      </c>
      <c r="BB666" s="188">
        <f>_xll.qlInterestRateIndexMaturity(Currency&amp;"ibor"&amp;$I$1,BA666,Trigger)</f>
        <v>44040</v>
      </c>
      <c r="BC666" s="361" t="e">
        <f>_xll.qlIndexFixing($AC$5,AZ666,,_xll.ohTrigger(Trigger,Quote!$V$2))</f>
        <v>#VALUE!</v>
      </c>
      <c r="BD666" s="361" t="e">
        <f>_xll.qlIndexFixing($BE$1,AZ666,TRUE,_xll.ohTrigger(Trigger,Quote!$V$2))</f>
        <v>#NUM!</v>
      </c>
    </row>
    <row r="667" spans="51:56" ht="11.25" customHeight="1" x14ac:dyDescent="0.25">
      <c r="AY667" s="189" t="s">
        <v>91</v>
      </c>
      <c r="AZ667" s="188">
        <f>_xll.qlInterestRateIndexFixingDate(Currency&amp;"ibor"&amp;$I$1,BA667,Trigger)</f>
        <v>43951</v>
      </c>
      <c r="BA667" s="188">
        <f>_xll.qlCalendarAdvance(Calendar,BA666,AY667,"f",,Trigger)</f>
        <v>43956</v>
      </c>
      <c r="BB667" s="188">
        <f>_xll.qlInterestRateIndexMaturity(Currency&amp;"ibor"&amp;$I$1,BA667,Trigger)</f>
        <v>44048</v>
      </c>
      <c r="BC667" s="361" t="e">
        <f>_xll.qlIndexFixing($AC$5,AZ667,,_xll.ohTrigger(Trigger,Quote!$V$2))</f>
        <v>#VALUE!</v>
      </c>
      <c r="BD667" s="361" t="e">
        <f>_xll.qlIndexFixing($BE$1,AZ667,TRUE,_xll.ohTrigger(Trigger,Quote!$V$2))</f>
        <v>#NUM!</v>
      </c>
    </row>
    <row r="668" spans="51:56" ht="11.25" customHeight="1" x14ac:dyDescent="0.25">
      <c r="AY668" s="189" t="s">
        <v>91</v>
      </c>
      <c r="AZ668" s="188">
        <f>_xll.qlInterestRateIndexFixingDate(Currency&amp;"ibor"&amp;$I$1,BA668,Trigger)</f>
        <v>43959</v>
      </c>
      <c r="BA668" s="188">
        <f>_xll.qlCalendarAdvance(Calendar,BA667,AY668,"f",,Trigger)</f>
        <v>43963</v>
      </c>
      <c r="BB668" s="188">
        <f>_xll.qlInterestRateIndexMaturity(Currency&amp;"ibor"&amp;$I$1,BA668,Trigger)</f>
        <v>44055</v>
      </c>
      <c r="BC668" s="361" t="e">
        <f>_xll.qlIndexFixing($AC$5,AZ668,,_xll.ohTrigger(Trigger,Quote!$V$2))</f>
        <v>#VALUE!</v>
      </c>
      <c r="BD668" s="361" t="e">
        <f>_xll.qlIndexFixing($BE$1,AZ668,TRUE,_xll.ohTrigger(Trigger,Quote!$V$2))</f>
        <v>#NUM!</v>
      </c>
    </row>
    <row r="669" spans="51:56" ht="11.25" customHeight="1" x14ac:dyDescent="0.25">
      <c r="AY669" s="189" t="s">
        <v>91</v>
      </c>
      <c r="AZ669" s="188">
        <f>_xll.qlInterestRateIndexFixingDate(Currency&amp;"ibor"&amp;$I$1,BA669,Trigger)</f>
        <v>43966</v>
      </c>
      <c r="BA669" s="188">
        <f>_xll.qlCalendarAdvance(Calendar,BA668,AY669,"f",,Trigger)</f>
        <v>43970</v>
      </c>
      <c r="BB669" s="188">
        <f>_xll.qlInterestRateIndexMaturity(Currency&amp;"ibor"&amp;$I$1,BA669,Trigger)</f>
        <v>44062</v>
      </c>
      <c r="BC669" s="361" t="e">
        <f>_xll.qlIndexFixing($AC$5,AZ669,,_xll.ohTrigger(Trigger,Quote!$V$2))</f>
        <v>#VALUE!</v>
      </c>
      <c r="BD669" s="361" t="e">
        <f>_xll.qlIndexFixing($BE$1,AZ669,TRUE,_xll.ohTrigger(Trigger,Quote!$V$2))</f>
        <v>#NUM!</v>
      </c>
    </row>
    <row r="670" spans="51:56" ht="11.25" customHeight="1" x14ac:dyDescent="0.25">
      <c r="AY670" s="189" t="s">
        <v>91</v>
      </c>
      <c r="AZ670" s="188">
        <f>_xll.qlInterestRateIndexFixingDate(Currency&amp;"ibor"&amp;$I$1,BA670,Trigger)</f>
        <v>43973</v>
      </c>
      <c r="BA670" s="188">
        <f>_xll.qlCalendarAdvance(Calendar,BA669,AY670,"f",,Trigger)</f>
        <v>43977</v>
      </c>
      <c r="BB670" s="188">
        <f>_xll.qlInterestRateIndexMaturity(Currency&amp;"ibor"&amp;$I$1,BA670,Trigger)</f>
        <v>44069</v>
      </c>
      <c r="BC670" s="361" t="e">
        <f>_xll.qlIndexFixing($AC$5,AZ670,,_xll.ohTrigger(Trigger,Quote!$V$2))</f>
        <v>#VALUE!</v>
      </c>
      <c r="BD670" s="361" t="e">
        <f>_xll.qlIndexFixing($BE$1,AZ670,TRUE,_xll.ohTrigger(Trigger,Quote!$V$2))</f>
        <v>#NUM!</v>
      </c>
    </row>
    <row r="671" spans="51:56" ht="11.25" customHeight="1" x14ac:dyDescent="0.25">
      <c r="AY671" s="189" t="s">
        <v>91</v>
      </c>
      <c r="AZ671" s="188">
        <f>_xll.qlInterestRateIndexFixingDate(Currency&amp;"ibor"&amp;$I$1,BA671,Trigger)</f>
        <v>43980</v>
      </c>
      <c r="BA671" s="188">
        <f>_xll.qlCalendarAdvance(Calendar,BA670,AY671,"f",,Trigger)</f>
        <v>43984</v>
      </c>
      <c r="BB671" s="188">
        <f>_xll.qlInterestRateIndexMaturity(Currency&amp;"ibor"&amp;$I$1,BA671,Trigger)</f>
        <v>44076</v>
      </c>
      <c r="BC671" s="361" t="e">
        <f>_xll.qlIndexFixing($AC$5,AZ671,,_xll.ohTrigger(Trigger,Quote!$V$2))</f>
        <v>#VALUE!</v>
      </c>
      <c r="BD671" s="361" t="e">
        <f>_xll.qlIndexFixing($BE$1,AZ671,TRUE,_xll.ohTrigger(Trigger,Quote!$V$2))</f>
        <v>#NUM!</v>
      </c>
    </row>
    <row r="672" spans="51:56" ht="11.25" customHeight="1" x14ac:dyDescent="0.25">
      <c r="AY672" s="189" t="s">
        <v>91</v>
      </c>
      <c r="AZ672" s="188">
        <f>_xll.qlInterestRateIndexFixingDate(Currency&amp;"ibor"&amp;$I$1,BA672,Trigger)</f>
        <v>43987</v>
      </c>
      <c r="BA672" s="188">
        <f>_xll.qlCalendarAdvance(Calendar,BA671,AY672,"f",,Trigger)</f>
        <v>43991</v>
      </c>
      <c r="BB672" s="188">
        <f>_xll.qlInterestRateIndexMaturity(Currency&amp;"ibor"&amp;$I$1,BA672,Trigger)</f>
        <v>44083</v>
      </c>
      <c r="BC672" s="361" t="e">
        <f>_xll.qlIndexFixing($AC$5,AZ672,,_xll.ohTrigger(Trigger,Quote!$V$2))</f>
        <v>#VALUE!</v>
      </c>
      <c r="BD672" s="361" t="e">
        <f>_xll.qlIndexFixing($BE$1,AZ672,TRUE,_xll.ohTrigger(Trigger,Quote!$V$2))</f>
        <v>#NUM!</v>
      </c>
    </row>
    <row r="673" spans="51:56" ht="11.25" customHeight="1" x14ac:dyDescent="0.25">
      <c r="AY673" s="189" t="s">
        <v>91</v>
      </c>
      <c r="AZ673" s="188">
        <f>_xll.qlInterestRateIndexFixingDate(Currency&amp;"ibor"&amp;$I$1,BA673,Trigger)</f>
        <v>43994</v>
      </c>
      <c r="BA673" s="188">
        <f>_xll.qlCalendarAdvance(Calendar,BA672,AY673,"f",,Trigger)</f>
        <v>43998</v>
      </c>
      <c r="BB673" s="188">
        <f>_xll.qlInterestRateIndexMaturity(Currency&amp;"ibor"&amp;$I$1,BA673,Trigger)</f>
        <v>44090</v>
      </c>
      <c r="BC673" s="361" t="e">
        <f>_xll.qlIndexFixing($AC$5,AZ673,,_xll.ohTrigger(Trigger,Quote!$V$2))</f>
        <v>#VALUE!</v>
      </c>
      <c r="BD673" s="361" t="e">
        <f>_xll.qlIndexFixing($BE$1,AZ673,TRUE,_xll.ohTrigger(Trigger,Quote!$V$2))</f>
        <v>#NUM!</v>
      </c>
    </row>
    <row r="674" spans="51:56" ht="11.25" customHeight="1" x14ac:dyDescent="0.25">
      <c r="AY674" s="189" t="s">
        <v>91</v>
      </c>
      <c r="AZ674" s="188">
        <f>_xll.qlInterestRateIndexFixingDate(Currency&amp;"ibor"&amp;$I$1,BA674,Trigger)</f>
        <v>44001</v>
      </c>
      <c r="BA674" s="188">
        <f>_xll.qlCalendarAdvance(Calendar,BA673,AY674,"f",,Trigger)</f>
        <v>44005</v>
      </c>
      <c r="BB674" s="188">
        <f>_xll.qlInterestRateIndexMaturity(Currency&amp;"ibor"&amp;$I$1,BA674,Trigger)</f>
        <v>44097</v>
      </c>
      <c r="BC674" s="361" t="e">
        <f>_xll.qlIndexFixing($AC$5,AZ674,,_xll.ohTrigger(Trigger,Quote!$V$2))</f>
        <v>#VALUE!</v>
      </c>
      <c r="BD674" s="361" t="e">
        <f>_xll.qlIndexFixing($BE$1,AZ674,TRUE,_xll.ohTrigger(Trigger,Quote!$V$2))</f>
        <v>#NUM!</v>
      </c>
    </row>
    <row r="675" spans="51:56" ht="11.25" customHeight="1" x14ac:dyDescent="0.25">
      <c r="AY675" s="189" t="s">
        <v>91</v>
      </c>
      <c r="AZ675" s="188">
        <f>_xll.qlInterestRateIndexFixingDate(Currency&amp;"ibor"&amp;$I$1,BA675,Trigger)</f>
        <v>44008</v>
      </c>
      <c r="BA675" s="188">
        <f>_xll.qlCalendarAdvance(Calendar,BA674,AY675,"f",,Trigger)</f>
        <v>44012</v>
      </c>
      <c r="BB675" s="188">
        <f>_xll.qlInterestRateIndexMaturity(Currency&amp;"ibor"&amp;$I$1,BA675,Trigger)</f>
        <v>44104</v>
      </c>
      <c r="BC675" s="361" t="e">
        <f>_xll.qlIndexFixing($AC$5,AZ675,,_xll.ohTrigger(Trigger,Quote!$V$2))</f>
        <v>#VALUE!</v>
      </c>
      <c r="BD675" s="361" t="e">
        <f>_xll.qlIndexFixing($BE$1,AZ675,TRUE,_xll.ohTrigger(Trigger,Quote!$V$2))</f>
        <v>#NUM!</v>
      </c>
    </row>
    <row r="676" spans="51:56" ht="11.25" customHeight="1" x14ac:dyDescent="0.25">
      <c r="AY676" s="189" t="s">
        <v>91</v>
      </c>
      <c r="AZ676" s="188">
        <f>_xll.qlInterestRateIndexFixingDate(Currency&amp;"ibor"&amp;$I$1,BA676,Trigger)</f>
        <v>44015</v>
      </c>
      <c r="BA676" s="188">
        <f>_xll.qlCalendarAdvance(Calendar,BA675,AY676,"f",,Trigger)</f>
        <v>44019</v>
      </c>
      <c r="BB676" s="188">
        <f>_xll.qlInterestRateIndexMaturity(Currency&amp;"ibor"&amp;$I$1,BA676,Trigger)</f>
        <v>44111</v>
      </c>
      <c r="BC676" s="361" t="e">
        <f>_xll.qlIndexFixing($AC$5,AZ676,,_xll.ohTrigger(Trigger,Quote!$V$2))</f>
        <v>#VALUE!</v>
      </c>
      <c r="BD676" s="361" t="e">
        <f>_xll.qlIndexFixing($BE$1,AZ676,TRUE,_xll.ohTrigger(Trigger,Quote!$V$2))</f>
        <v>#NUM!</v>
      </c>
    </row>
    <row r="677" spans="51:56" ht="11.25" customHeight="1" x14ac:dyDescent="0.25">
      <c r="AY677" s="189" t="s">
        <v>91</v>
      </c>
      <c r="AZ677" s="188">
        <f>_xll.qlInterestRateIndexFixingDate(Currency&amp;"ibor"&amp;$I$1,BA677,Trigger)</f>
        <v>44022</v>
      </c>
      <c r="BA677" s="188">
        <f>_xll.qlCalendarAdvance(Calendar,BA676,AY677,"f",,Trigger)</f>
        <v>44026</v>
      </c>
      <c r="BB677" s="188">
        <f>_xll.qlInterestRateIndexMaturity(Currency&amp;"ibor"&amp;$I$1,BA677,Trigger)</f>
        <v>44118</v>
      </c>
      <c r="BC677" s="361" t="e">
        <f>_xll.qlIndexFixing($AC$5,AZ677,,_xll.ohTrigger(Trigger,Quote!$V$2))</f>
        <v>#VALUE!</v>
      </c>
      <c r="BD677" s="361" t="e">
        <f>_xll.qlIndexFixing($BE$1,AZ677,TRUE,_xll.ohTrigger(Trigger,Quote!$V$2))</f>
        <v>#NUM!</v>
      </c>
    </row>
    <row r="678" spans="51:56" ht="11.25" customHeight="1" x14ac:dyDescent="0.25">
      <c r="AY678" s="189" t="s">
        <v>91</v>
      </c>
      <c r="AZ678" s="188">
        <f>_xll.qlInterestRateIndexFixingDate(Currency&amp;"ibor"&amp;$I$1,BA678,Trigger)</f>
        <v>44029</v>
      </c>
      <c r="BA678" s="188">
        <f>_xll.qlCalendarAdvance(Calendar,BA677,AY678,"f",,Trigger)</f>
        <v>44033</v>
      </c>
      <c r="BB678" s="188">
        <f>_xll.qlInterestRateIndexMaturity(Currency&amp;"ibor"&amp;$I$1,BA678,Trigger)</f>
        <v>44125</v>
      </c>
      <c r="BC678" s="361" t="e">
        <f>_xll.qlIndexFixing($AC$5,AZ678,,_xll.ohTrigger(Trigger,Quote!$V$2))</f>
        <v>#VALUE!</v>
      </c>
      <c r="BD678" s="361" t="e">
        <f>_xll.qlIndexFixing($BE$1,AZ678,TRUE,_xll.ohTrigger(Trigger,Quote!$V$2))</f>
        <v>#NUM!</v>
      </c>
    </row>
    <row r="679" spans="51:56" ht="11.25" customHeight="1" x14ac:dyDescent="0.25">
      <c r="AY679" s="189" t="s">
        <v>91</v>
      </c>
      <c r="AZ679" s="188">
        <f>_xll.qlInterestRateIndexFixingDate(Currency&amp;"ibor"&amp;$I$1,BA679,Trigger)</f>
        <v>44036</v>
      </c>
      <c r="BA679" s="188">
        <f>_xll.qlCalendarAdvance(Calendar,BA678,AY679,"f",,Trigger)</f>
        <v>44040</v>
      </c>
      <c r="BB679" s="188">
        <f>_xll.qlInterestRateIndexMaturity(Currency&amp;"ibor"&amp;$I$1,BA679,Trigger)</f>
        <v>44132</v>
      </c>
      <c r="BC679" s="361" t="e">
        <f>_xll.qlIndexFixing($AC$5,AZ679,,_xll.ohTrigger(Trigger,Quote!$V$2))</f>
        <v>#VALUE!</v>
      </c>
      <c r="BD679" s="361" t="e">
        <f>_xll.qlIndexFixing($BE$1,AZ679,TRUE,_xll.ohTrigger(Trigger,Quote!$V$2))</f>
        <v>#NUM!</v>
      </c>
    </row>
    <row r="680" spans="51:56" ht="11.25" customHeight="1" x14ac:dyDescent="0.25">
      <c r="AY680" s="189" t="s">
        <v>91</v>
      </c>
      <c r="AZ680" s="188">
        <f>_xll.qlInterestRateIndexFixingDate(Currency&amp;"ibor"&amp;$I$1,BA680,Trigger)</f>
        <v>44043</v>
      </c>
      <c r="BA680" s="188">
        <f>_xll.qlCalendarAdvance(Calendar,BA679,AY680,"f",,Trigger)</f>
        <v>44047</v>
      </c>
      <c r="BB680" s="188">
        <f>_xll.qlInterestRateIndexMaturity(Currency&amp;"ibor"&amp;$I$1,BA680,Trigger)</f>
        <v>44139</v>
      </c>
      <c r="BC680" s="361" t="e">
        <f>_xll.qlIndexFixing($AC$5,AZ680,,_xll.ohTrigger(Trigger,Quote!$V$2))</f>
        <v>#VALUE!</v>
      </c>
      <c r="BD680" s="361" t="e">
        <f>_xll.qlIndexFixing($BE$1,AZ680,TRUE,_xll.ohTrigger(Trigger,Quote!$V$2))</f>
        <v>#NUM!</v>
      </c>
    </row>
    <row r="681" spans="51:56" ht="11.25" customHeight="1" x14ac:dyDescent="0.25">
      <c r="AY681" s="189" t="s">
        <v>91</v>
      </c>
      <c r="AZ681" s="188">
        <f>_xll.qlInterestRateIndexFixingDate(Currency&amp;"ibor"&amp;$I$1,BA681,Trigger)</f>
        <v>44050</v>
      </c>
      <c r="BA681" s="188">
        <f>_xll.qlCalendarAdvance(Calendar,BA680,AY681,"f",,Trigger)</f>
        <v>44054</v>
      </c>
      <c r="BB681" s="188">
        <f>_xll.qlInterestRateIndexMaturity(Currency&amp;"ibor"&amp;$I$1,BA681,Trigger)</f>
        <v>44146</v>
      </c>
      <c r="BC681" s="361" t="e">
        <f>_xll.qlIndexFixing($AC$5,AZ681,,_xll.ohTrigger(Trigger,Quote!$V$2))</f>
        <v>#VALUE!</v>
      </c>
      <c r="BD681" s="361" t="e">
        <f>_xll.qlIndexFixing($BE$1,AZ681,TRUE,_xll.ohTrigger(Trigger,Quote!$V$2))</f>
        <v>#NUM!</v>
      </c>
    </row>
    <row r="682" spans="51:56" ht="11.25" customHeight="1" x14ac:dyDescent="0.25">
      <c r="AY682" s="189" t="s">
        <v>91</v>
      </c>
      <c r="AZ682" s="188">
        <f>_xll.qlInterestRateIndexFixingDate(Currency&amp;"ibor"&amp;$I$1,BA682,Trigger)</f>
        <v>44057</v>
      </c>
      <c r="BA682" s="188">
        <f>_xll.qlCalendarAdvance(Calendar,BA681,AY682,"f",,Trigger)</f>
        <v>44061</v>
      </c>
      <c r="BB682" s="188">
        <f>_xll.qlInterestRateIndexMaturity(Currency&amp;"ibor"&amp;$I$1,BA682,Trigger)</f>
        <v>44153</v>
      </c>
      <c r="BC682" s="361" t="e">
        <f>_xll.qlIndexFixing($AC$5,AZ682,,_xll.ohTrigger(Trigger,Quote!$V$2))</f>
        <v>#VALUE!</v>
      </c>
      <c r="BD682" s="361" t="e">
        <f>_xll.qlIndexFixing($BE$1,AZ682,TRUE,_xll.ohTrigger(Trigger,Quote!$V$2))</f>
        <v>#NUM!</v>
      </c>
    </row>
    <row r="683" spans="51:56" ht="11.25" customHeight="1" x14ac:dyDescent="0.25">
      <c r="AY683" s="189" t="s">
        <v>91</v>
      </c>
      <c r="AZ683" s="188">
        <f>_xll.qlInterestRateIndexFixingDate(Currency&amp;"ibor"&amp;$I$1,BA683,Trigger)</f>
        <v>44064</v>
      </c>
      <c r="BA683" s="188">
        <f>_xll.qlCalendarAdvance(Calendar,BA682,AY683,"f",,Trigger)</f>
        <v>44068</v>
      </c>
      <c r="BB683" s="188">
        <f>_xll.qlInterestRateIndexMaturity(Currency&amp;"ibor"&amp;$I$1,BA683,Trigger)</f>
        <v>44160</v>
      </c>
      <c r="BC683" s="361" t="e">
        <f>_xll.qlIndexFixing($AC$5,AZ683,,_xll.ohTrigger(Trigger,Quote!$V$2))</f>
        <v>#VALUE!</v>
      </c>
      <c r="BD683" s="361" t="e">
        <f>_xll.qlIndexFixing($BE$1,AZ683,TRUE,_xll.ohTrigger(Trigger,Quote!$V$2))</f>
        <v>#NUM!</v>
      </c>
    </row>
    <row r="684" spans="51:56" ht="11.25" customHeight="1" x14ac:dyDescent="0.25">
      <c r="AY684" s="189" t="s">
        <v>91</v>
      </c>
      <c r="AZ684" s="188">
        <f>_xll.qlInterestRateIndexFixingDate(Currency&amp;"ibor"&amp;$I$1,BA684,Trigger)</f>
        <v>44071</v>
      </c>
      <c r="BA684" s="188">
        <f>_xll.qlCalendarAdvance(Calendar,BA683,AY684,"f",,Trigger)</f>
        <v>44075</v>
      </c>
      <c r="BB684" s="188">
        <f>_xll.qlInterestRateIndexMaturity(Currency&amp;"ibor"&amp;$I$1,BA684,Trigger)</f>
        <v>44166</v>
      </c>
      <c r="BC684" s="361" t="e">
        <f>_xll.qlIndexFixing($AC$5,AZ684,,_xll.ohTrigger(Trigger,Quote!$V$2))</f>
        <v>#VALUE!</v>
      </c>
      <c r="BD684" s="361" t="e">
        <f>_xll.qlIndexFixing($BE$1,AZ684,TRUE,_xll.ohTrigger(Trigger,Quote!$V$2))</f>
        <v>#NUM!</v>
      </c>
    </row>
    <row r="685" spans="51:56" ht="11.25" customHeight="1" x14ac:dyDescent="0.25">
      <c r="AY685" s="189" t="s">
        <v>91</v>
      </c>
      <c r="AZ685" s="188">
        <f>_xll.qlInterestRateIndexFixingDate(Currency&amp;"ibor"&amp;$I$1,BA685,Trigger)</f>
        <v>44078</v>
      </c>
      <c r="BA685" s="188">
        <f>_xll.qlCalendarAdvance(Calendar,BA684,AY685,"f",,Trigger)</f>
        <v>44082</v>
      </c>
      <c r="BB685" s="188">
        <f>_xll.qlInterestRateIndexMaturity(Currency&amp;"ibor"&amp;$I$1,BA685,Trigger)</f>
        <v>44173</v>
      </c>
      <c r="BC685" s="361" t="e">
        <f>_xll.qlIndexFixing($AC$5,AZ685,,_xll.ohTrigger(Trigger,Quote!$V$2))</f>
        <v>#VALUE!</v>
      </c>
      <c r="BD685" s="361" t="e">
        <f>_xll.qlIndexFixing($BE$1,AZ685,TRUE,_xll.ohTrigger(Trigger,Quote!$V$2))</f>
        <v>#NUM!</v>
      </c>
    </row>
    <row r="686" spans="51:56" ht="11.25" customHeight="1" x14ac:dyDescent="0.25">
      <c r="AY686" s="189" t="s">
        <v>91</v>
      </c>
      <c r="AZ686" s="188">
        <f>_xll.qlInterestRateIndexFixingDate(Currency&amp;"ibor"&amp;$I$1,BA686,Trigger)</f>
        <v>44085</v>
      </c>
      <c r="BA686" s="188">
        <f>_xll.qlCalendarAdvance(Calendar,BA685,AY686,"f",,Trigger)</f>
        <v>44089</v>
      </c>
      <c r="BB686" s="188">
        <f>_xll.qlInterestRateIndexMaturity(Currency&amp;"ibor"&amp;$I$1,BA686,Trigger)</f>
        <v>44180</v>
      </c>
      <c r="BC686" s="361" t="e">
        <f>_xll.qlIndexFixing($AC$5,AZ686,,_xll.ohTrigger(Trigger,Quote!$V$2))</f>
        <v>#VALUE!</v>
      </c>
      <c r="BD686" s="361" t="e">
        <f>_xll.qlIndexFixing($BE$1,AZ686,TRUE,_xll.ohTrigger(Trigger,Quote!$V$2))</f>
        <v>#NUM!</v>
      </c>
    </row>
    <row r="687" spans="51:56" ht="11.25" customHeight="1" x14ac:dyDescent="0.25">
      <c r="AY687" s="189" t="s">
        <v>91</v>
      </c>
      <c r="AZ687" s="188">
        <f>_xll.qlInterestRateIndexFixingDate(Currency&amp;"ibor"&amp;$I$1,BA687,Trigger)</f>
        <v>44092</v>
      </c>
      <c r="BA687" s="188">
        <f>_xll.qlCalendarAdvance(Calendar,BA686,AY687,"f",,Trigger)</f>
        <v>44096</v>
      </c>
      <c r="BB687" s="188">
        <f>_xll.qlInterestRateIndexMaturity(Currency&amp;"ibor"&amp;$I$1,BA687,Trigger)</f>
        <v>44187</v>
      </c>
      <c r="BC687" s="361" t="e">
        <f>_xll.qlIndexFixing($AC$5,AZ687,,_xll.ohTrigger(Trigger,Quote!$V$2))</f>
        <v>#VALUE!</v>
      </c>
      <c r="BD687" s="361" t="e">
        <f>_xll.qlIndexFixing($BE$1,AZ687,TRUE,_xll.ohTrigger(Trigger,Quote!$V$2))</f>
        <v>#NUM!</v>
      </c>
    </row>
    <row r="688" spans="51:56" ht="11.25" customHeight="1" x14ac:dyDescent="0.25">
      <c r="AY688" s="189" t="s">
        <v>91</v>
      </c>
      <c r="AZ688" s="188">
        <f>_xll.qlInterestRateIndexFixingDate(Currency&amp;"ibor"&amp;$I$1,BA688,Trigger)</f>
        <v>44099</v>
      </c>
      <c r="BA688" s="188">
        <f>_xll.qlCalendarAdvance(Calendar,BA687,AY688,"f",,Trigger)</f>
        <v>44103</v>
      </c>
      <c r="BB688" s="188">
        <f>_xll.qlInterestRateIndexMaturity(Currency&amp;"ibor"&amp;$I$1,BA688,Trigger)</f>
        <v>44194</v>
      </c>
      <c r="BC688" s="361" t="e">
        <f>_xll.qlIndexFixing($AC$5,AZ688,,_xll.ohTrigger(Trigger,Quote!$V$2))</f>
        <v>#VALUE!</v>
      </c>
      <c r="BD688" s="361" t="e">
        <f>_xll.qlIndexFixing($BE$1,AZ688,TRUE,_xll.ohTrigger(Trigger,Quote!$V$2))</f>
        <v>#NUM!</v>
      </c>
    </row>
    <row r="689" spans="51:56" ht="11.25" customHeight="1" x14ac:dyDescent="0.25">
      <c r="AY689" s="189" t="s">
        <v>91</v>
      </c>
      <c r="AZ689" s="188">
        <f>_xll.qlInterestRateIndexFixingDate(Currency&amp;"ibor"&amp;$I$1,BA689,Trigger)</f>
        <v>44106</v>
      </c>
      <c r="BA689" s="188">
        <f>_xll.qlCalendarAdvance(Calendar,BA688,AY689,"f",,Trigger)</f>
        <v>44110</v>
      </c>
      <c r="BB689" s="188">
        <f>_xll.qlInterestRateIndexMaturity(Currency&amp;"ibor"&amp;$I$1,BA689,Trigger)</f>
        <v>44202</v>
      </c>
      <c r="BC689" s="361" t="e">
        <f>_xll.qlIndexFixing($AC$5,AZ689,,_xll.ohTrigger(Trigger,Quote!$V$2))</f>
        <v>#VALUE!</v>
      </c>
      <c r="BD689" s="361" t="e">
        <f>_xll.qlIndexFixing($BE$1,AZ689,TRUE,_xll.ohTrigger(Trigger,Quote!$V$2))</f>
        <v>#NUM!</v>
      </c>
    </row>
    <row r="690" spans="51:56" ht="11.25" customHeight="1" x14ac:dyDescent="0.25">
      <c r="AY690" s="189" t="s">
        <v>91</v>
      </c>
      <c r="AZ690" s="188">
        <f>_xll.qlInterestRateIndexFixingDate(Currency&amp;"ibor"&amp;$I$1,BA690,Trigger)</f>
        <v>44113</v>
      </c>
      <c r="BA690" s="188">
        <f>_xll.qlCalendarAdvance(Calendar,BA689,AY690,"f",,Trigger)</f>
        <v>44117</v>
      </c>
      <c r="BB690" s="188">
        <f>_xll.qlInterestRateIndexMaturity(Currency&amp;"ibor"&amp;$I$1,BA690,Trigger)</f>
        <v>44209</v>
      </c>
      <c r="BC690" s="361" t="e">
        <f>_xll.qlIndexFixing($AC$5,AZ690,,_xll.ohTrigger(Trigger,Quote!$V$2))</f>
        <v>#VALUE!</v>
      </c>
      <c r="BD690" s="361" t="e">
        <f>_xll.qlIndexFixing($BE$1,AZ690,TRUE,_xll.ohTrigger(Trigger,Quote!$V$2))</f>
        <v>#NUM!</v>
      </c>
    </row>
    <row r="691" spans="51:56" ht="11.25" customHeight="1" x14ac:dyDescent="0.25">
      <c r="AY691" s="189" t="s">
        <v>91</v>
      </c>
      <c r="AZ691" s="188">
        <f>_xll.qlInterestRateIndexFixingDate(Currency&amp;"ibor"&amp;$I$1,BA691,Trigger)</f>
        <v>44120</v>
      </c>
      <c r="BA691" s="188">
        <f>_xll.qlCalendarAdvance(Calendar,BA690,AY691,"f",,Trigger)</f>
        <v>44124</v>
      </c>
      <c r="BB691" s="188">
        <f>_xll.qlInterestRateIndexMaturity(Currency&amp;"ibor"&amp;$I$1,BA691,Trigger)</f>
        <v>44216</v>
      </c>
      <c r="BC691" s="361" t="e">
        <f>_xll.qlIndexFixing($AC$5,AZ691,,_xll.ohTrigger(Trigger,Quote!$V$2))</f>
        <v>#VALUE!</v>
      </c>
      <c r="BD691" s="361" t="e">
        <f>_xll.qlIndexFixing($BE$1,AZ691,TRUE,_xll.ohTrigger(Trigger,Quote!$V$2))</f>
        <v>#NUM!</v>
      </c>
    </row>
    <row r="692" spans="51:56" ht="11.25" customHeight="1" x14ac:dyDescent="0.25">
      <c r="AY692" s="189" t="s">
        <v>91</v>
      </c>
      <c r="AZ692" s="188">
        <f>_xll.qlInterestRateIndexFixingDate(Currency&amp;"ibor"&amp;$I$1,BA692,Trigger)</f>
        <v>44127</v>
      </c>
      <c r="BA692" s="188">
        <f>_xll.qlCalendarAdvance(Calendar,BA691,AY692,"f",,Trigger)</f>
        <v>44131</v>
      </c>
      <c r="BB692" s="188">
        <f>_xll.qlInterestRateIndexMaturity(Currency&amp;"ibor"&amp;$I$1,BA692,Trigger)</f>
        <v>44223</v>
      </c>
      <c r="BC692" s="361" t="e">
        <f>_xll.qlIndexFixing($AC$5,AZ692,,_xll.ohTrigger(Trigger,Quote!$V$2))</f>
        <v>#VALUE!</v>
      </c>
      <c r="BD692" s="361" t="e">
        <f>_xll.qlIndexFixing($BE$1,AZ692,TRUE,_xll.ohTrigger(Trigger,Quote!$V$2))</f>
        <v>#NUM!</v>
      </c>
    </row>
    <row r="693" spans="51:56" ht="11.25" customHeight="1" x14ac:dyDescent="0.25">
      <c r="AY693" s="189" t="s">
        <v>91</v>
      </c>
      <c r="AZ693" s="188">
        <f>_xll.qlInterestRateIndexFixingDate(Currency&amp;"ibor"&amp;$I$1,BA693,Trigger)</f>
        <v>44134</v>
      </c>
      <c r="BA693" s="188">
        <f>_xll.qlCalendarAdvance(Calendar,BA692,AY693,"f",,Trigger)</f>
        <v>44138</v>
      </c>
      <c r="BB693" s="188">
        <f>_xll.qlInterestRateIndexMaturity(Currency&amp;"ibor"&amp;$I$1,BA693,Trigger)</f>
        <v>44230</v>
      </c>
      <c r="BC693" s="361" t="e">
        <f>_xll.qlIndexFixing($AC$5,AZ693,,_xll.ohTrigger(Trigger,Quote!$V$2))</f>
        <v>#VALUE!</v>
      </c>
      <c r="BD693" s="361" t="e">
        <f>_xll.qlIndexFixing($BE$1,AZ693,TRUE,_xll.ohTrigger(Trigger,Quote!$V$2))</f>
        <v>#NUM!</v>
      </c>
    </row>
    <row r="694" spans="51:56" ht="11.25" customHeight="1" x14ac:dyDescent="0.25">
      <c r="AY694" s="189" t="s">
        <v>91</v>
      </c>
      <c r="AZ694" s="188">
        <f>_xll.qlInterestRateIndexFixingDate(Currency&amp;"ibor"&amp;$I$1,BA694,Trigger)</f>
        <v>44141</v>
      </c>
      <c r="BA694" s="188">
        <f>_xll.qlCalendarAdvance(Calendar,BA693,AY694,"f",,Trigger)</f>
        <v>44145</v>
      </c>
      <c r="BB694" s="188">
        <f>_xll.qlInterestRateIndexMaturity(Currency&amp;"ibor"&amp;$I$1,BA694,Trigger)</f>
        <v>44237</v>
      </c>
      <c r="BC694" s="361" t="e">
        <f>_xll.qlIndexFixing($AC$5,AZ694,,_xll.ohTrigger(Trigger,Quote!$V$2))</f>
        <v>#VALUE!</v>
      </c>
      <c r="BD694" s="361" t="e">
        <f>_xll.qlIndexFixing($BE$1,AZ694,TRUE,_xll.ohTrigger(Trigger,Quote!$V$2))</f>
        <v>#NUM!</v>
      </c>
    </row>
    <row r="695" spans="51:56" ht="11.25" customHeight="1" x14ac:dyDescent="0.25">
      <c r="AY695" s="189" t="s">
        <v>91</v>
      </c>
      <c r="AZ695" s="188">
        <f>_xll.qlInterestRateIndexFixingDate(Currency&amp;"ibor"&amp;$I$1,BA695,Trigger)</f>
        <v>44148</v>
      </c>
      <c r="BA695" s="188">
        <f>_xll.qlCalendarAdvance(Calendar,BA694,AY695,"f",,Trigger)</f>
        <v>44152</v>
      </c>
      <c r="BB695" s="188">
        <f>_xll.qlInterestRateIndexMaturity(Currency&amp;"ibor"&amp;$I$1,BA695,Trigger)</f>
        <v>44244</v>
      </c>
      <c r="BC695" s="361" t="e">
        <f>_xll.qlIndexFixing($AC$5,AZ695,,_xll.ohTrigger(Trigger,Quote!$V$2))</f>
        <v>#VALUE!</v>
      </c>
      <c r="BD695" s="361" t="e">
        <f>_xll.qlIndexFixing($BE$1,AZ695,TRUE,_xll.ohTrigger(Trigger,Quote!$V$2))</f>
        <v>#NUM!</v>
      </c>
    </row>
    <row r="696" spans="51:56" ht="11.25" customHeight="1" x14ac:dyDescent="0.25">
      <c r="AY696" s="189" t="s">
        <v>91</v>
      </c>
      <c r="AZ696" s="188">
        <f>_xll.qlInterestRateIndexFixingDate(Currency&amp;"ibor"&amp;$I$1,BA696,Trigger)</f>
        <v>44155</v>
      </c>
      <c r="BA696" s="188">
        <f>_xll.qlCalendarAdvance(Calendar,BA695,AY696,"f",,Trigger)</f>
        <v>44159</v>
      </c>
      <c r="BB696" s="188">
        <f>_xll.qlInterestRateIndexMaturity(Currency&amp;"ibor"&amp;$I$1,BA696,Trigger)</f>
        <v>44251</v>
      </c>
      <c r="BC696" s="361" t="e">
        <f>_xll.qlIndexFixing($AC$5,AZ696,,_xll.ohTrigger(Trigger,Quote!$V$2))</f>
        <v>#VALUE!</v>
      </c>
      <c r="BD696" s="361" t="e">
        <f>_xll.qlIndexFixing($BE$1,AZ696,TRUE,_xll.ohTrigger(Trigger,Quote!$V$2))</f>
        <v>#NUM!</v>
      </c>
    </row>
    <row r="697" spans="51:56" ht="11.25" customHeight="1" x14ac:dyDescent="0.25">
      <c r="AY697" s="189" t="s">
        <v>91</v>
      </c>
      <c r="AZ697" s="188">
        <f>_xll.qlInterestRateIndexFixingDate(Currency&amp;"ibor"&amp;$I$1,BA697,Trigger)</f>
        <v>44162</v>
      </c>
      <c r="BA697" s="188">
        <f>_xll.qlCalendarAdvance(Calendar,BA696,AY697,"f",,Trigger)</f>
        <v>44166</v>
      </c>
      <c r="BB697" s="188">
        <f>_xll.qlInterestRateIndexMaturity(Currency&amp;"ibor"&amp;$I$1,BA697,Trigger)</f>
        <v>44256</v>
      </c>
      <c r="BC697" s="361" t="e">
        <f>_xll.qlIndexFixing($AC$5,AZ697,,_xll.ohTrigger(Trigger,Quote!$V$2))</f>
        <v>#VALUE!</v>
      </c>
      <c r="BD697" s="361" t="e">
        <f>_xll.qlIndexFixing($BE$1,AZ697,TRUE,_xll.ohTrigger(Trigger,Quote!$V$2))</f>
        <v>#NUM!</v>
      </c>
    </row>
    <row r="698" spans="51:56" ht="11.25" customHeight="1" x14ac:dyDescent="0.25">
      <c r="AY698" s="189" t="s">
        <v>91</v>
      </c>
      <c r="AZ698" s="188">
        <f>_xll.qlInterestRateIndexFixingDate(Currency&amp;"ibor"&amp;$I$1,BA698,Trigger)</f>
        <v>44169</v>
      </c>
      <c r="BA698" s="188">
        <f>_xll.qlCalendarAdvance(Calendar,BA697,AY698,"f",,Trigger)</f>
        <v>44173</v>
      </c>
      <c r="BB698" s="188">
        <f>_xll.qlInterestRateIndexMaturity(Currency&amp;"ibor"&amp;$I$1,BA698,Trigger)</f>
        <v>44263</v>
      </c>
      <c r="BC698" s="361" t="e">
        <f>_xll.qlIndexFixing($AC$5,AZ698,,_xll.ohTrigger(Trigger,Quote!$V$2))</f>
        <v>#VALUE!</v>
      </c>
      <c r="BD698" s="361" t="e">
        <f>_xll.qlIndexFixing($BE$1,AZ698,TRUE,_xll.ohTrigger(Trigger,Quote!$V$2))</f>
        <v>#NUM!</v>
      </c>
    </row>
    <row r="699" spans="51:56" ht="11.25" customHeight="1" x14ac:dyDescent="0.25">
      <c r="AY699" s="189" t="s">
        <v>91</v>
      </c>
      <c r="AZ699" s="188">
        <f>_xll.qlInterestRateIndexFixingDate(Currency&amp;"ibor"&amp;$I$1,BA699,Trigger)</f>
        <v>44176</v>
      </c>
      <c r="BA699" s="188">
        <f>_xll.qlCalendarAdvance(Calendar,BA698,AY699,"f",,Trigger)</f>
        <v>44180</v>
      </c>
      <c r="BB699" s="188">
        <f>_xll.qlInterestRateIndexMaturity(Currency&amp;"ibor"&amp;$I$1,BA699,Trigger)</f>
        <v>44270</v>
      </c>
      <c r="BC699" s="361" t="e">
        <f>_xll.qlIndexFixing($AC$5,AZ699,,_xll.ohTrigger(Trigger,Quote!$V$2))</f>
        <v>#VALUE!</v>
      </c>
      <c r="BD699" s="361" t="e">
        <f>_xll.qlIndexFixing($BE$1,AZ699,TRUE,_xll.ohTrigger(Trigger,Quote!$V$2))</f>
        <v>#NUM!</v>
      </c>
    </row>
    <row r="700" spans="51:56" ht="11.25" customHeight="1" x14ac:dyDescent="0.25">
      <c r="AY700" s="189" t="s">
        <v>91</v>
      </c>
      <c r="AZ700" s="188">
        <f>_xll.qlInterestRateIndexFixingDate(Currency&amp;"ibor"&amp;$I$1,BA700,Trigger)</f>
        <v>44183</v>
      </c>
      <c r="BA700" s="188">
        <f>_xll.qlCalendarAdvance(Calendar,BA699,AY700,"f",,Trigger)</f>
        <v>44187</v>
      </c>
      <c r="BB700" s="188">
        <f>_xll.qlInterestRateIndexMaturity(Currency&amp;"ibor"&amp;$I$1,BA700,Trigger)</f>
        <v>44277</v>
      </c>
      <c r="BC700" s="361" t="e">
        <f>_xll.qlIndexFixing($AC$5,AZ700,,_xll.ohTrigger(Trigger,Quote!$V$2))</f>
        <v>#VALUE!</v>
      </c>
      <c r="BD700" s="361" t="e">
        <f>_xll.qlIndexFixing($BE$1,AZ700,TRUE,_xll.ohTrigger(Trigger,Quote!$V$2))</f>
        <v>#NUM!</v>
      </c>
    </row>
    <row r="701" spans="51:56" ht="11.25" customHeight="1" x14ac:dyDescent="0.25">
      <c r="AY701" s="189" t="s">
        <v>91</v>
      </c>
      <c r="AZ701" s="188">
        <f>_xll.qlInterestRateIndexFixingDate(Currency&amp;"ibor"&amp;$I$1,BA701,Trigger)</f>
        <v>44189</v>
      </c>
      <c r="BA701" s="188">
        <f>_xll.qlCalendarAdvance(Calendar,BA700,AY701,"f",,Trigger)</f>
        <v>44194</v>
      </c>
      <c r="BB701" s="188">
        <f>_xll.qlInterestRateIndexMaturity(Currency&amp;"ibor"&amp;$I$1,BA701,Trigger)</f>
        <v>44284</v>
      </c>
      <c r="BC701" s="361" t="e">
        <f>_xll.qlIndexFixing($AC$5,AZ701,,_xll.ohTrigger(Trigger,Quote!$V$2))</f>
        <v>#VALUE!</v>
      </c>
      <c r="BD701" s="361" t="e">
        <f>_xll.qlIndexFixing($BE$1,AZ701,TRUE,_xll.ohTrigger(Trigger,Quote!$V$2))</f>
        <v>#NUM!</v>
      </c>
    </row>
    <row r="702" spans="51:56" ht="11.25" customHeight="1" x14ac:dyDescent="0.25">
      <c r="AY702" s="189" t="s">
        <v>91</v>
      </c>
      <c r="AZ702" s="188">
        <f>_xll.qlInterestRateIndexFixingDate(Currency&amp;"ibor"&amp;$I$1,BA702,Trigger)</f>
        <v>44196</v>
      </c>
      <c r="BA702" s="188">
        <f>_xll.qlCalendarAdvance(Calendar,BA701,AY702,"f",,Trigger)</f>
        <v>44201</v>
      </c>
      <c r="BB702" s="188">
        <f>_xll.qlInterestRateIndexMaturity(Currency&amp;"ibor"&amp;$I$1,BA702,Trigger)</f>
        <v>44292</v>
      </c>
      <c r="BC702" s="361" t="e">
        <f>_xll.qlIndexFixing($AC$5,AZ702,,_xll.ohTrigger(Trigger,Quote!$V$2))</f>
        <v>#VALUE!</v>
      </c>
      <c r="BD702" s="361" t="e">
        <f>_xll.qlIndexFixing($BE$1,AZ702,TRUE,_xll.ohTrigger(Trigger,Quote!$V$2))</f>
        <v>#NUM!</v>
      </c>
    </row>
    <row r="703" spans="51:56" ht="11.25" customHeight="1" x14ac:dyDescent="0.25">
      <c r="AY703" s="189" t="s">
        <v>91</v>
      </c>
      <c r="AZ703" s="188">
        <f>_xll.qlInterestRateIndexFixingDate(Currency&amp;"ibor"&amp;$I$1,BA703,Trigger)</f>
        <v>44204</v>
      </c>
      <c r="BA703" s="188">
        <f>_xll.qlCalendarAdvance(Calendar,BA702,AY703,"f",,Trigger)</f>
        <v>44208</v>
      </c>
      <c r="BB703" s="188">
        <f>_xll.qlInterestRateIndexMaturity(Currency&amp;"ibor"&amp;$I$1,BA703,Trigger)</f>
        <v>44298</v>
      </c>
      <c r="BC703" s="361" t="e">
        <f>_xll.qlIndexFixing($AC$5,AZ703,,_xll.ohTrigger(Trigger,Quote!$V$2))</f>
        <v>#VALUE!</v>
      </c>
      <c r="BD703" s="361" t="e">
        <f>_xll.qlIndexFixing($BE$1,AZ703,TRUE,_xll.ohTrigger(Trigger,Quote!$V$2))</f>
        <v>#NUM!</v>
      </c>
    </row>
    <row r="704" spans="51:56" ht="11.25" customHeight="1" x14ac:dyDescent="0.25">
      <c r="AY704" s="189" t="s">
        <v>91</v>
      </c>
      <c r="AZ704" s="188">
        <f>_xll.qlInterestRateIndexFixingDate(Currency&amp;"ibor"&amp;$I$1,BA704,Trigger)</f>
        <v>44211</v>
      </c>
      <c r="BA704" s="188">
        <f>_xll.qlCalendarAdvance(Calendar,BA703,AY704,"f",,Trigger)</f>
        <v>44215</v>
      </c>
      <c r="BB704" s="188">
        <f>_xll.qlInterestRateIndexMaturity(Currency&amp;"ibor"&amp;$I$1,BA704,Trigger)</f>
        <v>44305</v>
      </c>
      <c r="BC704" s="361" t="e">
        <f>_xll.qlIndexFixing($AC$5,AZ704,,_xll.ohTrigger(Trigger,Quote!$V$2))</f>
        <v>#VALUE!</v>
      </c>
      <c r="BD704" s="361" t="e">
        <f>_xll.qlIndexFixing($BE$1,AZ704,TRUE,_xll.ohTrigger(Trigger,Quote!$V$2))</f>
        <v>#NUM!</v>
      </c>
    </row>
    <row r="705" spans="51:56" ht="11.25" customHeight="1" x14ac:dyDescent="0.25">
      <c r="AY705" s="189" t="s">
        <v>91</v>
      </c>
      <c r="AZ705" s="188">
        <f>_xll.qlInterestRateIndexFixingDate(Currency&amp;"ibor"&amp;$I$1,BA705,Trigger)</f>
        <v>44218</v>
      </c>
      <c r="BA705" s="188">
        <f>_xll.qlCalendarAdvance(Calendar,BA704,AY705,"f",,Trigger)</f>
        <v>44222</v>
      </c>
      <c r="BB705" s="188">
        <f>_xll.qlInterestRateIndexMaturity(Currency&amp;"ibor"&amp;$I$1,BA705,Trigger)</f>
        <v>44312</v>
      </c>
      <c r="BC705" s="361" t="e">
        <f>_xll.qlIndexFixing($AC$5,AZ705,,_xll.ohTrigger(Trigger,Quote!$V$2))</f>
        <v>#VALUE!</v>
      </c>
      <c r="BD705" s="361" t="e">
        <f>_xll.qlIndexFixing($BE$1,AZ705,TRUE,_xll.ohTrigger(Trigger,Quote!$V$2))</f>
        <v>#NUM!</v>
      </c>
    </row>
    <row r="706" spans="51:56" ht="11.25" customHeight="1" x14ac:dyDescent="0.25">
      <c r="AY706" s="189" t="s">
        <v>91</v>
      </c>
      <c r="AZ706" s="188">
        <f>_xll.qlInterestRateIndexFixingDate(Currency&amp;"ibor"&amp;$I$1,BA706,Trigger)</f>
        <v>44225</v>
      </c>
      <c r="BA706" s="188">
        <f>_xll.qlCalendarAdvance(Calendar,BA705,AY706,"f",,Trigger)</f>
        <v>44229</v>
      </c>
      <c r="BB706" s="188">
        <f>_xll.qlInterestRateIndexMaturity(Currency&amp;"ibor"&amp;$I$1,BA706,Trigger)</f>
        <v>44319</v>
      </c>
      <c r="BC706" s="361" t="e">
        <f>_xll.qlIndexFixing($AC$5,AZ706,,_xll.ohTrigger(Trigger,Quote!$V$2))</f>
        <v>#VALUE!</v>
      </c>
      <c r="BD706" s="361" t="e">
        <f>_xll.qlIndexFixing($BE$1,AZ706,TRUE,_xll.ohTrigger(Trigger,Quote!$V$2))</f>
        <v>#NUM!</v>
      </c>
    </row>
    <row r="707" spans="51:56" ht="11.25" customHeight="1" x14ac:dyDescent="0.25">
      <c r="AY707" s="189" t="s">
        <v>91</v>
      </c>
      <c r="AZ707" s="188">
        <f>_xll.qlInterestRateIndexFixingDate(Currency&amp;"ibor"&amp;$I$1,BA707,Trigger)</f>
        <v>44232</v>
      </c>
      <c r="BA707" s="188">
        <f>_xll.qlCalendarAdvance(Calendar,BA706,AY707,"f",,Trigger)</f>
        <v>44236</v>
      </c>
      <c r="BB707" s="188">
        <f>_xll.qlInterestRateIndexMaturity(Currency&amp;"ibor"&amp;$I$1,BA707,Trigger)</f>
        <v>44326</v>
      </c>
      <c r="BC707" s="361" t="e">
        <f>_xll.qlIndexFixing($AC$5,AZ707,,_xll.ohTrigger(Trigger,Quote!$V$2))</f>
        <v>#VALUE!</v>
      </c>
      <c r="BD707" s="361" t="e">
        <f>_xll.qlIndexFixing($BE$1,AZ707,TRUE,_xll.ohTrigger(Trigger,Quote!$V$2))</f>
        <v>#NUM!</v>
      </c>
    </row>
    <row r="708" spans="51:56" ht="11.25" customHeight="1" x14ac:dyDescent="0.25">
      <c r="AY708" s="189" t="s">
        <v>91</v>
      </c>
      <c r="AZ708" s="188">
        <f>_xll.qlInterestRateIndexFixingDate(Currency&amp;"ibor"&amp;$I$1,BA708,Trigger)</f>
        <v>44239</v>
      </c>
      <c r="BA708" s="188">
        <f>_xll.qlCalendarAdvance(Calendar,BA707,AY708,"f",,Trigger)</f>
        <v>44243</v>
      </c>
      <c r="BB708" s="188">
        <f>_xll.qlInterestRateIndexMaturity(Currency&amp;"ibor"&amp;$I$1,BA708,Trigger)</f>
        <v>44333</v>
      </c>
      <c r="BC708" s="361" t="e">
        <f>_xll.qlIndexFixing($AC$5,AZ708,,_xll.ohTrigger(Trigger,Quote!$V$2))</f>
        <v>#VALUE!</v>
      </c>
      <c r="BD708" s="361" t="e">
        <f>_xll.qlIndexFixing($BE$1,AZ708,TRUE,_xll.ohTrigger(Trigger,Quote!$V$2))</f>
        <v>#NUM!</v>
      </c>
    </row>
    <row r="709" spans="51:56" ht="11.25" customHeight="1" x14ac:dyDescent="0.25">
      <c r="AY709" s="189" t="s">
        <v>91</v>
      </c>
      <c r="AZ709" s="188">
        <f>_xll.qlInterestRateIndexFixingDate(Currency&amp;"ibor"&amp;$I$1,BA709,Trigger)</f>
        <v>44246</v>
      </c>
      <c r="BA709" s="188">
        <f>_xll.qlCalendarAdvance(Calendar,BA708,AY709,"f",,Trigger)</f>
        <v>44250</v>
      </c>
      <c r="BB709" s="188">
        <f>_xll.qlInterestRateIndexMaturity(Currency&amp;"ibor"&amp;$I$1,BA709,Trigger)</f>
        <v>44340</v>
      </c>
      <c r="BC709" s="361" t="e">
        <f>_xll.qlIndexFixing($AC$5,AZ709,,_xll.ohTrigger(Trigger,Quote!$V$2))</f>
        <v>#VALUE!</v>
      </c>
      <c r="BD709" s="361" t="e">
        <f>_xll.qlIndexFixing($BE$1,AZ709,TRUE,_xll.ohTrigger(Trigger,Quote!$V$2))</f>
        <v>#NUM!</v>
      </c>
    </row>
    <row r="710" spans="51:56" ht="11.25" customHeight="1" x14ac:dyDescent="0.25">
      <c r="AY710" s="189" t="s">
        <v>91</v>
      </c>
      <c r="AZ710" s="188">
        <f>_xll.qlInterestRateIndexFixingDate(Currency&amp;"ibor"&amp;$I$1,BA710,Trigger)</f>
        <v>44253</v>
      </c>
      <c r="BA710" s="188">
        <f>_xll.qlCalendarAdvance(Calendar,BA709,AY710,"f",,Trigger)</f>
        <v>44257</v>
      </c>
      <c r="BB710" s="188">
        <f>_xll.qlInterestRateIndexMaturity(Currency&amp;"ibor"&amp;$I$1,BA710,Trigger)</f>
        <v>44349</v>
      </c>
      <c r="BC710" s="361" t="e">
        <f>_xll.qlIndexFixing($AC$5,AZ710,,_xll.ohTrigger(Trigger,Quote!$V$2))</f>
        <v>#VALUE!</v>
      </c>
      <c r="BD710" s="361" t="e">
        <f>_xll.qlIndexFixing($BE$1,AZ710,TRUE,_xll.ohTrigger(Trigger,Quote!$V$2))</f>
        <v>#NUM!</v>
      </c>
    </row>
    <row r="711" spans="51:56" ht="11.25" customHeight="1" x14ac:dyDescent="0.25">
      <c r="AY711" s="189" t="s">
        <v>91</v>
      </c>
      <c r="AZ711" s="188">
        <f>_xll.qlInterestRateIndexFixingDate(Currency&amp;"ibor"&amp;$I$1,BA711,Trigger)</f>
        <v>44260</v>
      </c>
      <c r="BA711" s="188">
        <f>_xll.qlCalendarAdvance(Calendar,BA710,AY711,"f",,Trigger)</f>
        <v>44264</v>
      </c>
      <c r="BB711" s="188">
        <f>_xll.qlInterestRateIndexMaturity(Currency&amp;"ibor"&amp;$I$1,BA711,Trigger)</f>
        <v>44356</v>
      </c>
      <c r="BC711" s="361" t="e">
        <f>_xll.qlIndexFixing($AC$5,AZ711,,_xll.ohTrigger(Trigger,Quote!$V$2))</f>
        <v>#VALUE!</v>
      </c>
      <c r="BD711" s="361" t="e">
        <f>_xll.qlIndexFixing($BE$1,AZ711,TRUE,_xll.ohTrigger(Trigger,Quote!$V$2))</f>
        <v>#NUM!</v>
      </c>
    </row>
    <row r="712" spans="51:56" ht="11.25" customHeight="1" x14ac:dyDescent="0.25">
      <c r="AY712" s="189" t="s">
        <v>91</v>
      </c>
      <c r="AZ712" s="188">
        <f>_xll.qlInterestRateIndexFixingDate(Currency&amp;"ibor"&amp;$I$1,BA712,Trigger)</f>
        <v>44267</v>
      </c>
      <c r="BA712" s="188">
        <f>_xll.qlCalendarAdvance(Calendar,BA711,AY712,"f",,Trigger)</f>
        <v>44271</v>
      </c>
      <c r="BB712" s="188">
        <f>_xll.qlInterestRateIndexMaturity(Currency&amp;"ibor"&amp;$I$1,BA712,Trigger)</f>
        <v>44363</v>
      </c>
      <c r="BC712" s="361" t="e">
        <f>_xll.qlIndexFixing($AC$5,AZ712,,_xll.ohTrigger(Trigger,Quote!$V$2))</f>
        <v>#VALUE!</v>
      </c>
      <c r="BD712" s="361" t="e">
        <f>_xll.qlIndexFixing($BE$1,AZ712,TRUE,_xll.ohTrigger(Trigger,Quote!$V$2))</f>
        <v>#NUM!</v>
      </c>
    </row>
    <row r="713" spans="51:56" ht="11.25" customHeight="1" x14ac:dyDescent="0.25">
      <c r="AY713" s="189" t="s">
        <v>91</v>
      </c>
      <c r="AZ713" s="188">
        <f>_xll.qlInterestRateIndexFixingDate(Currency&amp;"ibor"&amp;$I$1,BA713,Trigger)</f>
        <v>44274</v>
      </c>
      <c r="BA713" s="188">
        <f>_xll.qlCalendarAdvance(Calendar,BA712,AY713,"f",,Trigger)</f>
        <v>44278</v>
      </c>
      <c r="BB713" s="188">
        <f>_xll.qlInterestRateIndexMaturity(Currency&amp;"ibor"&amp;$I$1,BA713,Trigger)</f>
        <v>44370</v>
      </c>
      <c r="BC713" s="361" t="e">
        <f>_xll.qlIndexFixing($AC$5,AZ713,,_xll.ohTrigger(Trigger,Quote!$V$2))</f>
        <v>#VALUE!</v>
      </c>
      <c r="BD713" s="361" t="e">
        <f>_xll.qlIndexFixing($BE$1,AZ713,TRUE,_xll.ohTrigger(Trigger,Quote!$V$2))</f>
        <v>#NUM!</v>
      </c>
    </row>
    <row r="714" spans="51:56" ht="11.25" customHeight="1" x14ac:dyDescent="0.25">
      <c r="AY714" s="189" t="s">
        <v>91</v>
      </c>
      <c r="AZ714" s="188">
        <f>_xll.qlInterestRateIndexFixingDate(Currency&amp;"ibor"&amp;$I$1,BA714,Trigger)</f>
        <v>44281</v>
      </c>
      <c r="BA714" s="188">
        <f>_xll.qlCalendarAdvance(Calendar,BA713,AY714,"f",,Trigger)</f>
        <v>44285</v>
      </c>
      <c r="BB714" s="188">
        <f>_xll.qlInterestRateIndexMaturity(Currency&amp;"ibor"&amp;$I$1,BA714,Trigger)</f>
        <v>44377</v>
      </c>
      <c r="BC714" s="361" t="e">
        <f>_xll.qlIndexFixing($AC$5,AZ714,,_xll.ohTrigger(Trigger,Quote!$V$2))</f>
        <v>#VALUE!</v>
      </c>
      <c r="BD714" s="361" t="e">
        <f>_xll.qlIndexFixing($BE$1,AZ714,TRUE,_xll.ohTrigger(Trigger,Quote!$V$2))</f>
        <v>#NUM!</v>
      </c>
    </row>
    <row r="715" spans="51:56" ht="11.25" customHeight="1" x14ac:dyDescent="0.25">
      <c r="AY715" s="189" t="s">
        <v>91</v>
      </c>
      <c r="AZ715" s="188">
        <f>_xll.qlInterestRateIndexFixingDate(Currency&amp;"ibor"&amp;$I$1,BA715,Trigger)</f>
        <v>44286</v>
      </c>
      <c r="BA715" s="188">
        <f>_xll.qlCalendarAdvance(Calendar,BA714,AY715,"f",,Trigger)</f>
        <v>44292</v>
      </c>
      <c r="BB715" s="188">
        <f>_xll.qlInterestRateIndexMaturity(Currency&amp;"ibor"&amp;$I$1,BA715,Trigger)</f>
        <v>44383</v>
      </c>
      <c r="BC715" s="361" t="e">
        <f>_xll.qlIndexFixing($AC$5,AZ715,,_xll.ohTrigger(Trigger,Quote!$V$2))</f>
        <v>#VALUE!</v>
      </c>
      <c r="BD715" s="361" t="e">
        <f>_xll.qlIndexFixing($BE$1,AZ715,TRUE,_xll.ohTrigger(Trigger,Quote!$V$2))</f>
        <v>#NUM!</v>
      </c>
    </row>
    <row r="716" spans="51:56" ht="11.25" customHeight="1" x14ac:dyDescent="0.25">
      <c r="AY716" s="189" t="s">
        <v>91</v>
      </c>
      <c r="AZ716" s="188">
        <f>_xll.qlInterestRateIndexFixingDate(Currency&amp;"ibor"&amp;$I$1,BA716,Trigger)</f>
        <v>44295</v>
      </c>
      <c r="BA716" s="188">
        <f>_xll.qlCalendarAdvance(Calendar,BA715,AY716,"f",,Trigger)</f>
        <v>44299</v>
      </c>
      <c r="BB716" s="188">
        <f>_xll.qlInterestRateIndexMaturity(Currency&amp;"ibor"&amp;$I$1,BA716,Trigger)</f>
        <v>44390</v>
      </c>
      <c r="BC716" s="361" t="e">
        <f>_xll.qlIndexFixing($AC$5,AZ716,,_xll.ohTrigger(Trigger,Quote!$V$2))</f>
        <v>#VALUE!</v>
      </c>
      <c r="BD716" s="361" t="e">
        <f>_xll.qlIndexFixing($BE$1,AZ716,TRUE,_xll.ohTrigger(Trigger,Quote!$V$2))</f>
        <v>#NUM!</v>
      </c>
    </row>
    <row r="717" spans="51:56" ht="11.25" customHeight="1" x14ac:dyDescent="0.25">
      <c r="AY717" s="189" t="s">
        <v>91</v>
      </c>
      <c r="AZ717" s="188">
        <f>_xll.qlInterestRateIndexFixingDate(Currency&amp;"ibor"&amp;$I$1,BA717,Trigger)</f>
        <v>44302</v>
      </c>
      <c r="BA717" s="188">
        <f>_xll.qlCalendarAdvance(Calendar,BA716,AY717,"f",,Trigger)</f>
        <v>44306</v>
      </c>
      <c r="BB717" s="188">
        <f>_xll.qlInterestRateIndexMaturity(Currency&amp;"ibor"&amp;$I$1,BA717,Trigger)</f>
        <v>44397</v>
      </c>
      <c r="BC717" s="361" t="e">
        <f>_xll.qlIndexFixing($AC$5,AZ717,,_xll.ohTrigger(Trigger,Quote!$V$2))</f>
        <v>#VALUE!</v>
      </c>
      <c r="BD717" s="361" t="e">
        <f>_xll.qlIndexFixing($BE$1,AZ717,TRUE,_xll.ohTrigger(Trigger,Quote!$V$2))</f>
        <v>#NUM!</v>
      </c>
    </row>
    <row r="718" spans="51:56" ht="11.25" customHeight="1" x14ac:dyDescent="0.25">
      <c r="AY718" s="189" t="s">
        <v>91</v>
      </c>
      <c r="AZ718" s="188">
        <f>_xll.qlInterestRateIndexFixingDate(Currency&amp;"ibor"&amp;$I$1,BA718,Trigger)</f>
        <v>44309</v>
      </c>
      <c r="BA718" s="188">
        <f>_xll.qlCalendarAdvance(Calendar,BA717,AY718,"f",,Trigger)</f>
        <v>44313</v>
      </c>
      <c r="BB718" s="188">
        <f>_xll.qlInterestRateIndexMaturity(Currency&amp;"ibor"&amp;$I$1,BA718,Trigger)</f>
        <v>44404</v>
      </c>
      <c r="BC718" s="361" t="e">
        <f>_xll.qlIndexFixing($AC$5,AZ718,,_xll.ohTrigger(Trigger,Quote!$V$2))</f>
        <v>#VALUE!</v>
      </c>
      <c r="BD718" s="361" t="e">
        <f>_xll.qlIndexFixing($BE$1,AZ718,TRUE,_xll.ohTrigger(Trigger,Quote!$V$2))</f>
        <v>#NUM!</v>
      </c>
    </row>
    <row r="719" spans="51:56" ht="11.25" customHeight="1" x14ac:dyDescent="0.25">
      <c r="AY719" s="189" t="s">
        <v>91</v>
      </c>
      <c r="AZ719" s="188">
        <f>_xll.qlInterestRateIndexFixingDate(Currency&amp;"ibor"&amp;$I$1,BA719,Trigger)</f>
        <v>44316</v>
      </c>
      <c r="BA719" s="188">
        <f>_xll.qlCalendarAdvance(Calendar,BA718,AY719,"f",,Trigger)</f>
        <v>44320</v>
      </c>
      <c r="BB719" s="188">
        <f>_xll.qlInterestRateIndexMaturity(Currency&amp;"ibor"&amp;$I$1,BA719,Trigger)</f>
        <v>44412</v>
      </c>
      <c r="BC719" s="361" t="e">
        <f>_xll.qlIndexFixing($AC$5,AZ719,,_xll.ohTrigger(Trigger,Quote!$V$2))</f>
        <v>#VALUE!</v>
      </c>
      <c r="BD719" s="361" t="e">
        <f>_xll.qlIndexFixing($BE$1,AZ719,TRUE,_xll.ohTrigger(Trigger,Quote!$V$2))</f>
        <v>#NUM!</v>
      </c>
    </row>
    <row r="720" spans="51:56" ht="11.25" customHeight="1" x14ac:dyDescent="0.25">
      <c r="AY720" s="189" t="s">
        <v>91</v>
      </c>
      <c r="AZ720" s="188">
        <f>_xll.qlInterestRateIndexFixingDate(Currency&amp;"ibor"&amp;$I$1,BA720,Trigger)</f>
        <v>44323</v>
      </c>
      <c r="BA720" s="188">
        <f>_xll.qlCalendarAdvance(Calendar,BA719,AY720,"f",,Trigger)</f>
        <v>44327</v>
      </c>
      <c r="BB720" s="188">
        <f>_xll.qlInterestRateIndexMaturity(Currency&amp;"ibor"&amp;$I$1,BA720,Trigger)</f>
        <v>44419</v>
      </c>
      <c r="BC720" s="361" t="e">
        <f>_xll.qlIndexFixing($AC$5,AZ720,,_xll.ohTrigger(Trigger,Quote!$V$2))</f>
        <v>#VALUE!</v>
      </c>
      <c r="BD720" s="361" t="e">
        <f>_xll.qlIndexFixing($BE$1,AZ720,TRUE,_xll.ohTrigger(Trigger,Quote!$V$2))</f>
        <v>#NUM!</v>
      </c>
    </row>
    <row r="721" spans="51:56" ht="11.25" customHeight="1" x14ac:dyDescent="0.25">
      <c r="AY721" s="189" t="s">
        <v>91</v>
      </c>
      <c r="AZ721" s="188">
        <f>_xll.qlInterestRateIndexFixingDate(Currency&amp;"ibor"&amp;$I$1,BA721,Trigger)</f>
        <v>44330</v>
      </c>
      <c r="BA721" s="188">
        <f>_xll.qlCalendarAdvance(Calendar,BA720,AY721,"f",,Trigger)</f>
        <v>44334</v>
      </c>
      <c r="BB721" s="188">
        <f>_xll.qlInterestRateIndexMaturity(Currency&amp;"ibor"&amp;$I$1,BA721,Trigger)</f>
        <v>44426</v>
      </c>
      <c r="BC721" s="361" t="e">
        <f>_xll.qlIndexFixing($AC$5,AZ721,,_xll.ohTrigger(Trigger,Quote!$V$2))</f>
        <v>#VALUE!</v>
      </c>
      <c r="BD721" s="361" t="e">
        <f>_xll.qlIndexFixing($BE$1,AZ721,TRUE,_xll.ohTrigger(Trigger,Quote!$V$2))</f>
        <v>#NUM!</v>
      </c>
    </row>
    <row r="722" spans="51:56" ht="11.25" customHeight="1" x14ac:dyDescent="0.25">
      <c r="AY722" s="189" t="s">
        <v>91</v>
      </c>
      <c r="AZ722" s="188">
        <f>_xll.qlInterestRateIndexFixingDate(Currency&amp;"ibor"&amp;$I$1,BA722,Trigger)</f>
        <v>44337</v>
      </c>
      <c r="BA722" s="188">
        <f>_xll.qlCalendarAdvance(Calendar,BA721,AY722,"f",,Trigger)</f>
        <v>44341</v>
      </c>
      <c r="BB722" s="188">
        <f>_xll.qlInterestRateIndexMaturity(Currency&amp;"ibor"&amp;$I$1,BA722,Trigger)</f>
        <v>44433</v>
      </c>
      <c r="BC722" s="361" t="e">
        <f>_xll.qlIndexFixing($AC$5,AZ722,,_xll.ohTrigger(Trigger,Quote!$V$2))</f>
        <v>#VALUE!</v>
      </c>
      <c r="BD722" s="361" t="e">
        <f>_xll.qlIndexFixing($BE$1,AZ722,TRUE,_xll.ohTrigger(Trigger,Quote!$V$2))</f>
        <v>#NUM!</v>
      </c>
    </row>
    <row r="723" spans="51:56" ht="11.25" customHeight="1" x14ac:dyDescent="0.25">
      <c r="AY723" s="189" t="s">
        <v>91</v>
      </c>
      <c r="AZ723" s="188">
        <f>_xll.qlInterestRateIndexFixingDate(Currency&amp;"ibor"&amp;$I$1,BA723,Trigger)</f>
        <v>44344</v>
      </c>
      <c r="BA723" s="188">
        <f>_xll.qlCalendarAdvance(Calendar,BA722,AY723,"f",,Trigger)</f>
        <v>44348</v>
      </c>
      <c r="BB723" s="188">
        <f>_xll.qlInterestRateIndexMaturity(Currency&amp;"ibor"&amp;$I$1,BA723,Trigger)</f>
        <v>44440</v>
      </c>
      <c r="BC723" s="361" t="e">
        <f>_xll.qlIndexFixing($AC$5,AZ723,,_xll.ohTrigger(Trigger,Quote!$V$2))</f>
        <v>#VALUE!</v>
      </c>
      <c r="BD723" s="361" t="e">
        <f>_xll.qlIndexFixing($BE$1,AZ723,TRUE,_xll.ohTrigger(Trigger,Quote!$V$2))</f>
        <v>#NUM!</v>
      </c>
    </row>
    <row r="724" spans="51:56" ht="11.25" customHeight="1" x14ac:dyDescent="0.25">
      <c r="AY724" s="189" t="s">
        <v>91</v>
      </c>
      <c r="AZ724" s="188">
        <f>_xll.qlInterestRateIndexFixingDate(Currency&amp;"ibor"&amp;$I$1,BA724,Trigger)</f>
        <v>44351</v>
      </c>
      <c r="BA724" s="188">
        <f>_xll.qlCalendarAdvance(Calendar,BA723,AY724,"f",,Trigger)</f>
        <v>44355</v>
      </c>
      <c r="BB724" s="188">
        <f>_xll.qlInterestRateIndexMaturity(Currency&amp;"ibor"&amp;$I$1,BA724,Trigger)</f>
        <v>44447</v>
      </c>
      <c r="BC724" s="361" t="e">
        <f>_xll.qlIndexFixing($AC$5,AZ724,,_xll.ohTrigger(Trigger,Quote!$V$2))</f>
        <v>#VALUE!</v>
      </c>
      <c r="BD724" s="361" t="e">
        <f>_xll.qlIndexFixing($BE$1,AZ724,TRUE,_xll.ohTrigger(Trigger,Quote!$V$2))</f>
        <v>#NUM!</v>
      </c>
    </row>
    <row r="725" spans="51:56" ht="11.25" customHeight="1" x14ac:dyDescent="0.25">
      <c r="AY725" s="189" t="s">
        <v>91</v>
      </c>
      <c r="AZ725" s="188">
        <f>_xll.qlInterestRateIndexFixingDate(Currency&amp;"ibor"&amp;$I$1,BA725,Trigger)</f>
        <v>44358</v>
      </c>
      <c r="BA725" s="188">
        <f>_xll.qlCalendarAdvance(Calendar,BA724,AY725,"f",,Trigger)</f>
        <v>44362</v>
      </c>
      <c r="BB725" s="188">
        <f>_xll.qlInterestRateIndexMaturity(Currency&amp;"ibor"&amp;$I$1,BA725,Trigger)</f>
        <v>44454</v>
      </c>
      <c r="BC725" s="361" t="e">
        <f>_xll.qlIndexFixing($AC$5,AZ725,,_xll.ohTrigger(Trigger,Quote!$V$2))</f>
        <v>#VALUE!</v>
      </c>
      <c r="BD725" s="361" t="e">
        <f>_xll.qlIndexFixing($BE$1,AZ725,TRUE,_xll.ohTrigger(Trigger,Quote!$V$2))</f>
        <v>#NUM!</v>
      </c>
    </row>
    <row r="726" spans="51:56" ht="11.25" customHeight="1" x14ac:dyDescent="0.25">
      <c r="AY726" s="189" t="s">
        <v>91</v>
      </c>
      <c r="AZ726" s="188">
        <f>_xll.qlInterestRateIndexFixingDate(Currency&amp;"ibor"&amp;$I$1,BA726,Trigger)</f>
        <v>44365</v>
      </c>
      <c r="BA726" s="188">
        <f>_xll.qlCalendarAdvance(Calendar,BA725,AY726,"f",,Trigger)</f>
        <v>44369</v>
      </c>
      <c r="BB726" s="188">
        <f>_xll.qlInterestRateIndexMaturity(Currency&amp;"ibor"&amp;$I$1,BA726,Trigger)</f>
        <v>44461</v>
      </c>
      <c r="BC726" s="361" t="e">
        <f>_xll.qlIndexFixing($AC$5,AZ726,,_xll.ohTrigger(Trigger,Quote!$V$2))</f>
        <v>#VALUE!</v>
      </c>
      <c r="BD726" s="361" t="e">
        <f>_xll.qlIndexFixing($BE$1,AZ726,TRUE,_xll.ohTrigger(Trigger,Quote!$V$2))</f>
        <v>#NUM!</v>
      </c>
    </row>
    <row r="727" spans="51:56" ht="11.25" customHeight="1" x14ac:dyDescent="0.25">
      <c r="AY727" s="189" t="s">
        <v>91</v>
      </c>
      <c r="AZ727" s="188">
        <f>_xll.qlInterestRateIndexFixingDate(Currency&amp;"ibor"&amp;$I$1,BA727,Trigger)</f>
        <v>44372</v>
      </c>
      <c r="BA727" s="188">
        <f>_xll.qlCalendarAdvance(Calendar,BA726,AY727,"f",,Trigger)</f>
        <v>44376</v>
      </c>
      <c r="BB727" s="188">
        <f>_xll.qlInterestRateIndexMaturity(Currency&amp;"ibor"&amp;$I$1,BA727,Trigger)</f>
        <v>44468</v>
      </c>
      <c r="BC727" s="361" t="e">
        <f>_xll.qlIndexFixing($AC$5,AZ727,,_xll.ohTrigger(Trigger,Quote!$V$2))</f>
        <v>#VALUE!</v>
      </c>
      <c r="BD727" s="361" t="e">
        <f>_xll.qlIndexFixing($BE$1,AZ727,TRUE,_xll.ohTrigger(Trigger,Quote!$V$2))</f>
        <v>#NUM!</v>
      </c>
    </row>
    <row r="728" spans="51:56" ht="11.25" customHeight="1" x14ac:dyDescent="0.25">
      <c r="AY728" s="189" t="s">
        <v>91</v>
      </c>
      <c r="AZ728" s="188">
        <f>_xll.qlInterestRateIndexFixingDate(Currency&amp;"ibor"&amp;$I$1,BA728,Trigger)</f>
        <v>44379</v>
      </c>
      <c r="BA728" s="188">
        <f>_xll.qlCalendarAdvance(Calendar,BA727,AY728,"f",,Trigger)</f>
        <v>44383</v>
      </c>
      <c r="BB728" s="188">
        <f>_xll.qlInterestRateIndexMaturity(Currency&amp;"ibor"&amp;$I$1,BA728,Trigger)</f>
        <v>44475</v>
      </c>
      <c r="BC728" s="361" t="e">
        <f>_xll.qlIndexFixing($AC$5,AZ728,,_xll.ohTrigger(Trigger,Quote!$V$2))</f>
        <v>#VALUE!</v>
      </c>
      <c r="BD728" s="361" t="e">
        <f>_xll.qlIndexFixing($BE$1,AZ728,TRUE,_xll.ohTrigger(Trigger,Quote!$V$2))</f>
        <v>#NUM!</v>
      </c>
    </row>
    <row r="729" spans="51:56" ht="11.25" customHeight="1" x14ac:dyDescent="0.25">
      <c r="AY729" s="189" t="s">
        <v>91</v>
      </c>
      <c r="AZ729" s="188">
        <f>_xll.qlInterestRateIndexFixingDate(Currency&amp;"ibor"&amp;$I$1,BA729,Trigger)</f>
        <v>44386</v>
      </c>
      <c r="BA729" s="188">
        <f>_xll.qlCalendarAdvance(Calendar,BA728,AY729,"f",,Trigger)</f>
        <v>44390</v>
      </c>
      <c r="BB729" s="188">
        <f>_xll.qlInterestRateIndexMaturity(Currency&amp;"ibor"&amp;$I$1,BA729,Trigger)</f>
        <v>44482</v>
      </c>
      <c r="BC729" s="361" t="e">
        <f>_xll.qlIndexFixing($AC$5,AZ729,,_xll.ohTrigger(Trigger,Quote!$V$2))</f>
        <v>#VALUE!</v>
      </c>
      <c r="BD729" s="361" t="e">
        <f>_xll.qlIndexFixing($BE$1,AZ729,TRUE,_xll.ohTrigger(Trigger,Quote!$V$2))</f>
        <v>#NUM!</v>
      </c>
    </row>
    <row r="730" spans="51:56" ht="11.25" customHeight="1" x14ac:dyDescent="0.25">
      <c r="AY730" s="189" t="s">
        <v>91</v>
      </c>
      <c r="AZ730" s="188">
        <f>_xll.qlInterestRateIndexFixingDate(Currency&amp;"ibor"&amp;$I$1,BA730,Trigger)</f>
        <v>44393</v>
      </c>
      <c r="BA730" s="188">
        <f>_xll.qlCalendarAdvance(Calendar,BA729,AY730,"f",,Trigger)</f>
        <v>44397</v>
      </c>
      <c r="BB730" s="188">
        <f>_xll.qlInterestRateIndexMaturity(Currency&amp;"ibor"&amp;$I$1,BA730,Trigger)</f>
        <v>44489</v>
      </c>
      <c r="BC730" s="361" t="e">
        <f>_xll.qlIndexFixing($AC$5,AZ730,,_xll.ohTrigger(Trigger,Quote!$V$2))</f>
        <v>#VALUE!</v>
      </c>
      <c r="BD730" s="361" t="e">
        <f>_xll.qlIndexFixing($BE$1,AZ730,TRUE,_xll.ohTrigger(Trigger,Quote!$V$2))</f>
        <v>#NUM!</v>
      </c>
    </row>
    <row r="731" spans="51:56" ht="11.25" customHeight="1" x14ac:dyDescent="0.25">
      <c r="AY731" s="189" t="s">
        <v>91</v>
      </c>
      <c r="AZ731" s="188">
        <f>_xll.qlInterestRateIndexFixingDate(Currency&amp;"ibor"&amp;$I$1,BA731,Trigger)</f>
        <v>44400</v>
      </c>
      <c r="BA731" s="188">
        <f>_xll.qlCalendarAdvance(Calendar,BA730,AY731,"f",,Trigger)</f>
        <v>44404</v>
      </c>
      <c r="BB731" s="188">
        <f>_xll.qlInterestRateIndexMaturity(Currency&amp;"ibor"&amp;$I$1,BA731,Trigger)</f>
        <v>44496</v>
      </c>
      <c r="BC731" s="361" t="e">
        <f>_xll.qlIndexFixing($AC$5,AZ731,,_xll.ohTrigger(Trigger,Quote!$V$2))</f>
        <v>#VALUE!</v>
      </c>
      <c r="BD731" s="361" t="e">
        <f>_xll.qlIndexFixing($BE$1,AZ731,TRUE,_xll.ohTrigger(Trigger,Quote!$V$2))</f>
        <v>#NUM!</v>
      </c>
    </row>
    <row r="732" spans="51:56" ht="11.25" customHeight="1" x14ac:dyDescent="0.25">
      <c r="AY732" s="189" t="s">
        <v>91</v>
      </c>
      <c r="AZ732" s="188">
        <f>_xll.qlInterestRateIndexFixingDate(Currency&amp;"ibor"&amp;$I$1,BA732,Trigger)</f>
        <v>44407</v>
      </c>
      <c r="BA732" s="188">
        <f>_xll.qlCalendarAdvance(Calendar,BA731,AY732,"f",,Trigger)</f>
        <v>44411</v>
      </c>
      <c r="BB732" s="188">
        <f>_xll.qlInterestRateIndexMaturity(Currency&amp;"ibor"&amp;$I$1,BA732,Trigger)</f>
        <v>44503</v>
      </c>
      <c r="BC732" s="361" t="e">
        <f>_xll.qlIndexFixing($AC$5,AZ732,,_xll.ohTrigger(Trigger,Quote!$V$2))</f>
        <v>#VALUE!</v>
      </c>
      <c r="BD732" s="361" t="e">
        <f>_xll.qlIndexFixing($BE$1,AZ732,TRUE,_xll.ohTrigger(Trigger,Quote!$V$2))</f>
        <v>#NUM!</v>
      </c>
    </row>
    <row r="733" spans="51:56" ht="11.25" customHeight="1" x14ac:dyDescent="0.25">
      <c r="AY733" s="189" t="s">
        <v>91</v>
      </c>
      <c r="AZ733" s="188">
        <f>_xll.qlInterestRateIndexFixingDate(Currency&amp;"ibor"&amp;$I$1,BA733,Trigger)</f>
        <v>44414</v>
      </c>
      <c r="BA733" s="188">
        <f>_xll.qlCalendarAdvance(Calendar,BA732,AY733,"f",,Trigger)</f>
        <v>44418</v>
      </c>
      <c r="BB733" s="188">
        <f>_xll.qlInterestRateIndexMaturity(Currency&amp;"ibor"&amp;$I$1,BA733,Trigger)</f>
        <v>44510</v>
      </c>
      <c r="BC733" s="361" t="e">
        <f>_xll.qlIndexFixing($AC$5,AZ733,,_xll.ohTrigger(Trigger,Quote!$V$2))</f>
        <v>#VALUE!</v>
      </c>
      <c r="BD733" s="361" t="e">
        <f>_xll.qlIndexFixing($BE$1,AZ733,TRUE,_xll.ohTrigger(Trigger,Quote!$V$2))</f>
        <v>#NUM!</v>
      </c>
    </row>
    <row r="734" spans="51:56" ht="11.25" customHeight="1" x14ac:dyDescent="0.25">
      <c r="AY734" s="189" t="s">
        <v>91</v>
      </c>
      <c r="AZ734" s="188">
        <f>_xll.qlInterestRateIndexFixingDate(Currency&amp;"ibor"&amp;$I$1,BA734,Trigger)</f>
        <v>44421</v>
      </c>
      <c r="BA734" s="188">
        <f>_xll.qlCalendarAdvance(Calendar,BA733,AY734,"f",,Trigger)</f>
        <v>44425</v>
      </c>
      <c r="BB734" s="188">
        <f>_xll.qlInterestRateIndexMaturity(Currency&amp;"ibor"&amp;$I$1,BA734,Trigger)</f>
        <v>44517</v>
      </c>
      <c r="BC734" s="361" t="e">
        <f>_xll.qlIndexFixing($AC$5,AZ734,,_xll.ohTrigger(Trigger,Quote!$V$2))</f>
        <v>#VALUE!</v>
      </c>
      <c r="BD734" s="361" t="e">
        <f>_xll.qlIndexFixing($BE$1,AZ734,TRUE,_xll.ohTrigger(Trigger,Quote!$V$2))</f>
        <v>#NUM!</v>
      </c>
    </row>
    <row r="735" spans="51:56" ht="11.25" customHeight="1" x14ac:dyDescent="0.25">
      <c r="AY735" s="189" t="s">
        <v>91</v>
      </c>
      <c r="AZ735" s="188">
        <f>_xll.qlInterestRateIndexFixingDate(Currency&amp;"ibor"&amp;$I$1,BA735,Trigger)</f>
        <v>44428</v>
      </c>
      <c r="BA735" s="188">
        <f>_xll.qlCalendarAdvance(Calendar,BA734,AY735,"f",,Trigger)</f>
        <v>44432</v>
      </c>
      <c r="BB735" s="188">
        <f>_xll.qlInterestRateIndexMaturity(Currency&amp;"ibor"&amp;$I$1,BA735,Trigger)</f>
        <v>44524</v>
      </c>
      <c r="BC735" s="361" t="e">
        <f>_xll.qlIndexFixing($AC$5,AZ735,,_xll.ohTrigger(Trigger,Quote!$V$2))</f>
        <v>#VALUE!</v>
      </c>
      <c r="BD735" s="361" t="e">
        <f>_xll.qlIndexFixing($BE$1,AZ735,TRUE,_xll.ohTrigger(Trigger,Quote!$V$2))</f>
        <v>#NUM!</v>
      </c>
    </row>
    <row r="736" spans="51:56" ht="11.25" customHeight="1" x14ac:dyDescent="0.25">
      <c r="AY736" s="189" t="s">
        <v>91</v>
      </c>
      <c r="AZ736" s="188">
        <f>_xll.qlInterestRateIndexFixingDate(Currency&amp;"ibor"&amp;$I$1,BA736,Trigger)</f>
        <v>44435</v>
      </c>
      <c r="BA736" s="188">
        <f>_xll.qlCalendarAdvance(Calendar,BA735,AY736,"f",,Trigger)</f>
        <v>44439</v>
      </c>
      <c r="BB736" s="188">
        <f>_xll.qlInterestRateIndexMaturity(Currency&amp;"ibor"&amp;$I$1,BA736,Trigger)</f>
        <v>44530</v>
      </c>
      <c r="BC736" s="361" t="e">
        <f>_xll.qlIndexFixing($AC$5,AZ736,,_xll.ohTrigger(Trigger,Quote!$V$2))</f>
        <v>#VALUE!</v>
      </c>
      <c r="BD736" s="361" t="e">
        <f>_xll.qlIndexFixing($BE$1,AZ736,TRUE,_xll.ohTrigger(Trigger,Quote!$V$2))</f>
        <v>#NUM!</v>
      </c>
    </row>
    <row r="737" spans="51:56" ht="11.25" customHeight="1" x14ac:dyDescent="0.25">
      <c r="AY737" s="189" t="s">
        <v>91</v>
      </c>
      <c r="AZ737" s="188">
        <f>_xll.qlInterestRateIndexFixingDate(Currency&amp;"ibor"&amp;$I$1,BA737,Trigger)</f>
        <v>44442</v>
      </c>
      <c r="BA737" s="188">
        <f>_xll.qlCalendarAdvance(Calendar,BA736,AY737,"f",,Trigger)</f>
        <v>44446</v>
      </c>
      <c r="BB737" s="188">
        <f>_xll.qlInterestRateIndexMaturity(Currency&amp;"ibor"&amp;$I$1,BA737,Trigger)</f>
        <v>44537</v>
      </c>
      <c r="BC737" s="361" t="e">
        <f>_xll.qlIndexFixing($AC$5,AZ737,,_xll.ohTrigger(Trigger,Quote!$V$2))</f>
        <v>#VALUE!</v>
      </c>
      <c r="BD737" s="361" t="e">
        <f>_xll.qlIndexFixing($BE$1,AZ737,TRUE,_xll.ohTrigger(Trigger,Quote!$V$2))</f>
        <v>#NUM!</v>
      </c>
    </row>
    <row r="738" spans="51:56" ht="11.25" customHeight="1" x14ac:dyDescent="0.25">
      <c r="AY738" s="189" t="s">
        <v>91</v>
      </c>
      <c r="AZ738" s="188">
        <f>_xll.qlInterestRateIndexFixingDate(Currency&amp;"ibor"&amp;$I$1,BA738,Trigger)</f>
        <v>44449</v>
      </c>
      <c r="BA738" s="188">
        <f>_xll.qlCalendarAdvance(Calendar,BA737,AY738,"f",,Trigger)</f>
        <v>44453</v>
      </c>
      <c r="BB738" s="188">
        <f>_xll.qlInterestRateIndexMaturity(Currency&amp;"ibor"&amp;$I$1,BA738,Trigger)</f>
        <v>44544</v>
      </c>
      <c r="BC738" s="361" t="e">
        <f>_xll.qlIndexFixing($AC$5,AZ738,,_xll.ohTrigger(Trigger,Quote!$V$2))</f>
        <v>#VALUE!</v>
      </c>
      <c r="BD738" s="361" t="e">
        <f>_xll.qlIndexFixing($BE$1,AZ738,TRUE,_xll.ohTrigger(Trigger,Quote!$V$2))</f>
        <v>#NUM!</v>
      </c>
    </row>
    <row r="739" spans="51:56" ht="11.25" customHeight="1" x14ac:dyDescent="0.25">
      <c r="AY739" s="189" t="s">
        <v>91</v>
      </c>
      <c r="AZ739" s="188">
        <f>_xll.qlInterestRateIndexFixingDate(Currency&amp;"ibor"&amp;$I$1,BA739,Trigger)</f>
        <v>44456</v>
      </c>
      <c r="BA739" s="188">
        <f>_xll.qlCalendarAdvance(Calendar,BA738,AY739,"f",,Trigger)</f>
        <v>44460</v>
      </c>
      <c r="BB739" s="188">
        <f>_xll.qlInterestRateIndexMaturity(Currency&amp;"ibor"&amp;$I$1,BA739,Trigger)</f>
        <v>44551</v>
      </c>
      <c r="BC739" s="361" t="e">
        <f>_xll.qlIndexFixing($AC$5,AZ739,,_xll.ohTrigger(Trigger,Quote!$V$2))</f>
        <v>#VALUE!</v>
      </c>
      <c r="BD739" s="361" t="e">
        <f>_xll.qlIndexFixing($BE$1,AZ739,TRUE,_xll.ohTrigger(Trigger,Quote!$V$2))</f>
        <v>#NUM!</v>
      </c>
    </row>
    <row r="740" spans="51:56" ht="11.25" customHeight="1" x14ac:dyDescent="0.25">
      <c r="AY740" s="189" t="s">
        <v>91</v>
      </c>
      <c r="AZ740" s="188">
        <f>_xll.qlInterestRateIndexFixingDate(Currency&amp;"ibor"&amp;$I$1,BA740,Trigger)</f>
        <v>44463</v>
      </c>
      <c r="BA740" s="188">
        <f>_xll.qlCalendarAdvance(Calendar,BA739,AY740,"f",,Trigger)</f>
        <v>44467</v>
      </c>
      <c r="BB740" s="188">
        <f>_xll.qlInterestRateIndexMaturity(Currency&amp;"ibor"&amp;$I$1,BA740,Trigger)</f>
        <v>44558</v>
      </c>
      <c r="BC740" s="361" t="e">
        <f>_xll.qlIndexFixing($AC$5,AZ740,,_xll.ohTrigger(Trigger,Quote!$V$2))</f>
        <v>#VALUE!</v>
      </c>
      <c r="BD740" s="361" t="e">
        <f>_xll.qlIndexFixing($BE$1,AZ740,TRUE,_xll.ohTrigger(Trigger,Quote!$V$2))</f>
        <v>#NUM!</v>
      </c>
    </row>
    <row r="741" spans="51:56" ht="11.25" customHeight="1" x14ac:dyDescent="0.25">
      <c r="AY741" s="189" t="s">
        <v>91</v>
      </c>
      <c r="AZ741" s="188">
        <f>_xll.qlInterestRateIndexFixingDate(Currency&amp;"ibor"&amp;$I$1,BA741,Trigger)</f>
        <v>44470</v>
      </c>
      <c r="BA741" s="188">
        <f>_xll.qlCalendarAdvance(Calendar,BA740,AY741,"f",,Trigger)</f>
        <v>44474</v>
      </c>
      <c r="BB741" s="188">
        <f>_xll.qlInterestRateIndexMaturity(Currency&amp;"ibor"&amp;$I$1,BA741,Trigger)</f>
        <v>44566</v>
      </c>
      <c r="BC741" s="361" t="e">
        <f>_xll.qlIndexFixing($AC$5,AZ741,,_xll.ohTrigger(Trigger,Quote!$V$2))</f>
        <v>#VALUE!</v>
      </c>
      <c r="BD741" s="361" t="e">
        <f>_xll.qlIndexFixing($BE$1,AZ741,TRUE,_xll.ohTrigger(Trigger,Quote!$V$2))</f>
        <v>#NUM!</v>
      </c>
    </row>
    <row r="742" spans="51:56" ht="11.25" customHeight="1" x14ac:dyDescent="0.25">
      <c r="AY742" s="189" t="s">
        <v>91</v>
      </c>
      <c r="AZ742" s="188">
        <f>_xll.qlInterestRateIndexFixingDate(Currency&amp;"ibor"&amp;$I$1,BA742,Trigger)</f>
        <v>44477</v>
      </c>
      <c r="BA742" s="188">
        <f>_xll.qlCalendarAdvance(Calendar,BA741,AY742,"f",,Trigger)</f>
        <v>44481</v>
      </c>
      <c r="BB742" s="188">
        <f>_xll.qlInterestRateIndexMaturity(Currency&amp;"ibor"&amp;$I$1,BA742,Trigger)</f>
        <v>44573</v>
      </c>
      <c r="BC742" s="361" t="e">
        <f>_xll.qlIndexFixing($AC$5,AZ742,,_xll.ohTrigger(Trigger,Quote!$V$2))</f>
        <v>#VALUE!</v>
      </c>
      <c r="BD742" s="361" t="e">
        <f>_xll.qlIndexFixing($BE$1,AZ742,TRUE,_xll.ohTrigger(Trigger,Quote!$V$2))</f>
        <v>#NUM!</v>
      </c>
    </row>
    <row r="743" spans="51:56" ht="11.25" customHeight="1" x14ac:dyDescent="0.25">
      <c r="AY743" s="189" t="s">
        <v>91</v>
      </c>
      <c r="AZ743" s="188">
        <f>_xll.qlInterestRateIndexFixingDate(Currency&amp;"ibor"&amp;$I$1,BA743,Trigger)</f>
        <v>44484</v>
      </c>
      <c r="BA743" s="188">
        <f>_xll.qlCalendarAdvance(Calendar,BA742,AY743,"f",,Trigger)</f>
        <v>44488</v>
      </c>
      <c r="BB743" s="188">
        <f>_xll.qlInterestRateIndexMaturity(Currency&amp;"ibor"&amp;$I$1,BA743,Trigger)</f>
        <v>44580</v>
      </c>
      <c r="BC743" s="361" t="e">
        <f>_xll.qlIndexFixing($AC$5,AZ743,,_xll.ohTrigger(Trigger,Quote!$V$2))</f>
        <v>#VALUE!</v>
      </c>
      <c r="BD743" s="361" t="e">
        <f>_xll.qlIndexFixing($BE$1,AZ743,TRUE,_xll.ohTrigger(Trigger,Quote!$V$2))</f>
        <v>#NUM!</v>
      </c>
    </row>
    <row r="744" spans="51:56" ht="11.25" customHeight="1" x14ac:dyDescent="0.25">
      <c r="AY744" s="189" t="s">
        <v>91</v>
      </c>
      <c r="AZ744" s="188">
        <f>_xll.qlInterestRateIndexFixingDate(Currency&amp;"ibor"&amp;$I$1,BA744,Trigger)</f>
        <v>44491</v>
      </c>
      <c r="BA744" s="188">
        <f>_xll.qlCalendarAdvance(Calendar,BA743,AY744,"f",,Trigger)</f>
        <v>44495</v>
      </c>
      <c r="BB744" s="188">
        <f>_xll.qlInterestRateIndexMaturity(Currency&amp;"ibor"&amp;$I$1,BA744,Trigger)</f>
        <v>44587</v>
      </c>
      <c r="BC744" s="361" t="e">
        <f>_xll.qlIndexFixing($AC$5,AZ744,,_xll.ohTrigger(Trigger,Quote!$V$2))</f>
        <v>#VALUE!</v>
      </c>
      <c r="BD744" s="361" t="e">
        <f>_xll.qlIndexFixing($BE$1,AZ744,TRUE,_xll.ohTrigger(Trigger,Quote!$V$2))</f>
        <v>#NUM!</v>
      </c>
    </row>
    <row r="745" spans="51:56" ht="11.25" customHeight="1" x14ac:dyDescent="0.25">
      <c r="AY745" s="189" t="s">
        <v>91</v>
      </c>
      <c r="AZ745" s="188">
        <f>_xll.qlInterestRateIndexFixingDate(Currency&amp;"ibor"&amp;$I$1,BA745,Trigger)</f>
        <v>44498</v>
      </c>
      <c r="BA745" s="188">
        <f>_xll.qlCalendarAdvance(Calendar,BA744,AY745,"f",,Trigger)</f>
        <v>44502</v>
      </c>
      <c r="BB745" s="188">
        <f>_xll.qlInterestRateIndexMaturity(Currency&amp;"ibor"&amp;$I$1,BA745,Trigger)</f>
        <v>44594</v>
      </c>
      <c r="BC745" s="361" t="e">
        <f>_xll.qlIndexFixing($AC$5,AZ745,,_xll.ohTrigger(Trigger,Quote!$V$2))</f>
        <v>#VALUE!</v>
      </c>
      <c r="BD745" s="361" t="e">
        <f>_xll.qlIndexFixing($BE$1,AZ745,TRUE,_xll.ohTrigger(Trigger,Quote!$V$2))</f>
        <v>#NUM!</v>
      </c>
    </row>
    <row r="746" spans="51:56" ht="11.25" customHeight="1" x14ac:dyDescent="0.25">
      <c r="AY746" s="189" t="s">
        <v>91</v>
      </c>
      <c r="AZ746" s="188">
        <f>_xll.qlInterestRateIndexFixingDate(Currency&amp;"ibor"&amp;$I$1,BA746,Trigger)</f>
        <v>44505</v>
      </c>
      <c r="BA746" s="188">
        <f>_xll.qlCalendarAdvance(Calendar,BA745,AY746,"f",,Trigger)</f>
        <v>44509</v>
      </c>
      <c r="BB746" s="188">
        <f>_xll.qlInterestRateIndexMaturity(Currency&amp;"ibor"&amp;$I$1,BA746,Trigger)</f>
        <v>44601</v>
      </c>
      <c r="BC746" s="361" t="e">
        <f>_xll.qlIndexFixing($AC$5,AZ746,,_xll.ohTrigger(Trigger,Quote!$V$2))</f>
        <v>#VALUE!</v>
      </c>
      <c r="BD746" s="361" t="e">
        <f>_xll.qlIndexFixing($BE$1,AZ746,TRUE,_xll.ohTrigger(Trigger,Quote!$V$2))</f>
        <v>#NUM!</v>
      </c>
    </row>
    <row r="747" spans="51:56" ht="11.25" customHeight="1" x14ac:dyDescent="0.25">
      <c r="AY747" s="189" t="s">
        <v>91</v>
      </c>
      <c r="AZ747" s="188">
        <f>_xll.qlInterestRateIndexFixingDate(Currency&amp;"ibor"&amp;$I$1,BA747,Trigger)</f>
        <v>44512</v>
      </c>
      <c r="BA747" s="188">
        <f>_xll.qlCalendarAdvance(Calendar,BA746,AY747,"f",,Trigger)</f>
        <v>44516</v>
      </c>
      <c r="BB747" s="188">
        <f>_xll.qlInterestRateIndexMaturity(Currency&amp;"ibor"&amp;$I$1,BA747,Trigger)</f>
        <v>44608</v>
      </c>
      <c r="BC747" s="361" t="e">
        <f>_xll.qlIndexFixing($AC$5,AZ747,,_xll.ohTrigger(Trigger,Quote!$V$2))</f>
        <v>#VALUE!</v>
      </c>
      <c r="BD747" s="361" t="e">
        <f>_xll.qlIndexFixing($BE$1,AZ747,TRUE,_xll.ohTrigger(Trigger,Quote!$V$2))</f>
        <v>#NUM!</v>
      </c>
    </row>
    <row r="748" spans="51:56" ht="11.25" customHeight="1" x14ac:dyDescent="0.25">
      <c r="AY748" s="189" t="s">
        <v>91</v>
      </c>
      <c r="AZ748" s="188">
        <f>_xll.qlInterestRateIndexFixingDate(Currency&amp;"ibor"&amp;$I$1,BA748,Trigger)</f>
        <v>44519</v>
      </c>
      <c r="BA748" s="188">
        <f>_xll.qlCalendarAdvance(Calendar,BA747,AY748,"f",,Trigger)</f>
        <v>44523</v>
      </c>
      <c r="BB748" s="188">
        <f>_xll.qlInterestRateIndexMaturity(Currency&amp;"ibor"&amp;$I$1,BA748,Trigger)</f>
        <v>44615</v>
      </c>
      <c r="BC748" s="361" t="e">
        <f>_xll.qlIndexFixing($AC$5,AZ748,,_xll.ohTrigger(Trigger,Quote!$V$2))</f>
        <v>#VALUE!</v>
      </c>
      <c r="BD748" s="361" t="e">
        <f>_xll.qlIndexFixing($BE$1,AZ748,TRUE,_xll.ohTrigger(Trigger,Quote!$V$2))</f>
        <v>#NUM!</v>
      </c>
    </row>
    <row r="749" spans="51:56" ht="11.25" customHeight="1" x14ac:dyDescent="0.25">
      <c r="AY749" s="189" t="s">
        <v>91</v>
      </c>
      <c r="AZ749" s="188">
        <f>_xll.qlInterestRateIndexFixingDate(Currency&amp;"ibor"&amp;$I$1,BA749,Trigger)</f>
        <v>44526</v>
      </c>
      <c r="BA749" s="188">
        <f>_xll.qlCalendarAdvance(Calendar,BA748,AY749,"f",,Trigger)</f>
        <v>44530</v>
      </c>
      <c r="BB749" s="188">
        <f>_xll.qlInterestRateIndexMaturity(Currency&amp;"ibor"&amp;$I$1,BA749,Trigger)</f>
        <v>44620</v>
      </c>
      <c r="BC749" s="361" t="e">
        <f>_xll.qlIndexFixing($AC$5,AZ749,,_xll.ohTrigger(Trigger,Quote!$V$2))</f>
        <v>#VALUE!</v>
      </c>
      <c r="BD749" s="361" t="e">
        <f>_xll.qlIndexFixing($BE$1,AZ749,TRUE,_xll.ohTrigger(Trigger,Quote!$V$2))</f>
        <v>#NUM!</v>
      </c>
    </row>
    <row r="750" spans="51:56" ht="11.25" customHeight="1" x14ac:dyDescent="0.25">
      <c r="AY750" s="189" t="s">
        <v>91</v>
      </c>
      <c r="AZ750" s="188">
        <f>_xll.qlInterestRateIndexFixingDate(Currency&amp;"ibor"&amp;$I$1,BA750,Trigger)</f>
        <v>44533</v>
      </c>
      <c r="BA750" s="188">
        <f>_xll.qlCalendarAdvance(Calendar,BA749,AY750,"f",,Trigger)</f>
        <v>44537</v>
      </c>
      <c r="BB750" s="188">
        <f>_xll.qlInterestRateIndexMaturity(Currency&amp;"ibor"&amp;$I$1,BA750,Trigger)</f>
        <v>44627</v>
      </c>
      <c r="BC750" s="361" t="e">
        <f>_xll.qlIndexFixing($AC$5,AZ750,,_xll.ohTrigger(Trigger,Quote!$V$2))</f>
        <v>#VALUE!</v>
      </c>
      <c r="BD750" s="361" t="e">
        <f>_xll.qlIndexFixing($BE$1,AZ750,TRUE,_xll.ohTrigger(Trigger,Quote!$V$2))</f>
        <v>#NUM!</v>
      </c>
    </row>
    <row r="751" spans="51:56" ht="11.25" customHeight="1" x14ac:dyDescent="0.25">
      <c r="AY751" s="189" t="s">
        <v>91</v>
      </c>
      <c r="AZ751" s="188">
        <f>_xll.qlInterestRateIndexFixingDate(Currency&amp;"ibor"&amp;$I$1,BA751,Trigger)</f>
        <v>44540</v>
      </c>
      <c r="BA751" s="188">
        <f>_xll.qlCalendarAdvance(Calendar,BA750,AY751,"f",,Trigger)</f>
        <v>44544</v>
      </c>
      <c r="BB751" s="188">
        <f>_xll.qlInterestRateIndexMaturity(Currency&amp;"ibor"&amp;$I$1,BA751,Trigger)</f>
        <v>44634</v>
      </c>
      <c r="BC751" s="361" t="e">
        <f>_xll.qlIndexFixing($AC$5,AZ751,,_xll.ohTrigger(Trigger,Quote!$V$2))</f>
        <v>#VALUE!</v>
      </c>
      <c r="BD751" s="361" t="e">
        <f>_xll.qlIndexFixing($BE$1,AZ751,TRUE,_xll.ohTrigger(Trigger,Quote!$V$2))</f>
        <v>#NUM!</v>
      </c>
    </row>
    <row r="752" spans="51:56" ht="11.25" customHeight="1" x14ac:dyDescent="0.25">
      <c r="AY752" s="189" t="s">
        <v>91</v>
      </c>
      <c r="AZ752" s="188">
        <f>_xll.qlInterestRateIndexFixingDate(Currency&amp;"ibor"&amp;$I$1,BA752,Trigger)</f>
        <v>44547</v>
      </c>
      <c r="BA752" s="188">
        <f>_xll.qlCalendarAdvance(Calendar,BA751,AY752,"f",,Trigger)</f>
        <v>44551</v>
      </c>
      <c r="BB752" s="188">
        <f>_xll.qlInterestRateIndexMaturity(Currency&amp;"ibor"&amp;$I$1,BA752,Trigger)</f>
        <v>44641</v>
      </c>
      <c r="BC752" s="361" t="e">
        <f>_xll.qlIndexFixing($AC$5,AZ752,,_xll.ohTrigger(Trigger,Quote!$V$2))</f>
        <v>#VALUE!</v>
      </c>
      <c r="BD752" s="361" t="e">
        <f>_xll.qlIndexFixing($BE$1,AZ752,TRUE,_xll.ohTrigger(Trigger,Quote!$V$2))</f>
        <v>#NUM!</v>
      </c>
    </row>
    <row r="753" spans="51:56" ht="11.25" customHeight="1" x14ac:dyDescent="0.25">
      <c r="AY753" s="189" t="s">
        <v>91</v>
      </c>
      <c r="AZ753" s="188">
        <f>_xll.qlInterestRateIndexFixingDate(Currency&amp;"ibor"&amp;$I$1,BA753,Trigger)</f>
        <v>44554</v>
      </c>
      <c r="BA753" s="188">
        <f>_xll.qlCalendarAdvance(Calendar,BA752,AY753,"f",,Trigger)</f>
        <v>44558</v>
      </c>
      <c r="BB753" s="188">
        <f>_xll.qlInterestRateIndexMaturity(Currency&amp;"ibor"&amp;$I$1,BA753,Trigger)</f>
        <v>44648</v>
      </c>
      <c r="BC753" s="361" t="e">
        <f>_xll.qlIndexFixing($AC$5,AZ753,,_xll.ohTrigger(Trigger,Quote!$V$2))</f>
        <v>#VALUE!</v>
      </c>
      <c r="BD753" s="361" t="e">
        <f>_xll.qlIndexFixing($BE$1,AZ753,TRUE,_xll.ohTrigger(Trigger,Quote!$V$2))</f>
        <v>#NUM!</v>
      </c>
    </row>
    <row r="754" spans="51:56" ht="11.25" customHeight="1" x14ac:dyDescent="0.25">
      <c r="AY754" s="189" t="s">
        <v>91</v>
      </c>
      <c r="AZ754" s="188">
        <f>_xll.qlInterestRateIndexFixingDate(Currency&amp;"ibor"&amp;$I$1,BA754,Trigger)</f>
        <v>44561</v>
      </c>
      <c r="BA754" s="188">
        <f>_xll.qlCalendarAdvance(Calendar,BA753,AY754,"f",,Trigger)</f>
        <v>44565</v>
      </c>
      <c r="BB754" s="188">
        <f>_xll.qlInterestRateIndexMaturity(Currency&amp;"ibor"&amp;$I$1,BA754,Trigger)</f>
        <v>44655</v>
      </c>
      <c r="BC754" s="361" t="e">
        <f>_xll.qlIndexFixing($AC$5,AZ754,,_xll.ohTrigger(Trigger,Quote!$V$2))</f>
        <v>#VALUE!</v>
      </c>
      <c r="BD754" s="361" t="e">
        <f>_xll.qlIndexFixing($BE$1,AZ754,TRUE,_xll.ohTrigger(Trigger,Quote!$V$2))</f>
        <v>#NUM!</v>
      </c>
    </row>
    <row r="755" spans="51:56" ht="11.25" customHeight="1" x14ac:dyDescent="0.25">
      <c r="AY755" s="189" t="s">
        <v>91</v>
      </c>
      <c r="AZ755" s="188">
        <f>_xll.qlInterestRateIndexFixingDate(Currency&amp;"ibor"&amp;$I$1,BA755,Trigger)</f>
        <v>44568</v>
      </c>
      <c r="BA755" s="188">
        <f>_xll.qlCalendarAdvance(Calendar,BA754,AY755,"f",,Trigger)</f>
        <v>44572</v>
      </c>
      <c r="BB755" s="188">
        <f>_xll.qlInterestRateIndexMaturity(Currency&amp;"ibor"&amp;$I$1,BA755,Trigger)</f>
        <v>44662</v>
      </c>
      <c r="BC755" s="361" t="e">
        <f>_xll.qlIndexFixing($AC$5,AZ755,,_xll.ohTrigger(Trigger,Quote!$V$2))</f>
        <v>#VALUE!</v>
      </c>
      <c r="BD755" s="361" t="e">
        <f>_xll.qlIndexFixing($BE$1,AZ755,TRUE,_xll.ohTrigger(Trigger,Quote!$V$2))</f>
        <v>#NUM!</v>
      </c>
    </row>
    <row r="756" spans="51:56" ht="11.25" customHeight="1" x14ac:dyDescent="0.25">
      <c r="AY756" s="189" t="s">
        <v>91</v>
      </c>
      <c r="AZ756" s="188">
        <f>_xll.qlInterestRateIndexFixingDate(Currency&amp;"ibor"&amp;$I$1,BA756,Trigger)</f>
        <v>44575</v>
      </c>
      <c r="BA756" s="188">
        <f>_xll.qlCalendarAdvance(Calendar,BA755,AY756,"f",,Trigger)</f>
        <v>44579</v>
      </c>
      <c r="BB756" s="188">
        <f>_xll.qlInterestRateIndexMaturity(Currency&amp;"ibor"&amp;$I$1,BA756,Trigger)</f>
        <v>44670</v>
      </c>
      <c r="BC756" s="361" t="e">
        <f>_xll.qlIndexFixing($AC$5,AZ756,,_xll.ohTrigger(Trigger,Quote!$V$2))</f>
        <v>#VALUE!</v>
      </c>
      <c r="BD756" s="361" t="e">
        <f>_xll.qlIndexFixing($BE$1,AZ756,TRUE,_xll.ohTrigger(Trigger,Quote!$V$2))</f>
        <v>#NUM!</v>
      </c>
    </row>
    <row r="757" spans="51:56" ht="11.25" customHeight="1" x14ac:dyDescent="0.25">
      <c r="AY757" s="189" t="s">
        <v>91</v>
      </c>
      <c r="AZ757" s="188">
        <f>_xll.qlInterestRateIndexFixingDate(Currency&amp;"ibor"&amp;$I$1,BA757,Trigger)</f>
        <v>44582</v>
      </c>
      <c r="BA757" s="188">
        <f>_xll.qlCalendarAdvance(Calendar,BA756,AY757,"f",,Trigger)</f>
        <v>44586</v>
      </c>
      <c r="BB757" s="188">
        <f>_xll.qlInterestRateIndexMaturity(Currency&amp;"ibor"&amp;$I$1,BA757,Trigger)</f>
        <v>44676</v>
      </c>
      <c r="BC757" s="361" t="e">
        <f>_xll.qlIndexFixing($AC$5,AZ757,,_xll.ohTrigger(Trigger,Quote!$V$2))</f>
        <v>#VALUE!</v>
      </c>
      <c r="BD757" s="361" t="e">
        <f>_xll.qlIndexFixing($BE$1,AZ757,TRUE,_xll.ohTrigger(Trigger,Quote!$V$2))</f>
        <v>#NUM!</v>
      </c>
    </row>
    <row r="758" spans="51:56" ht="11.25" customHeight="1" x14ac:dyDescent="0.25">
      <c r="AY758" s="189" t="s">
        <v>91</v>
      </c>
      <c r="AZ758" s="188">
        <f>_xll.qlInterestRateIndexFixingDate(Currency&amp;"ibor"&amp;$I$1,BA758,Trigger)</f>
        <v>44589</v>
      </c>
      <c r="BA758" s="188">
        <f>_xll.qlCalendarAdvance(Calendar,BA757,AY758,"f",,Trigger)</f>
        <v>44593</v>
      </c>
      <c r="BB758" s="188">
        <f>_xll.qlInterestRateIndexMaturity(Currency&amp;"ibor"&amp;$I$1,BA758,Trigger)</f>
        <v>44683</v>
      </c>
      <c r="BC758" s="361" t="e">
        <f>_xll.qlIndexFixing($AC$5,AZ758,,_xll.ohTrigger(Trigger,Quote!$V$2))</f>
        <v>#VALUE!</v>
      </c>
      <c r="BD758" s="361" t="e">
        <f>_xll.qlIndexFixing($BE$1,AZ758,TRUE,_xll.ohTrigger(Trigger,Quote!$V$2))</f>
        <v>#NUM!</v>
      </c>
    </row>
    <row r="759" spans="51:56" ht="11.25" customHeight="1" x14ac:dyDescent="0.25">
      <c r="AY759" s="189" t="s">
        <v>91</v>
      </c>
      <c r="AZ759" s="188">
        <f>_xll.qlInterestRateIndexFixingDate(Currency&amp;"ibor"&amp;$I$1,BA759,Trigger)</f>
        <v>44596</v>
      </c>
      <c r="BA759" s="188">
        <f>_xll.qlCalendarAdvance(Calendar,BA758,AY759,"f",,Trigger)</f>
        <v>44600</v>
      </c>
      <c r="BB759" s="188">
        <f>_xll.qlInterestRateIndexMaturity(Currency&amp;"ibor"&amp;$I$1,BA759,Trigger)</f>
        <v>44690</v>
      </c>
      <c r="BC759" s="361" t="e">
        <f>_xll.qlIndexFixing($AC$5,AZ759,,_xll.ohTrigger(Trigger,Quote!$V$2))</f>
        <v>#VALUE!</v>
      </c>
      <c r="BD759" s="361" t="e">
        <f>_xll.qlIndexFixing($BE$1,AZ759,TRUE,_xll.ohTrigger(Trigger,Quote!$V$2))</f>
        <v>#NUM!</v>
      </c>
    </row>
    <row r="760" spans="51:56" ht="11.25" customHeight="1" x14ac:dyDescent="0.25">
      <c r="AY760" s="189" t="s">
        <v>91</v>
      </c>
      <c r="AZ760" s="188">
        <f>_xll.qlInterestRateIndexFixingDate(Currency&amp;"ibor"&amp;$I$1,BA760,Trigger)</f>
        <v>44603</v>
      </c>
      <c r="BA760" s="188">
        <f>_xll.qlCalendarAdvance(Calendar,BA759,AY760,"f",,Trigger)</f>
        <v>44607</v>
      </c>
      <c r="BB760" s="188">
        <f>_xll.qlInterestRateIndexMaturity(Currency&amp;"ibor"&amp;$I$1,BA760,Trigger)</f>
        <v>44697</v>
      </c>
      <c r="BC760" s="361" t="e">
        <f>_xll.qlIndexFixing($AC$5,AZ760,,_xll.ohTrigger(Trigger,Quote!$V$2))</f>
        <v>#VALUE!</v>
      </c>
      <c r="BD760" s="361" t="e">
        <f>_xll.qlIndexFixing($BE$1,AZ760,TRUE,_xll.ohTrigger(Trigger,Quote!$V$2))</f>
        <v>#NUM!</v>
      </c>
    </row>
    <row r="761" spans="51:56" ht="11.25" customHeight="1" x14ac:dyDescent="0.25">
      <c r="AY761" s="189" t="s">
        <v>91</v>
      </c>
      <c r="AZ761" s="188">
        <f>_xll.qlInterestRateIndexFixingDate(Currency&amp;"ibor"&amp;$I$1,BA761,Trigger)</f>
        <v>44610</v>
      </c>
      <c r="BA761" s="188">
        <f>_xll.qlCalendarAdvance(Calendar,BA760,AY761,"f",,Trigger)</f>
        <v>44614</v>
      </c>
      <c r="BB761" s="188">
        <f>_xll.qlInterestRateIndexMaturity(Currency&amp;"ibor"&amp;$I$1,BA761,Trigger)</f>
        <v>44704</v>
      </c>
      <c r="BC761" s="361" t="e">
        <f>_xll.qlIndexFixing($AC$5,AZ761,,_xll.ohTrigger(Trigger,Quote!$V$2))</f>
        <v>#VALUE!</v>
      </c>
      <c r="BD761" s="361" t="e">
        <f>_xll.qlIndexFixing($BE$1,AZ761,TRUE,_xll.ohTrigger(Trigger,Quote!$V$2))</f>
        <v>#NUM!</v>
      </c>
    </row>
    <row r="762" spans="51:56" ht="11.25" customHeight="1" x14ac:dyDescent="0.25">
      <c r="AY762" s="189" t="s">
        <v>91</v>
      </c>
      <c r="AZ762" s="188">
        <f>_xll.qlInterestRateIndexFixingDate(Currency&amp;"ibor"&amp;$I$1,BA762,Trigger)</f>
        <v>44617</v>
      </c>
      <c r="BA762" s="188">
        <f>_xll.qlCalendarAdvance(Calendar,BA761,AY762,"f",,Trigger)</f>
        <v>44621</v>
      </c>
      <c r="BB762" s="188">
        <f>_xll.qlInterestRateIndexMaturity(Currency&amp;"ibor"&amp;$I$1,BA762,Trigger)</f>
        <v>44713</v>
      </c>
      <c r="BC762" s="361" t="e">
        <f>_xll.qlIndexFixing($AC$5,AZ762,,_xll.ohTrigger(Trigger,Quote!$V$2))</f>
        <v>#VALUE!</v>
      </c>
      <c r="BD762" s="361" t="e">
        <f>_xll.qlIndexFixing($BE$1,AZ762,TRUE,_xll.ohTrigger(Trigger,Quote!$V$2))</f>
        <v>#NUM!</v>
      </c>
    </row>
    <row r="763" spans="51:56" ht="11.25" customHeight="1" x14ac:dyDescent="0.25">
      <c r="AY763" s="189" t="s">
        <v>91</v>
      </c>
      <c r="AZ763" s="188">
        <f>_xll.qlInterestRateIndexFixingDate(Currency&amp;"ibor"&amp;$I$1,BA763,Trigger)</f>
        <v>44624</v>
      </c>
      <c r="BA763" s="188">
        <f>_xll.qlCalendarAdvance(Calendar,BA762,AY763,"f",,Trigger)</f>
        <v>44628</v>
      </c>
      <c r="BB763" s="188">
        <f>_xll.qlInterestRateIndexMaturity(Currency&amp;"ibor"&amp;$I$1,BA763,Trigger)</f>
        <v>44720</v>
      </c>
      <c r="BC763" s="361" t="e">
        <f>_xll.qlIndexFixing($AC$5,AZ763,,_xll.ohTrigger(Trigger,Quote!$V$2))</f>
        <v>#VALUE!</v>
      </c>
      <c r="BD763" s="361" t="e">
        <f>_xll.qlIndexFixing($BE$1,AZ763,TRUE,_xll.ohTrigger(Trigger,Quote!$V$2))</f>
        <v>#NUM!</v>
      </c>
    </row>
    <row r="764" spans="51:56" ht="11.25" customHeight="1" x14ac:dyDescent="0.25">
      <c r="AY764" s="189" t="s">
        <v>91</v>
      </c>
      <c r="AZ764" s="188">
        <f>_xll.qlInterestRateIndexFixingDate(Currency&amp;"ibor"&amp;$I$1,BA764,Trigger)</f>
        <v>44631</v>
      </c>
      <c r="BA764" s="188">
        <f>_xll.qlCalendarAdvance(Calendar,BA763,AY764,"f",,Trigger)</f>
        <v>44635</v>
      </c>
      <c r="BB764" s="188">
        <f>_xll.qlInterestRateIndexMaturity(Currency&amp;"ibor"&amp;$I$1,BA764,Trigger)</f>
        <v>44727</v>
      </c>
      <c r="BC764" s="361" t="e">
        <f>_xll.qlIndexFixing($AC$5,AZ764,,_xll.ohTrigger(Trigger,Quote!$V$2))</f>
        <v>#VALUE!</v>
      </c>
      <c r="BD764" s="361" t="e">
        <f>_xll.qlIndexFixing($BE$1,AZ764,TRUE,_xll.ohTrigger(Trigger,Quote!$V$2))</f>
        <v>#NUM!</v>
      </c>
    </row>
    <row r="765" spans="51:56" ht="11.25" customHeight="1" x14ac:dyDescent="0.25">
      <c r="AY765" s="189" t="s">
        <v>91</v>
      </c>
      <c r="AZ765" s="188">
        <f>_xll.qlInterestRateIndexFixingDate(Currency&amp;"ibor"&amp;$I$1,BA765,Trigger)</f>
        <v>44638</v>
      </c>
      <c r="BA765" s="188">
        <f>_xll.qlCalendarAdvance(Calendar,BA764,AY765,"f",,Trigger)</f>
        <v>44642</v>
      </c>
      <c r="BB765" s="188">
        <f>_xll.qlInterestRateIndexMaturity(Currency&amp;"ibor"&amp;$I$1,BA765,Trigger)</f>
        <v>44734</v>
      </c>
      <c r="BC765" s="361" t="e">
        <f>_xll.qlIndexFixing($AC$5,AZ765,,_xll.ohTrigger(Trigger,Quote!$V$2))</f>
        <v>#VALUE!</v>
      </c>
      <c r="BD765" s="361" t="e">
        <f>_xll.qlIndexFixing($BE$1,AZ765,TRUE,_xll.ohTrigger(Trigger,Quote!$V$2))</f>
        <v>#NUM!</v>
      </c>
    </row>
    <row r="766" spans="51:56" ht="11.25" customHeight="1" x14ac:dyDescent="0.25">
      <c r="AY766" s="189" t="s">
        <v>91</v>
      </c>
      <c r="AZ766" s="188">
        <f>_xll.qlInterestRateIndexFixingDate(Currency&amp;"ibor"&amp;$I$1,BA766,Trigger)</f>
        <v>44645</v>
      </c>
      <c r="BA766" s="188">
        <f>_xll.qlCalendarAdvance(Calendar,BA765,AY766,"f",,Trigger)</f>
        <v>44649</v>
      </c>
      <c r="BB766" s="188">
        <f>_xll.qlInterestRateIndexMaturity(Currency&amp;"ibor"&amp;$I$1,BA766,Trigger)</f>
        <v>44741</v>
      </c>
      <c r="BC766" s="361" t="e">
        <f>_xll.qlIndexFixing($AC$5,AZ766,,_xll.ohTrigger(Trigger,Quote!$V$2))</f>
        <v>#VALUE!</v>
      </c>
      <c r="BD766" s="361" t="e">
        <f>_xll.qlIndexFixing($BE$1,AZ766,TRUE,_xll.ohTrigger(Trigger,Quote!$V$2))</f>
        <v>#NUM!</v>
      </c>
    </row>
    <row r="767" spans="51:56" ht="11.25" customHeight="1" x14ac:dyDescent="0.25">
      <c r="AY767" s="189" t="s">
        <v>91</v>
      </c>
      <c r="AZ767" s="188">
        <f>_xll.qlInterestRateIndexFixingDate(Currency&amp;"ibor"&amp;$I$1,BA767,Trigger)</f>
        <v>44652</v>
      </c>
      <c r="BA767" s="188">
        <f>_xll.qlCalendarAdvance(Calendar,BA766,AY767,"f",,Trigger)</f>
        <v>44656</v>
      </c>
      <c r="BB767" s="188">
        <f>_xll.qlInterestRateIndexMaturity(Currency&amp;"ibor"&amp;$I$1,BA767,Trigger)</f>
        <v>44747</v>
      </c>
      <c r="BC767" s="361" t="e">
        <f>_xll.qlIndexFixing($AC$5,AZ767,,_xll.ohTrigger(Trigger,Quote!$V$2))</f>
        <v>#VALUE!</v>
      </c>
      <c r="BD767" s="361" t="e">
        <f>_xll.qlIndexFixing($BE$1,AZ767,TRUE,_xll.ohTrigger(Trigger,Quote!$V$2))</f>
        <v>#NUM!</v>
      </c>
    </row>
    <row r="768" spans="51:56" ht="11.25" customHeight="1" x14ac:dyDescent="0.25">
      <c r="AY768" s="189" t="s">
        <v>91</v>
      </c>
      <c r="AZ768" s="188">
        <f>_xll.qlInterestRateIndexFixingDate(Currency&amp;"ibor"&amp;$I$1,BA768,Trigger)</f>
        <v>44659</v>
      </c>
      <c r="BA768" s="188">
        <f>_xll.qlCalendarAdvance(Calendar,BA767,AY768,"f",,Trigger)</f>
        <v>44663</v>
      </c>
      <c r="BB768" s="188">
        <f>_xll.qlInterestRateIndexMaturity(Currency&amp;"ibor"&amp;$I$1,BA768,Trigger)</f>
        <v>44754</v>
      </c>
      <c r="BC768" s="361" t="e">
        <f>_xll.qlIndexFixing($AC$5,AZ768,,_xll.ohTrigger(Trigger,Quote!$V$2))</f>
        <v>#VALUE!</v>
      </c>
      <c r="BD768" s="361" t="e">
        <f>_xll.qlIndexFixing($BE$1,AZ768,TRUE,_xll.ohTrigger(Trigger,Quote!$V$2))</f>
        <v>#NUM!</v>
      </c>
    </row>
    <row r="769" spans="51:56" ht="11.25" customHeight="1" x14ac:dyDescent="0.25">
      <c r="AY769" s="189" t="s">
        <v>91</v>
      </c>
      <c r="AZ769" s="188">
        <f>_xll.qlInterestRateIndexFixingDate(Currency&amp;"ibor"&amp;$I$1,BA769,Trigger)</f>
        <v>44664</v>
      </c>
      <c r="BA769" s="188">
        <f>_xll.qlCalendarAdvance(Calendar,BA768,AY769,"f",,Trigger)</f>
        <v>44670</v>
      </c>
      <c r="BB769" s="188">
        <f>_xll.qlInterestRateIndexMaturity(Currency&amp;"ibor"&amp;$I$1,BA769,Trigger)</f>
        <v>44761</v>
      </c>
      <c r="BC769" s="361" t="e">
        <f>_xll.qlIndexFixing($AC$5,AZ769,,_xll.ohTrigger(Trigger,Quote!$V$2))</f>
        <v>#VALUE!</v>
      </c>
      <c r="BD769" s="361" t="e">
        <f>_xll.qlIndexFixing($BE$1,AZ769,TRUE,_xll.ohTrigger(Trigger,Quote!$V$2))</f>
        <v>#NUM!</v>
      </c>
    </row>
    <row r="770" spans="51:56" ht="11.25" customHeight="1" x14ac:dyDescent="0.25">
      <c r="AY770" s="189" t="s">
        <v>91</v>
      </c>
      <c r="AZ770" s="188">
        <f>_xll.qlInterestRateIndexFixingDate(Currency&amp;"ibor"&amp;$I$1,BA770,Trigger)</f>
        <v>44673</v>
      </c>
      <c r="BA770" s="188">
        <f>_xll.qlCalendarAdvance(Calendar,BA769,AY770,"f",,Trigger)</f>
        <v>44677</v>
      </c>
      <c r="BB770" s="188">
        <f>_xll.qlInterestRateIndexMaturity(Currency&amp;"ibor"&amp;$I$1,BA770,Trigger)</f>
        <v>44768</v>
      </c>
      <c r="BC770" s="361" t="e">
        <f>_xll.qlIndexFixing($AC$5,AZ770,,_xll.ohTrigger(Trigger,Quote!$V$2))</f>
        <v>#VALUE!</v>
      </c>
      <c r="BD770" s="361" t="e">
        <f>_xll.qlIndexFixing($BE$1,AZ770,TRUE,_xll.ohTrigger(Trigger,Quote!$V$2))</f>
        <v>#NUM!</v>
      </c>
    </row>
    <row r="771" spans="51:56" ht="11.25" customHeight="1" x14ac:dyDescent="0.25">
      <c r="AY771" s="189" t="s">
        <v>91</v>
      </c>
      <c r="AZ771" s="188">
        <f>_xll.qlInterestRateIndexFixingDate(Currency&amp;"ibor"&amp;$I$1,BA771,Trigger)</f>
        <v>44680</v>
      </c>
      <c r="BA771" s="188">
        <f>_xll.qlCalendarAdvance(Calendar,BA770,AY771,"f",,Trigger)</f>
        <v>44684</v>
      </c>
      <c r="BB771" s="188">
        <f>_xll.qlInterestRateIndexMaturity(Currency&amp;"ibor"&amp;$I$1,BA771,Trigger)</f>
        <v>44776</v>
      </c>
      <c r="BC771" s="361" t="e">
        <f>_xll.qlIndexFixing($AC$5,AZ771,,_xll.ohTrigger(Trigger,Quote!$V$2))</f>
        <v>#VALUE!</v>
      </c>
      <c r="BD771" s="361" t="e">
        <f>_xll.qlIndexFixing($BE$1,AZ771,TRUE,_xll.ohTrigger(Trigger,Quote!$V$2))</f>
        <v>#NUM!</v>
      </c>
    </row>
    <row r="772" spans="51:56" ht="11.25" customHeight="1" x14ac:dyDescent="0.25">
      <c r="AY772" s="189" t="s">
        <v>91</v>
      </c>
      <c r="AZ772" s="188">
        <f>_xll.qlInterestRateIndexFixingDate(Currency&amp;"ibor"&amp;$I$1,BA772,Trigger)</f>
        <v>44687</v>
      </c>
      <c r="BA772" s="188">
        <f>_xll.qlCalendarAdvance(Calendar,BA771,AY772,"f",,Trigger)</f>
        <v>44691</v>
      </c>
      <c r="BB772" s="188">
        <f>_xll.qlInterestRateIndexMaturity(Currency&amp;"ibor"&amp;$I$1,BA772,Trigger)</f>
        <v>44783</v>
      </c>
      <c r="BC772" s="361" t="e">
        <f>_xll.qlIndexFixing($AC$5,AZ772,,_xll.ohTrigger(Trigger,Quote!$V$2))</f>
        <v>#VALUE!</v>
      </c>
      <c r="BD772" s="361" t="e">
        <f>_xll.qlIndexFixing($BE$1,AZ772,TRUE,_xll.ohTrigger(Trigger,Quote!$V$2))</f>
        <v>#NUM!</v>
      </c>
    </row>
    <row r="773" spans="51:56" ht="11.25" customHeight="1" x14ac:dyDescent="0.25">
      <c r="AY773" s="189" t="s">
        <v>91</v>
      </c>
      <c r="AZ773" s="188">
        <f>_xll.qlInterestRateIndexFixingDate(Currency&amp;"ibor"&amp;$I$1,BA773,Trigger)</f>
        <v>44694</v>
      </c>
      <c r="BA773" s="188">
        <f>_xll.qlCalendarAdvance(Calendar,BA772,AY773,"f",,Trigger)</f>
        <v>44698</v>
      </c>
      <c r="BB773" s="188">
        <f>_xll.qlInterestRateIndexMaturity(Currency&amp;"ibor"&amp;$I$1,BA773,Trigger)</f>
        <v>44790</v>
      </c>
      <c r="BC773" s="361" t="e">
        <f>_xll.qlIndexFixing($AC$5,AZ773,,_xll.ohTrigger(Trigger,Quote!$V$2))</f>
        <v>#VALUE!</v>
      </c>
      <c r="BD773" s="361" t="e">
        <f>_xll.qlIndexFixing($BE$1,AZ773,TRUE,_xll.ohTrigger(Trigger,Quote!$V$2))</f>
        <v>#NUM!</v>
      </c>
    </row>
    <row r="774" spans="51:56" ht="11.25" customHeight="1" x14ac:dyDescent="0.25">
      <c r="AY774" s="189" t="s">
        <v>91</v>
      </c>
      <c r="AZ774" s="188">
        <f>_xll.qlInterestRateIndexFixingDate(Currency&amp;"ibor"&amp;$I$1,BA774,Trigger)</f>
        <v>44701</v>
      </c>
      <c r="BA774" s="188">
        <f>_xll.qlCalendarAdvance(Calendar,BA773,AY774,"f",,Trigger)</f>
        <v>44705</v>
      </c>
      <c r="BB774" s="188">
        <f>_xll.qlInterestRateIndexMaturity(Currency&amp;"ibor"&amp;$I$1,BA774,Trigger)</f>
        <v>44797</v>
      </c>
      <c r="BC774" s="361" t="e">
        <f>_xll.qlIndexFixing($AC$5,AZ774,,_xll.ohTrigger(Trigger,Quote!$V$2))</f>
        <v>#VALUE!</v>
      </c>
      <c r="BD774" s="361" t="e">
        <f>_xll.qlIndexFixing($BE$1,AZ774,TRUE,_xll.ohTrigger(Trigger,Quote!$V$2))</f>
        <v>#NUM!</v>
      </c>
    </row>
    <row r="775" spans="51:56" ht="11.25" customHeight="1" x14ac:dyDescent="0.25">
      <c r="AY775" s="189" t="s">
        <v>91</v>
      </c>
      <c r="AZ775" s="188">
        <f>_xll.qlInterestRateIndexFixingDate(Currency&amp;"ibor"&amp;$I$1,BA775,Trigger)</f>
        <v>44708</v>
      </c>
      <c r="BA775" s="188">
        <f>_xll.qlCalendarAdvance(Calendar,BA774,AY775,"f",,Trigger)</f>
        <v>44712</v>
      </c>
      <c r="BB775" s="188">
        <f>_xll.qlInterestRateIndexMaturity(Currency&amp;"ibor"&amp;$I$1,BA775,Trigger)</f>
        <v>44804</v>
      </c>
      <c r="BC775" s="361" t="e">
        <f>_xll.qlIndexFixing($AC$5,AZ775,,_xll.ohTrigger(Trigger,Quote!$V$2))</f>
        <v>#VALUE!</v>
      </c>
      <c r="BD775" s="361" t="e">
        <f>_xll.qlIndexFixing($BE$1,AZ775,TRUE,_xll.ohTrigger(Trigger,Quote!$V$2))</f>
        <v>#NUM!</v>
      </c>
    </row>
    <row r="776" spans="51:56" ht="11.25" customHeight="1" x14ac:dyDescent="0.25">
      <c r="AY776" s="189" t="s">
        <v>91</v>
      </c>
      <c r="AZ776" s="188">
        <f>_xll.qlInterestRateIndexFixingDate(Currency&amp;"ibor"&amp;$I$1,BA776,Trigger)</f>
        <v>44715</v>
      </c>
      <c r="BA776" s="188">
        <f>_xll.qlCalendarAdvance(Calendar,BA775,AY776,"f",,Trigger)</f>
        <v>44719</v>
      </c>
      <c r="BB776" s="188">
        <f>_xll.qlInterestRateIndexMaturity(Currency&amp;"ibor"&amp;$I$1,BA776,Trigger)</f>
        <v>44811</v>
      </c>
      <c r="BC776" s="361" t="e">
        <f>_xll.qlIndexFixing($AC$5,AZ776,,_xll.ohTrigger(Trigger,Quote!$V$2))</f>
        <v>#VALUE!</v>
      </c>
      <c r="BD776" s="361" t="e">
        <f>_xll.qlIndexFixing($BE$1,AZ776,TRUE,_xll.ohTrigger(Trigger,Quote!$V$2))</f>
        <v>#NUM!</v>
      </c>
    </row>
    <row r="777" spans="51:56" ht="11.25" customHeight="1" x14ac:dyDescent="0.25">
      <c r="AY777" s="189" t="s">
        <v>91</v>
      </c>
      <c r="AZ777" s="188">
        <f>_xll.qlInterestRateIndexFixingDate(Currency&amp;"ibor"&amp;$I$1,BA777,Trigger)</f>
        <v>44722</v>
      </c>
      <c r="BA777" s="188">
        <f>_xll.qlCalendarAdvance(Calendar,BA776,AY777,"f",,Trigger)</f>
        <v>44726</v>
      </c>
      <c r="BB777" s="188">
        <f>_xll.qlInterestRateIndexMaturity(Currency&amp;"ibor"&amp;$I$1,BA777,Trigger)</f>
        <v>44818</v>
      </c>
      <c r="BC777" s="361" t="e">
        <f>_xll.qlIndexFixing($AC$5,AZ777,,_xll.ohTrigger(Trigger,Quote!$V$2))</f>
        <v>#VALUE!</v>
      </c>
      <c r="BD777" s="361" t="e">
        <f>_xll.qlIndexFixing($BE$1,AZ777,TRUE,_xll.ohTrigger(Trigger,Quote!$V$2))</f>
        <v>#NUM!</v>
      </c>
    </row>
    <row r="778" spans="51:56" ht="11.25" customHeight="1" x14ac:dyDescent="0.25">
      <c r="AY778" s="189" t="s">
        <v>91</v>
      </c>
      <c r="AZ778" s="188">
        <f>_xll.qlInterestRateIndexFixingDate(Currency&amp;"ibor"&amp;$I$1,BA778,Trigger)</f>
        <v>44729</v>
      </c>
      <c r="BA778" s="188">
        <f>_xll.qlCalendarAdvance(Calendar,BA777,AY778,"f",,Trigger)</f>
        <v>44733</v>
      </c>
      <c r="BB778" s="188">
        <f>_xll.qlInterestRateIndexMaturity(Currency&amp;"ibor"&amp;$I$1,BA778,Trigger)</f>
        <v>44825</v>
      </c>
      <c r="BC778" s="361" t="e">
        <f>_xll.qlIndexFixing($AC$5,AZ778,,_xll.ohTrigger(Trigger,Quote!$V$2))</f>
        <v>#VALUE!</v>
      </c>
      <c r="BD778" s="361" t="e">
        <f>_xll.qlIndexFixing($BE$1,AZ778,TRUE,_xll.ohTrigger(Trigger,Quote!$V$2))</f>
        <v>#NUM!</v>
      </c>
    </row>
    <row r="779" spans="51:56" ht="11.25" customHeight="1" x14ac:dyDescent="0.25">
      <c r="AY779" s="189" t="s">
        <v>91</v>
      </c>
      <c r="AZ779" s="188">
        <f>_xll.qlInterestRateIndexFixingDate(Currency&amp;"ibor"&amp;$I$1,BA779,Trigger)</f>
        <v>44736</v>
      </c>
      <c r="BA779" s="188">
        <f>_xll.qlCalendarAdvance(Calendar,BA778,AY779,"f",,Trigger)</f>
        <v>44740</v>
      </c>
      <c r="BB779" s="188">
        <f>_xll.qlInterestRateIndexMaturity(Currency&amp;"ibor"&amp;$I$1,BA779,Trigger)</f>
        <v>44832</v>
      </c>
      <c r="BC779" s="361" t="e">
        <f>_xll.qlIndexFixing($AC$5,AZ779,,_xll.ohTrigger(Trigger,Quote!$V$2))</f>
        <v>#VALUE!</v>
      </c>
      <c r="BD779" s="361" t="e">
        <f>_xll.qlIndexFixing($BE$1,AZ779,TRUE,_xll.ohTrigger(Trigger,Quote!$V$2))</f>
        <v>#NUM!</v>
      </c>
    </row>
    <row r="780" spans="51:56" ht="11.25" customHeight="1" x14ac:dyDescent="0.25">
      <c r="AY780" s="189" t="s">
        <v>91</v>
      </c>
      <c r="AZ780" s="188">
        <f>_xll.qlInterestRateIndexFixingDate(Currency&amp;"ibor"&amp;$I$1,BA780,Trigger)</f>
        <v>44743</v>
      </c>
      <c r="BA780" s="188">
        <f>_xll.qlCalendarAdvance(Calendar,BA779,AY780,"f",,Trigger)</f>
        <v>44747</v>
      </c>
      <c r="BB780" s="188">
        <f>_xll.qlInterestRateIndexMaturity(Currency&amp;"ibor"&amp;$I$1,BA780,Trigger)</f>
        <v>44839</v>
      </c>
      <c r="BC780" s="361" t="e">
        <f>_xll.qlIndexFixing($AC$5,AZ780,,_xll.ohTrigger(Trigger,Quote!$V$2))</f>
        <v>#VALUE!</v>
      </c>
      <c r="BD780" s="361" t="e">
        <f>_xll.qlIndexFixing($BE$1,AZ780,TRUE,_xll.ohTrigger(Trigger,Quote!$V$2))</f>
        <v>#NUM!</v>
      </c>
    </row>
    <row r="781" spans="51:56" ht="11.25" customHeight="1" x14ac:dyDescent="0.25">
      <c r="AY781" s="189" t="s">
        <v>91</v>
      </c>
      <c r="AZ781" s="188">
        <f>_xll.qlInterestRateIndexFixingDate(Currency&amp;"ibor"&amp;$I$1,BA781,Trigger)</f>
        <v>44750</v>
      </c>
      <c r="BA781" s="188">
        <f>_xll.qlCalendarAdvance(Calendar,BA780,AY781,"f",,Trigger)</f>
        <v>44754</v>
      </c>
      <c r="BB781" s="188">
        <f>_xll.qlInterestRateIndexMaturity(Currency&amp;"ibor"&amp;$I$1,BA781,Trigger)</f>
        <v>44846</v>
      </c>
      <c r="BC781" s="361" t="e">
        <f>_xll.qlIndexFixing($AC$5,AZ781,,_xll.ohTrigger(Trigger,Quote!$V$2))</f>
        <v>#VALUE!</v>
      </c>
      <c r="BD781" s="361" t="e">
        <f>_xll.qlIndexFixing($BE$1,AZ781,TRUE,_xll.ohTrigger(Trigger,Quote!$V$2))</f>
        <v>#NUM!</v>
      </c>
    </row>
    <row r="782" spans="51:56" ht="11.25" customHeight="1" x14ac:dyDescent="0.25">
      <c r="AY782" s="189" t="s">
        <v>91</v>
      </c>
      <c r="AZ782" s="188">
        <f>_xll.qlInterestRateIndexFixingDate(Currency&amp;"ibor"&amp;$I$1,BA782,Trigger)</f>
        <v>44757</v>
      </c>
      <c r="BA782" s="188">
        <f>_xll.qlCalendarAdvance(Calendar,BA781,AY782,"f",,Trigger)</f>
        <v>44761</v>
      </c>
      <c r="BB782" s="188">
        <f>_xll.qlInterestRateIndexMaturity(Currency&amp;"ibor"&amp;$I$1,BA782,Trigger)</f>
        <v>44853</v>
      </c>
      <c r="BC782" s="361" t="e">
        <f>_xll.qlIndexFixing($AC$5,AZ782,,_xll.ohTrigger(Trigger,Quote!$V$2))</f>
        <v>#VALUE!</v>
      </c>
      <c r="BD782" s="361" t="e">
        <f>_xll.qlIndexFixing($BE$1,AZ782,TRUE,_xll.ohTrigger(Trigger,Quote!$V$2))</f>
        <v>#NUM!</v>
      </c>
    </row>
    <row r="783" spans="51:56" ht="11.25" customHeight="1" x14ac:dyDescent="0.25">
      <c r="AY783" s="189" t="s">
        <v>91</v>
      </c>
      <c r="AZ783" s="188">
        <f>_xll.qlInterestRateIndexFixingDate(Currency&amp;"ibor"&amp;$I$1,BA783,Trigger)</f>
        <v>44764</v>
      </c>
      <c r="BA783" s="188">
        <f>_xll.qlCalendarAdvance(Calendar,BA782,AY783,"f",,Trigger)</f>
        <v>44768</v>
      </c>
      <c r="BB783" s="188">
        <f>_xll.qlInterestRateIndexMaturity(Currency&amp;"ibor"&amp;$I$1,BA783,Trigger)</f>
        <v>44860</v>
      </c>
      <c r="BC783" s="361" t="e">
        <f>_xll.qlIndexFixing($AC$5,AZ783,,_xll.ohTrigger(Trigger,Quote!$V$2))</f>
        <v>#VALUE!</v>
      </c>
      <c r="BD783" s="361" t="e">
        <f>_xll.qlIndexFixing($BE$1,AZ783,TRUE,_xll.ohTrigger(Trigger,Quote!$V$2))</f>
        <v>#NUM!</v>
      </c>
    </row>
    <row r="784" spans="51:56" ht="11.25" customHeight="1" x14ac:dyDescent="0.25">
      <c r="AY784" s="189" t="s">
        <v>91</v>
      </c>
      <c r="AZ784" s="188">
        <f>_xll.qlInterestRateIndexFixingDate(Currency&amp;"ibor"&amp;$I$1,BA784,Trigger)</f>
        <v>44771</v>
      </c>
      <c r="BA784" s="188">
        <f>_xll.qlCalendarAdvance(Calendar,BA783,AY784,"f",,Trigger)</f>
        <v>44775</v>
      </c>
      <c r="BB784" s="188">
        <f>_xll.qlInterestRateIndexMaturity(Currency&amp;"ibor"&amp;$I$1,BA784,Trigger)</f>
        <v>44867</v>
      </c>
      <c r="BC784" s="361" t="e">
        <f>_xll.qlIndexFixing($AC$5,AZ784,,_xll.ohTrigger(Trigger,Quote!$V$2))</f>
        <v>#VALUE!</v>
      </c>
      <c r="BD784" s="361" t="e">
        <f>_xll.qlIndexFixing($BE$1,AZ784,TRUE,_xll.ohTrigger(Trigger,Quote!$V$2))</f>
        <v>#NUM!</v>
      </c>
    </row>
    <row r="785" spans="51:56" ht="11.25" customHeight="1" x14ac:dyDescent="0.25">
      <c r="AY785" s="189" t="s">
        <v>91</v>
      </c>
      <c r="AZ785" s="188">
        <f>_xll.qlInterestRateIndexFixingDate(Currency&amp;"ibor"&amp;$I$1,BA785,Trigger)</f>
        <v>44778</v>
      </c>
      <c r="BA785" s="188">
        <f>_xll.qlCalendarAdvance(Calendar,BA784,AY785,"f",,Trigger)</f>
        <v>44782</v>
      </c>
      <c r="BB785" s="188">
        <f>_xll.qlInterestRateIndexMaturity(Currency&amp;"ibor"&amp;$I$1,BA785,Trigger)</f>
        <v>44874</v>
      </c>
      <c r="BC785" s="361" t="e">
        <f>_xll.qlIndexFixing($AC$5,AZ785,,_xll.ohTrigger(Trigger,Quote!$V$2))</f>
        <v>#VALUE!</v>
      </c>
      <c r="BD785" s="361" t="e">
        <f>_xll.qlIndexFixing($BE$1,AZ785,TRUE,_xll.ohTrigger(Trigger,Quote!$V$2))</f>
        <v>#NUM!</v>
      </c>
    </row>
    <row r="786" spans="51:56" ht="11.25" customHeight="1" x14ac:dyDescent="0.25">
      <c r="AY786" s="189" t="s">
        <v>91</v>
      </c>
      <c r="AZ786" s="188">
        <f>_xll.qlInterestRateIndexFixingDate(Currency&amp;"ibor"&amp;$I$1,BA786,Trigger)</f>
        <v>44785</v>
      </c>
      <c r="BA786" s="188">
        <f>_xll.qlCalendarAdvance(Calendar,BA785,AY786,"f",,Trigger)</f>
        <v>44789</v>
      </c>
      <c r="BB786" s="188">
        <f>_xll.qlInterestRateIndexMaturity(Currency&amp;"ibor"&amp;$I$1,BA786,Trigger)</f>
        <v>44881</v>
      </c>
      <c r="BC786" s="361" t="e">
        <f>_xll.qlIndexFixing($AC$5,AZ786,,_xll.ohTrigger(Trigger,Quote!$V$2))</f>
        <v>#VALUE!</v>
      </c>
      <c r="BD786" s="361" t="e">
        <f>_xll.qlIndexFixing($BE$1,AZ786,TRUE,_xll.ohTrigger(Trigger,Quote!$V$2))</f>
        <v>#NUM!</v>
      </c>
    </row>
    <row r="787" spans="51:56" ht="11.25" customHeight="1" x14ac:dyDescent="0.25">
      <c r="AY787" s="189" t="s">
        <v>91</v>
      </c>
      <c r="AZ787" s="188">
        <f>_xll.qlInterestRateIndexFixingDate(Currency&amp;"ibor"&amp;$I$1,BA787,Trigger)</f>
        <v>44792</v>
      </c>
      <c r="BA787" s="188">
        <f>_xll.qlCalendarAdvance(Calendar,BA786,AY787,"f",,Trigger)</f>
        <v>44796</v>
      </c>
      <c r="BB787" s="188">
        <f>_xll.qlInterestRateIndexMaturity(Currency&amp;"ibor"&amp;$I$1,BA787,Trigger)</f>
        <v>44888</v>
      </c>
      <c r="BC787" s="361" t="e">
        <f>_xll.qlIndexFixing($AC$5,AZ787,,_xll.ohTrigger(Trigger,Quote!$V$2))</f>
        <v>#VALUE!</v>
      </c>
      <c r="BD787" s="361" t="e">
        <f>_xll.qlIndexFixing($BE$1,AZ787,TRUE,_xll.ohTrigger(Trigger,Quote!$V$2))</f>
        <v>#NUM!</v>
      </c>
    </row>
    <row r="788" spans="51:56" ht="11.25" customHeight="1" x14ac:dyDescent="0.25">
      <c r="AY788" s="189" t="s">
        <v>91</v>
      </c>
      <c r="AZ788" s="188">
        <f>_xll.qlInterestRateIndexFixingDate(Currency&amp;"ibor"&amp;$I$1,BA788,Trigger)</f>
        <v>44799</v>
      </c>
      <c r="BA788" s="188">
        <f>_xll.qlCalendarAdvance(Calendar,BA787,AY788,"f",,Trigger)</f>
        <v>44803</v>
      </c>
      <c r="BB788" s="188">
        <f>_xll.qlInterestRateIndexMaturity(Currency&amp;"ibor"&amp;$I$1,BA788,Trigger)</f>
        <v>44895</v>
      </c>
      <c r="BC788" s="361" t="e">
        <f>_xll.qlIndexFixing($AC$5,AZ788,,_xll.ohTrigger(Trigger,Quote!$V$2))</f>
        <v>#VALUE!</v>
      </c>
      <c r="BD788" s="361" t="e">
        <f>_xll.qlIndexFixing($BE$1,AZ788,TRUE,_xll.ohTrigger(Trigger,Quote!$V$2))</f>
        <v>#NUM!</v>
      </c>
    </row>
    <row r="789" spans="51:56" ht="11.25" customHeight="1" x14ac:dyDescent="0.25">
      <c r="AY789" s="189" t="s">
        <v>91</v>
      </c>
      <c r="AZ789" s="188">
        <f>_xll.qlInterestRateIndexFixingDate(Currency&amp;"ibor"&amp;$I$1,BA789,Trigger)</f>
        <v>44806</v>
      </c>
      <c r="BA789" s="188">
        <f>_xll.qlCalendarAdvance(Calendar,BA788,AY789,"f",,Trigger)</f>
        <v>44810</v>
      </c>
      <c r="BB789" s="188">
        <f>_xll.qlInterestRateIndexMaturity(Currency&amp;"ibor"&amp;$I$1,BA789,Trigger)</f>
        <v>44901</v>
      </c>
      <c r="BC789" s="361" t="e">
        <f>_xll.qlIndexFixing($AC$5,AZ789,,_xll.ohTrigger(Trigger,Quote!$V$2))</f>
        <v>#VALUE!</v>
      </c>
      <c r="BD789" s="361" t="e">
        <f>_xll.qlIndexFixing($BE$1,AZ789,TRUE,_xll.ohTrigger(Trigger,Quote!$V$2))</f>
        <v>#NUM!</v>
      </c>
    </row>
    <row r="790" spans="51:56" ht="11.25" customHeight="1" x14ac:dyDescent="0.25">
      <c r="AY790" s="189" t="s">
        <v>91</v>
      </c>
      <c r="AZ790" s="188">
        <f>_xll.qlInterestRateIndexFixingDate(Currency&amp;"ibor"&amp;$I$1,BA790,Trigger)</f>
        <v>44813</v>
      </c>
      <c r="BA790" s="188">
        <f>_xll.qlCalendarAdvance(Calendar,BA789,AY790,"f",,Trigger)</f>
        <v>44817</v>
      </c>
      <c r="BB790" s="188">
        <f>_xll.qlInterestRateIndexMaturity(Currency&amp;"ibor"&amp;$I$1,BA790,Trigger)</f>
        <v>44908</v>
      </c>
      <c r="BC790" s="361" t="e">
        <f>_xll.qlIndexFixing($AC$5,AZ790,,_xll.ohTrigger(Trigger,Quote!$V$2))</f>
        <v>#VALUE!</v>
      </c>
      <c r="BD790" s="361" t="e">
        <f>_xll.qlIndexFixing($BE$1,AZ790,TRUE,_xll.ohTrigger(Trigger,Quote!$V$2))</f>
        <v>#NUM!</v>
      </c>
    </row>
    <row r="791" spans="51:56" ht="11.25" customHeight="1" x14ac:dyDescent="0.25">
      <c r="AY791" s="189" t="s">
        <v>91</v>
      </c>
      <c r="AZ791" s="188">
        <f>_xll.qlInterestRateIndexFixingDate(Currency&amp;"ibor"&amp;$I$1,BA791,Trigger)</f>
        <v>44820</v>
      </c>
      <c r="BA791" s="188">
        <f>_xll.qlCalendarAdvance(Calendar,BA790,AY791,"f",,Trigger)</f>
        <v>44824</v>
      </c>
      <c r="BB791" s="188">
        <f>_xll.qlInterestRateIndexMaturity(Currency&amp;"ibor"&amp;$I$1,BA791,Trigger)</f>
        <v>44915</v>
      </c>
      <c r="BC791" s="361" t="e">
        <f>_xll.qlIndexFixing($AC$5,AZ791,,_xll.ohTrigger(Trigger,Quote!$V$2))</f>
        <v>#VALUE!</v>
      </c>
      <c r="BD791" s="361" t="e">
        <f>_xll.qlIndexFixing($BE$1,AZ791,TRUE,_xll.ohTrigger(Trigger,Quote!$V$2))</f>
        <v>#NUM!</v>
      </c>
    </row>
    <row r="792" spans="51:56" ht="11.25" customHeight="1" x14ac:dyDescent="0.25">
      <c r="AY792" s="189" t="s">
        <v>91</v>
      </c>
      <c r="AZ792" s="188">
        <f>_xll.qlInterestRateIndexFixingDate(Currency&amp;"ibor"&amp;$I$1,BA792,Trigger)</f>
        <v>44827</v>
      </c>
      <c r="BA792" s="188">
        <f>_xll.qlCalendarAdvance(Calendar,BA791,AY792,"f",,Trigger)</f>
        <v>44831</v>
      </c>
      <c r="BB792" s="188">
        <f>_xll.qlInterestRateIndexMaturity(Currency&amp;"ibor"&amp;$I$1,BA792,Trigger)</f>
        <v>44922</v>
      </c>
      <c r="BC792" s="361" t="e">
        <f>_xll.qlIndexFixing($AC$5,AZ792,,_xll.ohTrigger(Trigger,Quote!$V$2))</f>
        <v>#VALUE!</v>
      </c>
      <c r="BD792" s="361" t="e">
        <f>_xll.qlIndexFixing($BE$1,AZ792,TRUE,_xll.ohTrigger(Trigger,Quote!$V$2))</f>
        <v>#NUM!</v>
      </c>
    </row>
    <row r="793" spans="51:56" ht="11.25" customHeight="1" x14ac:dyDescent="0.25">
      <c r="AY793" s="189" t="s">
        <v>91</v>
      </c>
      <c r="AZ793" s="188">
        <f>_xll.qlInterestRateIndexFixingDate(Currency&amp;"ibor"&amp;$I$1,BA793,Trigger)</f>
        <v>44834</v>
      </c>
      <c r="BA793" s="188">
        <f>_xll.qlCalendarAdvance(Calendar,BA792,AY793,"f",,Trigger)</f>
        <v>44838</v>
      </c>
      <c r="BB793" s="188">
        <f>_xll.qlInterestRateIndexMaturity(Currency&amp;"ibor"&amp;$I$1,BA793,Trigger)</f>
        <v>44930</v>
      </c>
      <c r="BC793" s="361" t="e">
        <f>_xll.qlIndexFixing($AC$5,AZ793,,_xll.ohTrigger(Trigger,Quote!$V$2))</f>
        <v>#VALUE!</v>
      </c>
      <c r="BD793" s="361" t="e">
        <f>_xll.qlIndexFixing($BE$1,AZ793,TRUE,_xll.ohTrigger(Trigger,Quote!$V$2))</f>
        <v>#NUM!</v>
      </c>
    </row>
    <row r="794" spans="51:56" ht="11.25" customHeight="1" x14ac:dyDescent="0.25">
      <c r="AY794" s="189" t="s">
        <v>91</v>
      </c>
      <c r="AZ794" s="188">
        <f>_xll.qlInterestRateIndexFixingDate(Currency&amp;"ibor"&amp;$I$1,BA794,Trigger)</f>
        <v>44841</v>
      </c>
      <c r="BA794" s="188">
        <f>_xll.qlCalendarAdvance(Calendar,BA793,AY794,"f",,Trigger)</f>
        <v>44845</v>
      </c>
      <c r="BB794" s="188">
        <f>_xll.qlInterestRateIndexMaturity(Currency&amp;"ibor"&amp;$I$1,BA794,Trigger)</f>
        <v>44937</v>
      </c>
      <c r="BC794" s="361" t="e">
        <f>_xll.qlIndexFixing($AC$5,AZ794,,_xll.ohTrigger(Trigger,Quote!$V$2))</f>
        <v>#VALUE!</v>
      </c>
      <c r="BD794" s="361" t="e">
        <f>_xll.qlIndexFixing($BE$1,AZ794,TRUE,_xll.ohTrigger(Trigger,Quote!$V$2))</f>
        <v>#NUM!</v>
      </c>
    </row>
    <row r="795" spans="51:56" ht="11.25" customHeight="1" x14ac:dyDescent="0.25">
      <c r="AY795" s="189" t="s">
        <v>91</v>
      </c>
      <c r="AZ795" s="188">
        <f>_xll.qlInterestRateIndexFixingDate(Currency&amp;"ibor"&amp;$I$1,BA795,Trigger)</f>
        <v>44848</v>
      </c>
      <c r="BA795" s="188">
        <f>_xll.qlCalendarAdvance(Calendar,BA794,AY795,"f",,Trigger)</f>
        <v>44852</v>
      </c>
      <c r="BB795" s="188">
        <f>_xll.qlInterestRateIndexMaturity(Currency&amp;"ibor"&amp;$I$1,BA795,Trigger)</f>
        <v>44944</v>
      </c>
      <c r="BC795" s="361" t="e">
        <f>_xll.qlIndexFixing($AC$5,AZ795,,_xll.ohTrigger(Trigger,Quote!$V$2))</f>
        <v>#VALUE!</v>
      </c>
      <c r="BD795" s="361" t="e">
        <f>_xll.qlIndexFixing($BE$1,AZ795,TRUE,_xll.ohTrigger(Trigger,Quote!$V$2))</f>
        <v>#NUM!</v>
      </c>
    </row>
    <row r="796" spans="51:56" ht="11.25" customHeight="1" x14ac:dyDescent="0.25">
      <c r="AY796" s="189" t="s">
        <v>91</v>
      </c>
      <c r="AZ796" s="188">
        <f>_xll.qlInterestRateIndexFixingDate(Currency&amp;"ibor"&amp;$I$1,BA796,Trigger)</f>
        <v>44855</v>
      </c>
      <c r="BA796" s="188">
        <f>_xll.qlCalendarAdvance(Calendar,BA795,AY796,"f",,Trigger)</f>
        <v>44859</v>
      </c>
      <c r="BB796" s="188">
        <f>_xll.qlInterestRateIndexMaturity(Currency&amp;"ibor"&amp;$I$1,BA796,Trigger)</f>
        <v>44951</v>
      </c>
      <c r="BC796" s="361" t="e">
        <f>_xll.qlIndexFixing($AC$5,AZ796,,_xll.ohTrigger(Trigger,Quote!$V$2))</f>
        <v>#VALUE!</v>
      </c>
      <c r="BD796" s="361" t="e">
        <f>_xll.qlIndexFixing($BE$1,AZ796,TRUE,_xll.ohTrigger(Trigger,Quote!$V$2))</f>
        <v>#NUM!</v>
      </c>
    </row>
    <row r="797" spans="51:56" ht="11.25" customHeight="1" x14ac:dyDescent="0.25">
      <c r="AY797" s="189" t="s">
        <v>91</v>
      </c>
      <c r="AZ797" s="188">
        <f>_xll.qlInterestRateIndexFixingDate(Currency&amp;"ibor"&amp;$I$1,BA797,Trigger)</f>
        <v>44862</v>
      </c>
      <c r="BA797" s="188">
        <f>_xll.qlCalendarAdvance(Calendar,BA796,AY797,"f",,Trigger)</f>
        <v>44866</v>
      </c>
      <c r="BB797" s="188">
        <f>_xll.qlInterestRateIndexMaturity(Currency&amp;"ibor"&amp;$I$1,BA797,Trigger)</f>
        <v>44958</v>
      </c>
      <c r="BC797" s="361" t="e">
        <f>_xll.qlIndexFixing($AC$5,AZ797,,_xll.ohTrigger(Trigger,Quote!$V$2))</f>
        <v>#VALUE!</v>
      </c>
      <c r="BD797" s="361" t="e">
        <f>_xll.qlIndexFixing($BE$1,AZ797,TRUE,_xll.ohTrigger(Trigger,Quote!$V$2))</f>
        <v>#NUM!</v>
      </c>
    </row>
    <row r="798" spans="51:56" ht="11.25" customHeight="1" x14ac:dyDescent="0.25">
      <c r="AY798" s="189" t="s">
        <v>91</v>
      </c>
      <c r="AZ798" s="188">
        <f>_xll.qlInterestRateIndexFixingDate(Currency&amp;"ibor"&amp;$I$1,BA798,Trigger)</f>
        <v>44869</v>
      </c>
      <c r="BA798" s="188">
        <f>_xll.qlCalendarAdvance(Calendar,BA797,AY798,"f",,Trigger)</f>
        <v>44873</v>
      </c>
      <c r="BB798" s="188">
        <f>_xll.qlInterestRateIndexMaturity(Currency&amp;"ibor"&amp;$I$1,BA798,Trigger)</f>
        <v>44965</v>
      </c>
      <c r="BC798" s="361" t="e">
        <f>_xll.qlIndexFixing($AC$5,AZ798,,_xll.ohTrigger(Trigger,Quote!$V$2))</f>
        <v>#VALUE!</v>
      </c>
      <c r="BD798" s="361" t="e">
        <f>_xll.qlIndexFixing($BE$1,AZ798,TRUE,_xll.ohTrigger(Trigger,Quote!$V$2))</f>
        <v>#NUM!</v>
      </c>
    </row>
    <row r="799" spans="51:56" ht="11.25" customHeight="1" x14ac:dyDescent="0.25">
      <c r="AY799" s="189" t="s">
        <v>91</v>
      </c>
      <c r="AZ799" s="188">
        <f>_xll.qlInterestRateIndexFixingDate(Currency&amp;"ibor"&amp;$I$1,BA799,Trigger)</f>
        <v>44876</v>
      </c>
      <c r="BA799" s="188">
        <f>_xll.qlCalendarAdvance(Calendar,BA798,AY799,"f",,Trigger)</f>
        <v>44880</v>
      </c>
      <c r="BB799" s="188">
        <f>_xll.qlInterestRateIndexMaturity(Currency&amp;"ibor"&amp;$I$1,BA799,Trigger)</f>
        <v>44972</v>
      </c>
      <c r="BC799" s="361" t="e">
        <f>_xll.qlIndexFixing($AC$5,AZ799,,_xll.ohTrigger(Trigger,Quote!$V$2))</f>
        <v>#VALUE!</v>
      </c>
      <c r="BD799" s="361" t="e">
        <f>_xll.qlIndexFixing($BE$1,AZ799,TRUE,_xll.ohTrigger(Trigger,Quote!$V$2))</f>
        <v>#NUM!</v>
      </c>
    </row>
    <row r="800" spans="51:56" ht="11.25" customHeight="1" x14ac:dyDescent="0.25">
      <c r="AY800" s="189" t="s">
        <v>91</v>
      </c>
      <c r="AZ800" s="188">
        <f>_xll.qlInterestRateIndexFixingDate(Currency&amp;"ibor"&amp;$I$1,BA800,Trigger)</f>
        <v>44883</v>
      </c>
      <c r="BA800" s="188">
        <f>_xll.qlCalendarAdvance(Calendar,BA799,AY800,"f",,Trigger)</f>
        <v>44887</v>
      </c>
      <c r="BB800" s="188">
        <f>_xll.qlInterestRateIndexMaturity(Currency&amp;"ibor"&amp;$I$1,BA800,Trigger)</f>
        <v>44979</v>
      </c>
      <c r="BC800" s="361" t="e">
        <f>_xll.qlIndexFixing($AC$5,AZ800,,_xll.ohTrigger(Trigger,Quote!$V$2))</f>
        <v>#VALUE!</v>
      </c>
      <c r="BD800" s="361" t="e">
        <f>_xll.qlIndexFixing($BE$1,AZ800,TRUE,_xll.ohTrigger(Trigger,Quote!$V$2))</f>
        <v>#NUM!</v>
      </c>
    </row>
    <row r="801" spans="51:56" ht="11.25" customHeight="1" x14ac:dyDescent="0.25">
      <c r="AY801" s="189" t="s">
        <v>91</v>
      </c>
      <c r="AZ801" s="188">
        <f>_xll.qlInterestRateIndexFixingDate(Currency&amp;"ibor"&amp;$I$1,BA801,Trigger)</f>
        <v>44890</v>
      </c>
      <c r="BA801" s="188">
        <f>_xll.qlCalendarAdvance(Calendar,BA800,AY801,"f",,Trigger)</f>
        <v>44894</v>
      </c>
      <c r="BB801" s="188">
        <f>_xll.qlInterestRateIndexMaturity(Currency&amp;"ibor"&amp;$I$1,BA801,Trigger)</f>
        <v>44985</v>
      </c>
      <c r="BC801" s="361" t="e">
        <f>_xll.qlIndexFixing($AC$5,AZ801,,_xll.ohTrigger(Trigger,Quote!$V$2))</f>
        <v>#VALUE!</v>
      </c>
      <c r="BD801" s="361" t="e">
        <f>_xll.qlIndexFixing($BE$1,AZ801,TRUE,_xll.ohTrigger(Trigger,Quote!$V$2))</f>
        <v>#NUM!</v>
      </c>
    </row>
    <row r="802" spans="51:56" ht="11.25" customHeight="1" x14ac:dyDescent="0.25">
      <c r="AY802" s="189" t="s">
        <v>91</v>
      </c>
      <c r="AZ802" s="188">
        <f>_xll.qlInterestRateIndexFixingDate(Currency&amp;"ibor"&amp;$I$1,BA802,Trigger)</f>
        <v>44897</v>
      </c>
      <c r="BA802" s="188">
        <f>_xll.qlCalendarAdvance(Calendar,BA801,AY802,"f",,Trigger)</f>
        <v>44901</v>
      </c>
      <c r="BB802" s="188">
        <f>_xll.qlInterestRateIndexMaturity(Currency&amp;"ibor"&amp;$I$1,BA802,Trigger)</f>
        <v>44991</v>
      </c>
      <c r="BC802" s="361" t="e">
        <f>_xll.qlIndexFixing($AC$5,AZ802,,_xll.ohTrigger(Trigger,Quote!$V$2))</f>
        <v>#VALUE!</v>
      </c>
      <c r="BD802" s="361" t="e">
        <f>_xll.qlIndexFixing($BE$1,AZ802,TRUE,_xll.ohTrigger(Trigger,Quote!$V$2))</f>
        <v>#NUM!</v>
      </c>
    </row>
    <row r="803" spans="51:56" ht="11.25" customHeight="1" x14ac:dyDescent="0.25">
      <c r="AY803" s="189" t="s">
        <v>91</v>
      </c>
      <c r="AZ803" s="188">
        <f>_xll.qlInterestRateIndexFixingDate(Currency&amp;"ibor"&amp;$I$1,BA803,Trigger)</f>
        <v>44904</v>
      </c>
      <c r="BA803" s="188">
        <f>_xll.qlCalendarAdvance(Calendar,BA802,AY803,"f",,Trigger)</f>
        <v>44908</v>
      </c>
      <c r="BB803" s="188">
        <f>_xll.qlInterestRateIndexMaturity(Currency&amp;"ibor"&amp;$I$1,BA803,Trigger)</f>
        <v>44998</v>
      </c>
      <c r="BC803" s="361" t="e">
        <f>_xll.qlIndexFixing($AC$5,AZ803,,_xll.ohTrigger(Trigger,Quote!$V$2))</f>
        <v>#VALUE!</v>
      </c>
      <c r="BD803" s="361" t="e">
        <f>_xll.qlIndexFixing($BE$1,AZ803,TRUE,_xll.ohTrigger(Trigger,Quote!$V$2))</f>
        <v>#NUM!</v>
      </c>
    </row>
    <row r="804" spans="51:56" ht="11.25" customHeight="1" x14ac:dyDescent="0.25">
      <c r="AY804" s="189" t="s">
        <v>91</v>
      </c>
      <c r="AZ804" s="188">
        <f>_xll.qlInterestRateIndexFixingDate(Currency&amp;"ibor"&amp;$I$1,BA804,Trigger)</f>
        <v>44911</v>
      </c>
      <c r="BA804" s="188">
        <f>_xll.qlCalendarAdvance(Calendar,BA803,AY804,"f",,Trigger)</f>
        <v>44915</v>
      </c>
      <c r="BB804" s="188">
        <f>_xll.qlInterestRateIndexMaturity(Currency&amp;"ibor"&amp;$I$1,BA804,Trigger)</f>
        <v>45005</v>
      </c>
      <c r="BC804" s="361" t="e">
        <f>_xll.qlIndexFixing($AC$5,AZ804,,_xll.ohTrigger(Trigger,Quote!$V$2))</f>
        <v>#VALUE!</v>
      </c>
      <c r="BD804" s="361" t="e">
        <f>_xll.qlIndexFixing($BE$1,AZ804,TRUE,_xll.ohTrigger(Trigger,Quote!$V$2))</f>
        <v>#NUM!</v>
      </c>
    </row>
    <row r="805" spans="51:56" ht="11.25" customHeight="1" x14ac:dyDescent="0.25">
      <c r="AY805" s="189" t="s">
        <v>91</v>
      </c>
      <c r="AZ805" s="188">
        <f>_xll.qlInterestRateIndexFixingDate(Currency&amp;"ibor"&amp;$I$1,BA805,Trigger)</f>
        <v>44917</v>
      </c>
      <c r="BA805" s="188">
        <f>_xll.qlCalendarAdvance(Calendar,BA804,AY805,"f",,Trigger)</f>
        <v>44922</v>
      </c>
      <c r="BB805" s="188">
        <f>_xll.qlInterestRateIndexMaturity(Currency&amp;"ibor"&amp;$I$1,BA805,Trigger)</f>
        <v>45012</v>
      </c>
      <c r="BC805" s="361" t="e">
        <f>_xll.qlIndexFixing($AC$5,AZ805,,_xll.ohTrigger(Trigger,Quote!$V$2))</f>
        <v>#VALUE!</v>
      </c>
      <c r="BD805" s="361" t="e">
        <f>_xll.qlIndexFixing($BE$1,AZ805,TRUE,_xll.ohTrigger(Trigger,Quote!$V$2))</f>
        <v>#NUM!</v>
      </c>
    </row>
    <row r="806" spans="51:56" ht="11.25" customHeight="1" x14ac:dyDescent="0.25">
      <c r="AY806" s="189" t="s">
        <v>91</v>
      </c>
      <c r="AZ806" s="188">
        <f>_xll.qlInterestRateIndexFixingDate(Currency&amp;"ibor"&amp;$I$1,BA806,Trigger)</f>
        <v>44925</v>
      </c>
      <c r="BA806" s="188">
        <f>_xll.qlCalendarAdvance(Calendar,BA805,AY806,"f",,Trigger)</f>
        <v>44929</v>
      </c>
      <c r="BB806" s="188">
        <f>_xll.qlInterestRateIndexMaturity(Currency&amp;"ibor"&amp;$I$1,BA806,Trigger)</f>
        <v>45019</v>
      </c>
      <c r="BC806" s="361" t="e">
        <f>_xll.qlIndexFixing($AC$5,AZ806,,_xll.ohTrigger(Trigger,Quote!$V$2))</f>
        <v>#VALUE!</v>
      </c>
      <c r="BD806" s="361" t="e">
        <f>_xll.qlIndexFixing($BE$1,AZ806,TRUE,_xll.ohTrigger(Trigger,Quote!$V$2))</f>
        <v>#NUM!</v>
      </c>
    </row>
    <row r="807" spans="51:56" ht="11.25" customHeight="1" x14ac:dyDescent="0.25">
      <c r="AY807" s="189" t="s">
        <v>91</v>
      </c>
      <c r="AZ807" s="188">
        <f>_xll.qlInterestRateIndexFixingDate(Currency&amp;"ibor"&amp;$I$1,BA807,Trigger)</f>
        <v>44932</v>
      </c>
      <c r="BA807" s="188">
        <f>_xll.qlCalendarAdvance(Calendar,BA806,AY807,"f",,Trigger)</f>
        <v>44936</v>
      </c>
      <c r="BB807" s="188">
        <f>_xll.qlInterestRateIndexMaturity(Currency&amp;"ibor"&amp;$I$1,BA807,Trigger)</f>
        <v>45027</v>
      </c>
      <c r="BC807" s="361" t="e">
        <f>_xll.qlIndexFixing($AC$5,AZ807,,_xll.ohTrigger(Trigger,Quote!$V$2))</f>
        <v>#VALUE!</v>
      </c>
      <c r="BD807" s="361" t="e">
        <f>_xll.qlIndexFixing($BE$1,AZ807,TRUE,_xll.ohTrigger(Trigger,Quote!$V$2))</f>
        <v>#NUM!</v>
      </c>
    </row>
    <row r="808" spans="51:56" ht="11.25" customHeight="1" x14ac:dyDescent="0.25">
      <c r="AY808" s="189" t="s">
        <v>91</v>
      </c>
      <c r="AZ808" s="188">
        <f>_xll.qlInterestRateIndexFixingDate(Currency&amp;"ibor"&amp;$I$1,BA808,Trigger)</f>
        <v>44939</v>
      </c>
      <c r="BA808" s="188">
        <f>_xll.qlCalendarAdvance(Calendar,BA807,AY808,"f",,Trigger)</f>
        <v>44943</v>
      </c>
      <c r="BB808" s="188">
        <f>_xll.qlInterestRateIndexMaturity(Currency&amp;"ibor"&amp;$I$1,BA808,Trigger)</f>
        <v>45033</v>
      </c>
      <c r="BC808" s="361" t="e">
        <f>_xll.qlIndexFixing($AC$5,AZ808,,_xll.ohTrigger(Trigger,Quote!$V$2))</f>
        <v>#VALUE!</v>
      </c>
      <c r="BD808" s="361" t="e">
        <f>_xll.qlIndexFixing($BE$1,AZ808,TRUE,_xll.ohTrigger(Trigger,Quote!$V$2))</f>
        <v>#NUM!</v>
      </c>
    </row>
    <row r="809" spans="51:56" ht="11.25" customHeight="1" x14ac:dyDescent="0.25">
      <c r="AY809" s="189" t="s">
        <v>91</v>
      </c>
      <c r="AZ809" s="188">
        <f>_xll.qlInterestRateIndexFixingDate(Currency&amp;"ibor"&amp;$I$1,BA809,Trigger)</f>
        <v>44946</v>
      </c>
      <c r="BA809" s="188">
        <f>_xll.qlCalendarAdvance(Calendar,BA808,AY809,"f",,Trigger)</f>
        <v>44950</v>
      </c>
      <c r="BB809" s="188">
        <f>_xll.qlInterestRateIndexMaturity(Currency&amp;"ibor"&amp;$I$1,BA809,Trigger)</f>
        <v>45040</v>
      </c>
      <c r="BC809" s="361" t="e">
        <f>_xll.qlIndexFixing($AC$5,AZ809,,_xll.ohTrigger(Trigger,Quote!$V$2))</f>
        <v>#VALUE!</v>
      </c>
      <c r="BD809" s="361" t="e">
        <f>_xll.qlIndexFixing($BE$1,AZ809,TRUE,_xll.ohTrigger(Trigger,Quote!$V$2))</f>
        <v>#NUM!</v>
      </c>
    </row>
    <row r="810" spans="51:56" ht="11.25" customHeight="1" x14ac:dyDescent="0.25">
      <c r="AY810" s="189" t="s">
        <v>91</v>
      </c>
      <c r="AZ810" s="188">
        <f>_xll.qlInterestRateIndexFixingDate(Currency&amp;"ibor"&amp;$I$1,BA810,Trigger)</f>
        <v>44953</v>
      </c>
      <c r="BA810" s="188">
        <f>_xll.qlCalendarAdvance(Calendar,BA809,AY810,"f",,Trigger)</f>
        <v>44957</v>
      </c>
      <c r="BB810" s="188">
        <f>_xll.qlInterestRateIndexMaturity(Currency&amp;"ibor"&amp;$I$1,BA810,Trigger)</f>
        <v>45044</v>
      </c>
      <c r="BC810" s="361" t="e">
        <f>_xll.qlIndexFixing($AC$5,AZ810,,_xll.ohTrigger(Trigger,Quote!$V$2))</f>
        <v>#VALUE!</v>
      </c>
      <c r="BD810" s="361" t="e">
        <f>_xll.qlIndexFixing($BE$1,AZ810,TRUE,_xll.ohTrigger(Trigger,Quote!$V$2))</f>
        <v>#NUM!</v>
      </c>
    </row>
    <row r="811" spans="51:56" ht="11.25" customHeight="1" x14ac:dyDescent="0.25">
      <c r="AY811" s="189" t="s">
        <v>91</v>
      </c>
      <c r="AZ811" s="188">
        <f>_xll.qlInterestRateIndexFixingDate(Currency&amp;"ibor"&amp;$I$1,BA811,Trigger)</f>
        <v>44960</v>
      </c>
      <c r="BA811" s="188">
        <f>_xll.qlCalendarAdvance(Calendar,BA810,AY811,"f",,Trigger)</f>
        <v>44964</v>
      </c>
      <c r="BB811" s="188">
        <f>_xll.qlInterestRateIndexMaturity(Currency&amp;"ibor"&amp;$I$1,BA811,Trigger)</f>
        <v>45054</v>
      </c>
      <c r="BC811" s="361" t="e">
        <f>_xll.qlIndexFixing($AC$5,AZ811,,_xll.ohTrigger(Trigger,Quote!$V$2))</f>
        <v>#VALUE!</v>
      </c>
      <c r="BD811" s="361" t="e">
        <f>_xll.qlIndexFixing($BE$1,AZ811,TRUE,_xll.ohTrigger(Trigger,Quote!$V$2))</f>
        <v>#NUM!</v>
      </c>
    </row>
    <row r="812" spans="51:56" ht="11.25" customHeight="1" x14ac:dyDescent="0.25">
      <c r="AY812" s="189" t="s">
        <v>91</v>
      </c>
      <c r="AZ812" s="188">
        <f>_xll.qlInterestRateIndexFixingDate(Currency&amp;"ibor"&amp;$I$1,BA812,Trigger)</f>
        <v>44967</v>
      </c>
      <c r="BA812" s="188">
        <f>_xll.qlCalendarAdvance(Calendar,BA811,AY812,"f",,Trigger)</f>
        <v>44971</v>
      </c>
      <c r="BB812" s="188">
        <f>_xll.qlInterestRateIndexMaturity(Currency&amp;"ibor"&amp;$I$1,BA812,Trigger)</f>
        <v>45061</v>
      </c>
      <c r="BC812" s="361" t="e">
        <f>_xll.qlIndexFixing($AC$5,AZ812,,_xll.ohTrigger(Trigger,Quote!$V$2))</f>
        <v>#VALUE!</v>
      </c>
      <c r="BD812" s="361" t="e">
        <f>_xll.qlIndexFixing($BE$1,AZ812,TRUE,_xll.ohTrigger(Trigger,Quote!$V$2))</f>
        <v>#NUM!</v>
      </c>
    </row>
    <row r="813" spans="51:56" ht="11.25" customHeight="1" x14ac:dyDescent="0.25">
      <c r="AY813" s="189" t="s">
        <v>91</v>
      </c>
      <c r="AZ813" s="188">
        <f>_xll.qlInterestRateIndexFixingDate(Currency&amp;"ibor"&amp;$I$1,BA813,Trigger)</f>
        <v>44974</v>
      </c>
      <c r="BA813" s="188">
        <f>_xll.qlCalendarAdvance(Calendar,BA812,AY813,"f",,Trigger)</f>
        <v>44978</v>
      </c>
      <c r="BB813" s="188">
        <f>_xll.qlInterestRateIndexMaturity(Currency&amp;"ibor"&amp;$I$1,BA813,Trigger)</f>
        <v>45068</v>
      </c>
      <c r="BC813" s="361" t="e">
        <f>_xll.qlIndexFixing($AC$5,AZ813,,_xll.ohTrigger(Trigger,Quote!$V$2))</f>
        <v>#VALUE!</v>
      </c>
      <c r="BD813" s="361" t="e">
        <f>_xll.qlIndexFixing($BE$1,AZ813,TRUE,_xll.ohTrigger(Trigger,Quote!$V$2))</f>
        <v>#NUM!</v>
      </c>
    </row>
    <row r="814" spans="51:56" ht="11.25" customHeight="1" x14ac:dyDescent="0.25">
      <c r="AY814" s="189" t="s">
        <v>91</v>
      </c>
      <c r="AZ814" s="188">
        <f>_xll.qlInterestRateIndexFixingDate(Currency&amp;"ibor"&amp;$I$1,BA814,Trigger)</f>
        <v>44981</v>
      </c>
      <c r="BA814" s="188">
        <f>_xll.qlCalendarAdvance(Calendar,BA813,AY814,"f",,Trigger)</f>
        <v>44985</v>
      </c>
      <c r="BB814" s="188">
        <f>_xll.qlInterestRateIndexMaturity(Currency&amp;"ibor"&amp;$I$1,BA814,Trigger)</f>
        <v>45077</v>
      </c>
      <c r="BC814" s="361" t="e">
        <f>_xll.qlIndexFixing($AC$5,AZ814,,_xll.ohTrigger(Trigger,Quote!$V$2))</f>
        <v>#VALUE!</v>
      </c>
      <c r="BD814" s="361" t="e">
        <f>_xll.qlIndexFixing($BE$1,AZ814,TRUE,_xll.ohTrigger(Trigger,Quote!$V$2))</f>
        <v>#NUM!</v>
      </c>
    </row>
    <row r="815" spans="51:56" ht="11.25" customHeight="1" x14ac:dyDescent="0.25">
      <c r="AY815" s="189" t="s">
        <v>91</v>
      </c>
      <c r="AZ815" s="188">
        <f>_xll.qlInterestRateIndexFixingDate(Currency&amp;"ibor"&amp;$I$1,BA815,Trigger)</f>
        <v>44988</v>
      </c>
      <c r="BA815" s="188">
        <f>_xll.qlCalendarAdvance(Calendar,BA814,AY815,"f",,Trigger)</f>
        <v>44992</v>
      </c>
      <c r="BB815" s="188">
        <f>_xll.qlInterestRateIndexMaturity(Currency&amp;"ibor"&amp;$I$1,BA815,Trigger)</f>
        <v>45084</v>
      </c>
      <c r="BC815" s="361" t="e">
        <f>_xll.qlIndexFixing($AC$5,AZ815,,_xll.ohTrigger(Trigger,Quote!$V$2))</f>
        <v>#VALUE!</v>
      </c>
      <c r="BD815" s="361" t="e">
        <f>_xll.qlIndexFixing($BE$1,AZ815,TRUE,_xll.ohTrigger(Trigger,Quote!$V$2))</f>
        <v>#NUM!</v>
      </c>
    </row>
    <row r="816" spans="51:56" ht="11.25" customHeight="1" x14ac:dyDescent="0.25">
      <c r="AY816" s="189" t="s">
        <v>91</v>
      </c>
      <c r="AZ816" s="188">
        <f>_xll.qlInterestRateIndexFixingDate(Currency&amp;"ibor"&amp;$I$1,BA816,Trigger)</f>
        <v>44995</v>
      </c>
      <c r="BA816" s="188">
        <f>_xll.qlCalendarAdvance(Calendar,BA815,AY816,"f",,Trigger)</f>
        <v>44999</v>
      </c>
      <c r="BB816" s="188">
        <f>_xll.qlInterestRateIndexMaturity(Currency&amp;"ibor"&amp;$I$1,BA816,Trigger)</f>
        <v>45091</v>
      </c>
      <c r="BC816" s="361" t="e">
        <f>_xll.qlIndexFixing($AC$5,AZ816,,_xll.ohTrigger(Trigger,Quote!$V$2))</f>
        <v>#VALUE!</v>
      </c>
      <c r="BD816" s="361" t="e">
        <f>_xll.qlIndexFixing($BE$1,AZ816,TRUE,_xll.ohTrigger(Trigger,Quote!$V$2))</f>
        <v>#NUM!</v>
      </c>
    </row>
    <row r="817" spans="51:56" ht="11.25" customHeight="1" x14ac:dyDescent="0.25">
      <c r="AY817" s="189" t="s">
        <v>91</v>
      </c>
      <c r="AZ817" s="188">
        <f>_xll.qlInterestRateIndexFixingDate(Currency&amp;"ibor"&amp;$I$1,BA817,Trigger)</f>
        <v>45002</v>
      </c>
      <c r="BA817" s="188">
        <f>_xll.qlCalendarAdvance(Calendar,BA816,AY817,"f",,Trigger)</f>
        <v>45006</v>
      </c>
      <c r="BB817" s="188">
        <f>_xll.qlInterestRateIndexMaturity(Currency&amp;"ibor"&amp;$I$1,BA817,Trigger)</f>
        <v>45098</v>
      </c>
      <c r="BC817" s="361" t="e">
        <f>_xll.qlIndexFixing($AC$5,AZ817,,_xll.ohTrigger(Trigger,Quote!$V$2))</f>
        <v>#VALUE!</v>
      </c>
      <c r="BD817" s="361" t="e">
        <f>_xll.qlIndexFixing($BE$1,AZ817,TRUE,_xll.ohTrigger(Trigger,Quote!$V$2))</f>
        <v>#NUM!</v>
      </c>
    </row>
    <row r="818" spans="51:56" ht="11.25" customHeight="1" x14ac:dyDescent="0.25">
      <c r="AY818" s="189" t="s">
        <v>91</v>
      </c>
      <c r="AZ818" s="188">
        <f>_xll.qlInterestRateIndexFixingDate(Currency&amp;"ibor"&amp;$I$1,BA818,Trigger)</f>
        <v>45009</v>
      </c>
      <c r="BA818" s="188">
        <f>_xll.qlCalendarAdvance(Calendar,BA817,AY818,"f",,Trigger)</f>
        <v>45013</v>
      </c>
      <c r="BB818" s="188">
        <f>_xll.qlInterestRateIndexMaturity(Currency&amp;"ibor"&amp;$I$1,BA818,Trigger)</f>
        <v>45105</v>
      </c>
      <c r="BC818" s="361" t="e">
        <f>_xll.qlIndexFixing($AC$5,AZ818,,_xll.ohTrigger(Trigger,Quote!$V$2))</f>
        <v>#VALUE!</v>
      </c>
      <c r="BD818" s="361" t="e">
        <f>_xll.qlIndexFixing($BE$1,AZ818,TRUE,_xll.ohTrigger(Trigger,Quote!$V$2))</f>
        <v>#NUM!</v>
      </c>
    </row>
    <row r="819" spans="51:56" ht="11.25" customHeight="1" x14ac:dyDescent="0.25">
      <c r="AY819" s="189" t="s">
        <v>91</v>
      </c>
      <c r="AZ819" s="188">
        <f>_xll.qlInterestRateIndexFixingDate(Currency&amp;"ibor"&amp;$I$1,BA819,Trigger)</f>
        <v>45016</v>
      </c>
      <c r="BA819" s="188">
        <f>_xll.qlCalendarAdvance(Calendar,BA818,AY819,"f",,Trigger)</f>
        <v>45020</v>
      </c>
      <c r="BB819" s="188">
        <f>_xll.qlInterestRateIndexMaturity(Currency&amp;"ibor"&amp;$I$1,BA819,Trigger)</f>
        <v>45111</v>
      </c>
      <c r="BC819" s="361" t="e">
        <f>_xll.qlIndexFixing($AC$5,AZ819,,_xll.ohTrigger(Trigger,Quote!$V$2))</f>
        <v>#VALUE!</v>
      </c>
      <c r="BD819" s="361" t="e">
        <f>_xll.qlIndexFixing($BE$1,AZ819,TRUE,_xll.ohTrigger(Trigger,Quote!$V$2))</f>
        <v>#NUM!</v>
      </c>
    </row>
    <row r="820" spans="51:56" ht="11.25" customHeight="1" x14ac:dyDescent="0.25">
      <c r="AY820" s="189" t="s">
        <v>91</v>
      </c>
      <c r="AZ820" s="188">
        <f>_xll.qlInterestRateIndexFixingDate(Currency&amp;"ibor"&amp;$I$1,BA820,Trigger)</f>
        <v>45021</v>
      </c>
      <c r="BA820" s="188">
        <f>_xll.qlCalendarAdvance(Calendar,BA819,AY820,"f",,Trigger)</f>
        <v>45027</v>
      </c>
      <c r="BB820" s="188">
        <f>_xll.qlInterestRateIndexMaturity(Currency&amp;"ibor"&amp;$I$1,BA820,Trigger)</f>
        <v>45118</v>
      </c>
      <c r="BC820" s="361" t="e">
        <f>_xll.qlIndexFixing($AC$5,AZ820,,_xll.ohTrigger(Trigger,Quote!$V$2))</f>
        <v>#VALUE!</v>
      </c>
      <c r="BD820" s="361" t="e">
        <f>_xll.qlIndexFixing($BE$1,AZ820,TRUE,_xll.ohTrigger(Trigger,Quote!$V$2))</f>
        <v>#NUM!</v>
      </c>
    </row>
    <row r="821" spans="51:56" ht="11.25" customHeight="1" x14ac:dyDescent="0.25">
      <c r="AY821" s="189" t="s">
        <v>91</v>
      </c>
      <c r="AZ821" s="188">
        <f>_xll.qlInterestRateIndexFixingDate(Currency&amp;"ibor"&amp;$I$1,BA821,Trigger)</f>
        <v>45030</v>
      </c>
      <c r="BA821" s="188">
        <f>_xll.qlCalendarAdvance(Calendar,BA820,AY821,"f",,Trigger)</f>
        <v>45034</v>
      </c>
      <c r="BB821" s="188">
        <f>_xll.qlInterestRateIndexMaturity(Currency&amp;"ibor"&amp;$I$1,BA821,Trigger)</f>
        <v>45125</v>
      </c>
      <c r="BC821" s="361" t="e">
        <f>_xll.qlIndexFixing($AC$5,AZ821,,_xll.ohTrigger(Trigger,Quote!$V$2))</f>
        <v>#VALUE!</v>
      </c>
      <c r="BD821" s="361" t="e">
        <f>_xll.qlIndexFixing($BE$1,AZ821,TRUE,_xll.ohTrigger(Trigger,Quote!$V$2))</f>
        <v>#NUM!</v>
      </c>
    </row>
    <row r="822" spans="51:56" ht="11.25" customHeight="1" x14ac:dyDescent="0.25">
      <c r="AY822" s="189" t="s">
        <v>91</v>
      </c>
      <c r="AZ822" s="188">
        <f>_xll.qlInterestRateIndexFixingDate(Currency&amp;"ibor"&amp;$I$1,BA822,Trigger)</f>
        <v>45037</v>
      </c>
      <c r="BA822" s="188">
        <f>_xll.qlCalendarAdvance(Calendar,BA821,AY822,"f",,Trigger)</f>
        <v>45041</v>
      </c>
      <c r="BB822" s="188">
        <f>_xll.qlInterestRateIndexMaturity(Currency&amp;"ibor"&amp;$I$1,BA822,Trigger)</f>
        <v>45132</v>
      </c>
      <c r="BC822" s="361" t="e">
        <f>_xll.qlIndexFixing($AC$5,AZ822,,_xll.ohTrigger(Trigger,Quote!$V$2))</f>
        <v>#VALUE!</v>
      </c>
      <c r="BD822" s="361" t="e">
        <f>_xll.qlIndexFixing($BE$1,AZ822,TRUE,_xll.ohTrigger(Trigger,Quote!$V$2))</f>
        <v>#NUM!</v>
      </c>
    </row>
    <row r="823" spans="51:56" ht="11.25" customHeight="1" x14ac:dyDescent="0.25">
      <c r="AY823" s="189" t="s">
        <v>91</v>
      </c>
      <c r="AZ823" s="188">
        <f>_xll.qlInterestRateIndexFixingDate(Currency&amp;"ibor"&amp;$I$1,BA823,Trigger)</f>
        <v>45043</v>
      </c>
      <c r="BA823" s="188">
        <f>_xll.qlCalendarAdvance(Calendar,BA822,AY823,"f",,Trigger)</f>
        <v>45048</v>
      </c>
      <c r="BB823" s="188">
        <f>_xll.qlInterestRateIndexMaturity(Currency&amp;"ibor"&amp;$I$1,BA823,Trigger)</f>
        <v>45140</v>
      </c>
      <c r="BC823" s="361" t="e">
        <f>_xll.qlIndexFixing($AC$5,AZ823,,_xll.ohTrigger(Trigger,Quote!$V$2))</f>
        <v>#VALUE!</v>
      </c>
      <c r="BD823" s="361" t="e">
        <f>_xll.qlIndexFixing($BE$1,AZ823,TRUE,_xll.ohTrigger(Trigger,Quote!$V$2))</f>
        <v>#NUM!</v>
      </c>
    </row>
    <row r="824" spans="51:56" ht="11.25" customHeight="1" x14ac:dyDescent="0.25">
      <c r="AY824" s="189" t="s">
        <v>91</v>
      </c>
      <c r="AZ824" s="188">
        <f>_xll.qlInterestRateIndexFixingDate(Currency&amp;"ibor"&amp;$I$1,BA824,Trigger)</f>
        <v>45051</v>
      </c>
      <c r="BA824" s="188">
        <f>_xll.qlCalendarAdvance(Calendar,BA823,AY824,"f",,Trigger)</f>
        <v>45055</v>
      </c>
      <c r="BB824" s="188">
        <f>_xll.qlInterestRateIndexMaturity(Currency&amp;"ibor"&amp;$I$1,BA824,Trigger)</f>
        <v>45147</v>
      </c>
      <c r="BC824" s="361" t="e">
        <f>_xll.qlIndexFixing($AC$5,AZ824,,_xll.ohTrigger(Trigger,Quote!$V$2))</f>
        <v>#VALUE!</v>
      </c>
      <c r="BD824" s="361" t="e">
        <f>_xll.qlIndexFixing($BE$1,AZ824,TRUE,_xll.ohTrigger(Trigger,Quote!$V$2))</f>
        <v>#NUM!</v>
      </c>
    </row>
    <row r="825" spans="51:56" ht="11.25" customHeight="1" x14ac:dyDescent="0.25">
      <c r="AY825" s="189" t="s">
        <v>91</v>
      </c>
      <c r="AZ825" s="188">
        <f>_xll.qlInterestRateIndexFixingDate(Currency&amp;"ibor"&amp;$I$1,BA825,Trigger)</f>
        <v>45058</v>
      </c>
      <c r="BA825" s="188">
        <f>_xll.qlCalendarAdvance(Calendar,BA824,AY825,"f",,Trigger)</f>
        <v>45062</v>
      </c>
      <c r="BB825" s="188">
        <f>_xll.qlInterestRateIndexMaturity(Currency&amp;"ibor"&amp;$I$1,BA825,Trigger)</f>
        <v>45154</v>
      </c>
      <c r="BC825" s="361" t="e">
        <f>_xll.qlIndexFixing($AC$5,AZ825,,_xll.ohTrigger(Trigger,Quote!$V$2))</f>
        <v>#VALUE!</v>
      </c>
      <c r="BD825" s="361" t="e">
        <f>_xll.qlIndexFixing($BE$1,AZ825,TRUE,_xll.ohTrigger(Trigger,Quote!$V$2))</f>
        <v>#NUM!</v>
      </c>
    </row>
    <row r="826" spans="51:56" ht="11.25" customHeight="1" x14ac:dyDescent="0.25">
      <c r="AY826" s="189" t="s">
        <v>91</v>
      </c>
      <c r="AZ826" s="188">
        <f>_xll.qlInterestRateIndexFixingDate(Currency&amp;"ibor"&amp;$I$1,BA826,Trigger)</f>
        <v>45065</v>
      </c>
      <c r="BA826" s="188">
        <f>_xll.qlCalendarAdvance(Calendar,BA825,AY826,"f",,Trigger)</f>
        <v>45069</v>
      </c>
      <c r="BB826" s="188">
        <f>_xll.qlInterestRateIndexMaturity(Currency&amp;"ibor"&amp;$I$1,BA826,Trigger)</f>
        <v>45161</v>
      </c>
      <c r="BC826" s="361" t="e">
        <f>_xll.qlIndexFixing($AC$5,AZ826,,_xll.ohTrigger(Trigger,Quote!$V$2))</f>
        <v>#VALUE!</v>
      </c>
      <c r="BD826" s="361" t="e">
        <f>_xll.qlIndexFixing($BE$1,AZ826,TRUE,_xll.ohTrigger(Trigger,Quote!$V$2))</f>
        <v>#NUM!</v>
      </c>
    </row>
    <row r="827" spans="51:56" ht="11.25" customHeight="1" x14ac:dyDescent="0.25">
      <c r="AY827" s="189" t="s">
        <v>91</v>
      </c>
      <c r="AZ827" s="188">
        <f>_xll.qlInterestRateIndexFixingDate(Currency&amp;"ibor"&amp;$I$1,BA827,Trigger)</f>
        <v>45072</v>
      </c>
      <c r="BA827" s="188">
        <f>_xll.qlCalendarAdvance(Calendar,BA826,AY827,"f",,Trigger)</f>
        <v>45076</v>
      </c>
      <c r="BB827" s="188">
        <f>_xll.qlInterestRateIndexMaturity(Currency&amp;"ibor"&amp;$I$1,BA827,Trigger)</f>
        <v>45168</v>
      </c>
      <c r="BC827" s="361" t="e">
        <f>_xll.qlIndexFixing($AC$5,AZ827,,_xll.ohTrigger(Trigger,Quote!$V$2))</f>
        <v>#VALUE!</v>
      </c>
      <c r="BD827" s="361" t="e">
        <f>_xll.qlIndexFixing($BE$1,AZ827,TRUE,_xll.ohTrigger(Trigger,Quote!$V$2))</f>
        <v>#NUM!</v>
      </c>
    </row>
    <row r="828" spans="51:56" ht="11.25" customHeight="1" x14ac:dyDescent="0.25">
      <c r="AY828" s="189" t="s">
        <v>91</v>
      </c>
      <c r="AZ828" s="188">
        <f>_xll.qlInterestRateIndexFixingDate(Currency&amp;"ibor"&amp;$I$1,BA828,Trigger)</f>
        <v>45079</v>
      </c>
      <c r="BA828" s="188">
        <f>_xll.qlCalendarAdvance(Calendar,BA827,AY828,"f",,Trigger)</f>
        <v>45083</v>
      </c>
      <c r="BB828" s="188">
        <f>_xll.qlInterestRateIndexMaturity(Currency&amp;"ibor"&amp;$I$1,BA828,Trigger)</f>
        <v>45175</v>
      </c>
      <c r="BC828" s="361" t="e">
        <f>_xll.qlIndexFixing($AC$5,AZ828,,_xll.ohTrigger(Trigger,Quote!$V$2))</f>
        <v>#VALUE!</v>
      </c>
      <c r="BD828" s="361" t="e">
        <f>_xll.qlIndexFixing($BE$1,AZ828,TRUE,_xll.ohTrigger(Trigger,Quote!$V$2))</f>
        <v>#NUM!</v>
      </c>
    </row>
    <row r="829" spans="51:56" ht="11.25" customHeight="1" x14ac:dyDescent="0.25">
      <c r="AY829" s="189" t="s">
        <v>91</v>
      </c>
      <c r="AZ829" s="188">
        <f>_xll.qlInterestRateIndexFixingDate(Currency&amp;"ibor"&amp;$I$1,BA829,Trigger)</f>
        <v>45086</v>
      </c>
      <c r="BA829" s="188">
        <f>_xll.qlCalendarAdvance(Calendar,BA828,AY829,"f",,Trigger)</f>
        <v>45090</v>
      </c>
      <c r="BB829" s="188">
        <f>_xll.qlInterestRateIndexMaturity(Currency&amp;"ibor"&amp;$I$1,BA829,Trigger)</f>
        <v>45182</v>
      </c>
      <c r="BC829" s="361" t="e">
        <f>_xll.qlIndexFixing($AC$5,AZ829,,_xll.ohTrigger(Trigger,Quote!$V$2))</f>
        <v>#VALUE!</v>
      </c>
      <c r="BD829" s="361" t="e">
        <f>_xll.qlIndexFixing($BE$1,AZ829,TRUE,_xll.ohTrigger(Trigger,Quote!$V$2))</f>
        <v>#NUM!</v>
      </c>
    </row>
    <row r="830" spans="51:56" ht="11.25" customHeight="1" x14ac:dyDescent="0.25">
      <c r="AY830" s="189" t="s">
        <v>91</v>
      </c>
      <c r="AZ830" s="188">
        <f>_xll.qlInterestRateIndexFixingDate(Currency&amp;"ibor"&amp;$I$1,BA830,Trigger)</f>
        <v>45093</v>
      </c>
      <c r="BA830" s="188">
        <f>_xll.qlCalendarAdvance(Calendar,BA829,AY830,"f",,Trigger)</f>
        <v>45097</v>
      </c>
      <c r="BB830" s="188">
        <f>_xll.qlInterestRateIndexMaturity(Currency&amp;"ibor"&amp;$I$1,BA830,Trigger)</f>
        <v>45189</v>
      </c>
      <c r="BC830" s="361" t="e">
        <f>_xll.qlIndexFixing($AC$5,AZ830,,_xll.ohTrigger(Trigger,Quote!$V$2))</f>
        <v>#VALUE!</v>
      </c>
      <c r="BD830" s="361" t="e">
        <f>_xll.qlIndexFixing($BE$1,AZ830,TRUE,_xll.ohTrigger(Trigger,Quote!$V$2))</f>
        <v>#NUM!</v>
      </c>
    </row>
    <row r="831" spans="51:56" ht="11.25" customHeight="1" x14ac:dyDescent="0.25">
      <c r="AY831" s="189" t="s">
        <v>91</v>
      </c>
      <c r="AZ831" s="188">
        <f>_xll.qlInterestRateIndexFixingDate(Currency&amp;"ibor"&amp;$I$1,BA831,Trigger)</f>
        <v>45100</v>
      </c>
      <c r="BA831" s="188">
        <f>_xll.qlCalendarAdvance(Calendar,BA830,AY831,"f",,Trigger)</f>
        <v>45104</v>
      </c>
      <c r="BB831" s="188">
        <f>_xll.qlInterestRateIndexMaturity(Currency&amp;"ibor"&amp;$I$1,BA831,Trigger)</f>
        <v>45196</v>
      </c>
      <c r="BC831" s="361" t="e">
        <f>_xll.qlIndexFixing($AC$5,AZ831,,_xll.ohTrigger(Trigger,Quote!$V$2))</f>
        <v>#VALUE!</v>
      </c>
      <c r="BD831" s="361" t="e">
        <f>_xll.qlIndexFixing($BE$1,AZ831,TRUE,_xll.ohTrigger(Trigger,Quote!$V$2))</f>
        <v>#NUM!</v>
      </c>
    </row>
    <row r="832" spans="51:56" ht="11.25" customHeight="1" x14ac:dyDescent="0.25">
      <c r="AY832" s="189" t="s">
        <v>91</v>
      </c>
      <c r="AZ832" s="188">
        <f>_xll.qlInterestRateIndexFixingDate(Currency&amp;"ibor"&amp;$I$1,BA832,Trigger)</f>
        <v>45107</v>
      </c>
      <c r="BA832" s="188">
        <f>_xll.qlCalendarAdvance(Calendar,BA831,AY832,"f",,Trigger)</f>
        <v>45111</v>
      </c>
      <c r="BB832" s="188">
        <f>_xll.qlInterestRateIndexMaturity(Currency&amp;"ibor"&amp;$I$1,BA832,Trigger)</f>
        <v>45203</v>
      </c>
      <c r="BC832" s="361" t="e">
        <f>_xll.qlIndexFixing($AC$5,AZ832,,_xll.ohTrigger(Trigger,Quote!$V$2))</f>
        <v>#VALUE!</v>
      </c>
      <c r="BD832" s="361" t="e">
        <f>_xll.qlIndexFixing($BE$1,AZ832,TRUE,_xll.ohTrigger(Trigger,Quote!$V$2))</f>
        <v>#NUM!</v>
      </c>
    </row>
    <row r="833" spans="51:56" ht="11.25" customHeight="1" x14ac:dyDescent="0.25">
      <c r="AY833" s="189" t="s">
        <v>91</v>
      </c>
      <c r="AZ833" s="188">
        <f>_xll.qlInterestRateIndexFixingDate(Currency&amp;"ibor"&amp;$I$1,BA833,Trigger)</f>
        <v>45114</v>
      </c>
      <c r="BA833" s="188">
        <f>_xll.qlCalendarAdvance(Calendar,BA832,AY833,"f",,Trigger)</f>
        <v>45118</v>
      </c>
      <c r="BB833" s="188">
        <f>_xll.qlInterestRateIndexMaturity(Currency&amp;"ibor"&amp;$I$1,BA833,Trigger)</f>
        <v>45210</v>
      </c>
      <c r="BC833" s="361" t="e">
        <f>_xll.qlIndexFixing($AC$5,AZ833,,_xll.ohTrigger(Trigger,Quote!$V$2))</f>
        <v>#VALUE!</v>
      </c>
      <c r="BD833" s="361" t="e">
        <f>_xll.qlIndexFixing($BE$1,AZ833,TRUE,_xll.ohTrigger(Trigger,Quote!$V$2))</f>
        <v>#NUM!</v>
      </c>
    </row>
    <row r="834" spans="51:56" ht="11.25" customHeight="1" x14ac:dyDescent="0.25">
      <c r="AY834" s="189" t="s">
        <v>91</v>
      </c>
      <c r="AZ834" s="188">
        <f>_xll.qlInterestRateIndexFixingDate(Currency&amp;"ibor"&amp;$I$1,BA834,Trigger)</f>
        <v>45121</v>
      </c>
      <c r="BA834" s="188">
        <f>_xll.qlCalendarAdvance(Calendar,BA833,AY834,"f",,Trigger)</f>
        <v>45125</v>
      </c>
      <c r="BB834" s="188">
        <f>_xll.qlInterestRateIndexMaturity(Currency&amp;"ibor"&amp;$I$1,BA834,Trigger)</f>
        <v>45217</v>
      </c>
      <c r="BC834" s="361" t="e">
        <f>_xll.qlIndexFixing($AC$5,AZ834,,_xll.ohTrigger(Trigger,Quote!$V$2))</f>
        <v>#VALUE!</v>
      </c>
      <c r="BD834" s="361" t="e">
        <f>_xll.qlIndexFixing($BE$1,AZ834,TRUE,_xll.ohTrigger(Trigger,Quote!$V$2))</f>
        <v>#NUM!</v>
      </c>
    </row>
    <row r="835" spans="51:56" ht="11.25" customHeight="1" x14ac:dyDescent="0.25">
      <c r="AY835" s="189" t="s">
        <v>91</v>
      </c>
      <c r="AZ835" s="188">
        <f>_xll.qlInterestRateIndexFixingDate(Currency&amp;"ibor"&amp;$I$1,BA835,Trigger)</f>
        <v>45128</v>
      </c>
      <c r="BA835" s="188">
        <f>_xll.qlCalendarAdvance(Calendar,BA834,AY835,"f",,Trigger)</f>
        <v>45132</v>
      </c>
      <c r="BB835" s="188">
        <f>_xll.qlInterestRateIndexMaturity(Currency&amp;"ibor"&amp;$I$1,BA835,Trigger)</f>
        <v>45224</v>
      </c>
      <c r="BC835" s="361" t="e">
        <f>_xll.qlIndexFixing($AC$5,AZ835,,_xll.ohTrigger(Trigger,Quote!$V$2))</f>
        <v>#VALUE!</v>
      </c>
      <c r="BD835" s="361" t="e">
        <f>_xll.qlIndexFixing($BE$1,AZ835,TRUE,_xll.ohTrigger(Trigger,Quote!$V$2))</f>
        <v>#NUM!</v>
      </c>
    </row>
    <row r="836" spans="51:56" ht="11.25" customHeight="1" x14ac:dyDescent="0.25">
      <c r="AY836" s="189" t="s">
        <v>91</v>
      </c>
      <c r="AZ836" s="188">
        <f>_xll.qlInterestRateIndexFixingDate(Currency&amp;"ibor"&amp;$I$1,BA836,Trigger)</f>
        <v>45135</v>
      </c>
      <c r="BA836" s="188">
        <f>_xll.qlCalendarAdvance(Calendar,BA835,AY836,"f",,Trigger)</f>
        <v>45139</v>
      </c>
      <c r="BB836" s="188">
        <f>_xll.qlInterestRateIndexMaturity(Currency&amp;"ibor"&amp;$I$1,BA836,Trigger)</f>
        <v>45231</v>
      </c>
      <c r="BC836" s="361" t="e">
        <f>_xll.qlIndexFixing($AC$5,AZ836,,_xll.ohTrigger(Trigger,Quote!$V$2))</f>
        <v>#VALUE!</v>
      </c>
      <c r="BD836" s="361" t="e">
        <f>_xll.qlIndexFixing($BE$1,AZ836,TRUE,_xll.ohTrigger(Trigger,Quote!$V$2))</f>
        <v>#NUM!</v>
      </c>
    </row>
    <row r="837" spans="51:56" ht="11.25" customHeight="1" x14ac:dyDescent="0.25">
      <c r="AY837" s="189" t="s">
        <v>91</v>
      </c>
      <c r="AZ837" s="188">
        <f>_xll.qlInterestRateIndexFixingDate(Currency&amp;"ibor"&amp;$I$1,BA837,Trigger)</f>
        <v>45142</v>
      </c>
      <c r="BA837" s="188">
        <f>_xll.qlCalendarAdvance(Calendar,BA836,AY837,"f",,Trigger)</f>
        <v>45146</v>
      </c>
      <c r="BB837" s="188">
        <f>_xll.qlInterestRateIndexMaturity(Currency&amp;"ibor"&amp;$I$1,BA837,Trigger)</f>
        <v>45238</v>
      </c>
      <c r="BC837" s="361" t="e">
        <f>_xll.qlIndexFixing($AC$5,AZ837,,_xll.ohTrigger(Trigger,Quote!$V$2))</f>
        <v>#VALUE!</v>
      </c>
      <c r="BD837" s="361" t="e">
        <f>_xll.qlIndexFixing($BE$1,AZ837,TRUE,_xll.ohTrigger(Trigger,Quote!$V$2))</f>
        <v>#NUM!</v>
      </c>
    </row>
    <row r="838" spans="51:56" ht="11.25" customHeight="1" x14ac:dyDescent="0.25">
      <c r="AY838" s="189" t="s">
        <v>91</v>
      </c>
      <c r="AZ838" s="188">
        <f>_xll.qlInterestRateIndexFixingDate(Currency&amp;"ibor"&amp;$I$1,BA838,Trigger)</f>
        <v>45149</v>
      </c>
      <c r="BA838" s="188">
        <f>_xll.qlCalendarAdvance(Calendar,BA837,AY838,"f",,Trigger)</f>
        <v>45153</v>
      </c>
      <c r="BB838" s="188">
        <f>_xll.qlInterestRateIndexMaturity(Currency&amp;"ibor"&amp;$I$1,BA838,Trigger)</f>
        <v>45245</v>
      </c>
      <c r="BC838" s="361" t="e">
        <f>_xll.qlIndexFixing($AC$5,AZ838,,_xll.ohTrigger(Trigger,Quote!$V$2))</f>
        <v>#VALUE!</v>
      </c>
      <c r="BD838" s="361" t="e">
        <f>_xll.qlIndexFixing($BE$1,AZ838,TRUE,_xll.ohTrigger(Trigger,Quote!$V$2))</f>
        <v>#NUM!</v>
      </c>
    </row>
    <row r="839" spans="51:56" ht="11.25" customHeight="1" x14ac:dyDescent="0.25">
      <c r="AY839" s="189" t="s">
        <v>91</v>
      </c>
      <c r="AZ839" s="188">
        <f>_xll.qlInterestRateIndexFixingDate(Currency&amp;"ibor"&amp;$I$1,BA839,Trigger)</f>
        <v>45156</v>
      </c>
      <c r="BA839" s="188">
        <f>_xll.qlCalendarAdvance(Calendar,BA838,AY839,"f",,Trigger)</f>
        <v>45160</v>
      </c>
      <c r="BB839" s="188">
        <f>_xll.qlInterestRateIndexMaturity(Currency&amp;"ibor"&amp;$I$1,BA839,Trigger)</f>
        <v>45252</v>
      </c>
      <c r="BC839" s="361" t="e">
        <f>_xll.qlIndexFixing($AC$5,AZ839,,_xll.ohTrigger(Trigger,Quote!$V$2))</f>
        <v>#VALUE!</v>
      </c>
      <c r="BD839" s="361" t="e">
        <f>_xll.qlIndexFixing($BE$1,AZ839,TRUE,_xll.ohTrigger(Trigger,Quote!$V$2))</f>
        <v>#NUM!</v>
      </c>
    </row>
    <row r="840" spans="51:56" ht="11.25" customHeight="1" x14ac:dyDescent="0.25">
      <c r="AY840" s="189" t="s">
        <v>91</v>
      </c>
      <c r="AZ840" s="188">
        <f>_xll.qlInterestRateIndexFixingDate(Currency&amp;"ibor"&amp;$I$1,BA840,Trigger)</f>
        <v>45163</v>
      </c>
      <c r="BA840" s="188">
        <f>_xll.qlCalendarAdvance(Calendar,BA839,AY840,"f",,Trigger)</f>
        <v>45167</v>
      </c>
      <c r="BB840" s="188">
        <f>_xll.qlInterestRateIndexMaturity(Currency&amp;"ibor"&amp;$I$1,BA840,Trigger)</f>
        <v>45259</v>
      </c>
      <c r="BC840" s="361" t="e">
        <f>_xll.qlIndexFixing($AC$5,AZ840,,_xll.ohTrigger(Trigger,Quote!$V$2))</f>
        <v>#VALUE!</v>
      </c>
      <c r="BD840" s="361" t="e">
        <f>_xll.qlIndexFixing($BE$1,AZ840,TRUE,_xll.ohTrigger(Trigger,Quote!$V$2))</f>
        <v>#NUM!</v>
      </c>
    </row>
    <row r="841" spans="51:56" ht="11.25" customHeight="1" x14ac:dyDescent="0.25">
      <c r="AY841" s="189" t="s">
        <v>91</v>
      </c>
      <c r="AZ841" s="188">
        <f>_xll.qlInterestRateIndexFixingDate(Currency&amp;"ibor"&amp;$I$1,BA841,Trigger)</f>
        <v>45170</v>
      </c>
      <c r="BA841" s="188">
        <f>_xll.qlCalendarAdvance(Calendar,BA840,AY841,"f",,Trigger)</f>
        <v>45174</v>
      </c>
      <c r="BB841" s="188">
        <f>_xll.qlInterestRateIndexMaturity(Currency&amp;"ibor"&amp;$I$1,BA841,Trigger)</f>
        <v>45265</v>
      </c>
      <c r="BC841" s="361" t="e">
        <f>_xll.qlIndexFixing($AC$5,AZ841,,_xll.ohTrigger(Trigger,Quote!$V$2))</f>
        <v>#VALUE!</v>
      </c>
      <c r="BD841" s="361" t="e">
        <f>_xll.qlIndexFixing($BE$1,AZ841,TRUE,_xll.ohTrigger(Trigger,Quote!$V$2))</f>
        <v>#NUM!</v>
      </c>
    </row>
    <row r="842" spans="51:56" ht="11.25" customHeight="1" x14ac:dyDescent="0.25">
      <c r="AY842" s="189" t="s">
        <v>91</v>
      </c>
      <c r="AZ842" s="188">
        <f>_xll.qlInterestRateIndexFixingDate(Currency&amp;"ibor"&amp;$I$1,BA842,Trigger)</f>
        <v>45177</v>
      </c>
      <c r="BA842" s="188">
        <f>_xll.qlCalendarAdvance(Calendar,BA841,AY842,"f",,Trigger)</f>
        <v>45181</v>
      </c>
      <c r="BB842" s="188">
        <f>_xll.qlInterestRateIndexMaturity(Currency&amp;"ibor"&amp;$I$1,BA842,Trigger)</f>
        <v>45272</v>
      </c>
      <c r="BC842" s="361" t="e">
        <f>_xll.qlIndexFixing($AC$5,AZ842,,_xll.ohTrigger(Trigger,Quote!$V$2))</f>
        <v>#VALUE!</v>
      </c>
      <c r="BD842" s="361" t="e">
        <f>_xll.qlIndexFixing($BE$1,AZ842,TRUE,_xll.ohTrigger(Trigger,Quote!$V$2))</f>
        <v>#NUM!</v>
      </c>
    </row>
    <row r="843" spans="51:56" ht="11.25" customHeight="1" x14ac:dyDescent="0.25">
      <c r="AY843" s="189" t="s">
        <v>91</v>
      </c>
      <c r="AZ843" s="188">
        <f>_xll.qlInterestRateIndexFixingDate(Currency&amp;"ibor"&amp;$I$1,BA843,Trigger)</f>
        <v>45184</v>
      </c>
      <c r="BA843" s="188">
        <f>_xll.qlCalendarAdvance(Calendar,BA842,AY843,"f",,Trigger)</f>
        <v>45188</v>
      </c>
      <c r="BB843" s="188">
        <f>_xll.qlInterestRateIndexMaturity(Currency&amp;"ibor"&amp;$I$1,BA843,Trigger)</f>
        <v>45279</v>
      </c>
      <c r="BC843" s="361" t="e">
        <f>_xll.qlIndexFixing($AC$5,AZ843,,_xll.ohTrigger(Trigger,Quote!$V$2))</f>
        <v>#VALUE!</v>
      </c>
      <c r="BD843" s="361" t="e">
        <f>_xll.qlIndexFixing($BE$1,AZ843,TRUE,_xll.ohTrigger(Trigger,Quote!$V$2))</f>
        <v>#NUM!</v>
      </c>
    </row>
    <row r="844" spans="51:56" ht="11.25" customHeight="1" x14ac:dyDescent="0.25">
      <c r="AY844" s="189" t="s">
        <v>91</v>
      </c>
      <c r="AZ844" s="188">
        <f>_xll.qlInterestRateIndexFixingDate(Currency&amp;"ibor"&amp;$I$1,BA844,Trigger)</f>
        <v>45191</v>
      </c>
      <c r="BA844" s="188">
        <f>_xll.qlCalendarAdvance(Calendar,BA843,AY844,"f",,Trigger)</f>
        <v>45195</v>
      </c>
      <c r="BB844" s="188">
        <f>_xll.qlInterestRateIndexMaturity(Currency&amp;"ibor"&amp;$I$1,BA844,Trigger)</f>
        <v>45287</v>
      </c>
      <c r="BC844" s="361" t="e">
        <f>_xll.qlIndexFixing($AC$5,AZ844,,_xll.ohTrigger(Trigger,Quote!$V$2))</f>
        <v>#VALUE!</v>
      </c>
      <c r="BD844" s="361" t="e">
        <f>_xll.qlIndexFixing($BE$1,AZ844,TRUE,_xll.ohTrigger(Trigger,Quote!$V$2))</f>
        <v>#NUM!</v>
      </c>
    </row>
    <row r="845" spans="51:56" ht="11.25" customHeight="1" x14ac:dyDescent="0.25">
      <c r="AY845" s="189" t="s">
        <v>91</v>
      </c>
      <c r="AZ845" s="188">
        <f>_xll.qlInterestRateIndexFixingDate(Currency&amp;"ibor"&amp;$I$1,BA845,Trigger)</f>
        <v>45198</v>
      </c>
      <c r="BA845" s="188">
        <f>_xll.qlCalendarAdvance(Calendar,BA844,AY845,"f",,Trigger)</f>
        <v>45202</v>
      </c>
      <c r="BB845" s="188">
        <f>_xll.qlInterestRateIndexMaturity(Currency&amp;"ibor"&amp;$I$1,BA845,Trigger)</f>
        <v>45294</v>
      </c>
      <c r="BC845" s="361" t="e">
        <f>_xll.qlIndexFixing($AC$5,AZ845,,_xll.ohTrigger(Trigger,Quote!$V$2))</f>
        <v>#VALUE!</v>
      </c>
      <c r="BD845" s="361" t="e">
        <f>_xll.qlIndexFixing($BE$1,AZ845,TRUE,_xll.ohTrigger(Trigger,Quote!$V$2))</f>
        <v>#NUM!</v>
      </c>
    </row>
    <row r="846" spans="51:56" ht="11.25" customHeight="1" x14ac:dyDescent="0.25">
      <c r="AY846" s="189" t="s">
        <v>91</v>
      </c>
      <c r="AZ846" s="188">
        <f>_xll.qlInterestRateIndexFixingDate(Currency&amp;"ibor"&amp;$I$1,BA846,Trigger)</f>
        <v>45205</v>
      </c>
      <c r="BA846" s="188">
        <f>_xll.qlCalendarAdvance(Calendar,BA845,AY846,"f",,Trigger)</f>
        <v>45209</v>
      </c>
      <c r="BB846" s="188">
        <f>_xll.qlInterestRateIndexMaturity(Currency&amp;"ibor"&amp;$I$1,BA846,Trigger)</f>
        <v>45301</v>
      </c>
      <c r="BC846" s="361" t="e">
        <f>_xll.qlIndexFixing($AC$5,AZ846,,_xll.ohTrigger(Trigger,Quote!$V$2))</f>
        <v>#VALUE!</v>
      </c>
      <c r="BD846" s="361" t="e">
        <f>_xll.qlIndexFixing($BE$1,AZ846,TRUE,_xll.ohTrigger(Trigger,Quote!$V$2))</f>
        <v>#NUM!</v>
      </c>
    </row>
    <row r="847" spans="51:56" ht="11.25" customHeight="1" x14ac:dyDescent="0.25">
      <c r="AY847" s="189" t="s">
        <v>91</v>
      </c>
      <c r="AZ847" s="188">
        <f>_xll.qlInterestRateIndexFixingDate(Currency&amp;"ibor"&amp;$I$1,BA847,Trigger)</f>
        <v>45212</v>
      </c>
      <c r="BA847" s="188">
        <f>_xll.qlCalendarAdvance(Calendar,BA846,AY847,"f",,Trigger)</f>
        <v>45216</v>
      </c>
      <c r="BB847" s="188">
        <f>_xll.qlInterestRateIndexMaturity(Currency&amp;"ibor"&amp;$I$1,BA847,Trigger)</f>
        <v>45308</v>
      </c>
      <c r="BC847" s="361" t="e">
        <f>_xll.qlIndexFixing($AC$5,AZ847,,_xll.ohTrigger(Trigger,Quote!$V$2))</f>
        <v>#VALUE!</v>
      </c>
      <c r="BD847" s="361" t="e">
        <f>_xll.qlIndexFixing($BE$1,AZ847,TRUE,_xll.ohTrigger(Trigger,Quote!$V$2))</f>
        <v>#NUM!</v>
      </c>
    </row>
    <row r="848" spans="51:56" ht="11.25" customHeight="1" x14ac:dyDescent="0.25">
      <c r="AY848" s="189" t="s">
        <v>91</v>
      </c>
      <c r="AZ848" s="188">
        <f>_xll.qlInterestRateIndexFixingDate(Currency&amp;"ibor"&amp;$I$1,BA848,Trigger)</f>
        <v>45219</v>
      </c>
      <c r="BA848" s="188">
        <f>_xll.qlCalendarAdvance(Calendar,BA847,AY848,"f",,Trigger)</f>
        <v>45223</v>
      </c>
      <c r="BB848" s="188">
        <f>_xll.qlInterestRateIndexMaturity(Currency&amp;"ibor"&amp;$I$1,BA848,Trigger)</f>
        <v>45315</v>
      </c>
      <c r="BC848" s="361" t="e">
        <f>_xll.qlIndexFixing($AC$5,AZ848,,_xll.ohTrigger(Trigger,Quote!$V$2))</f>
        <v>#VALUE!</v>
      </c>
      <c r="BD848" s="361" t="e">
        <f>_xll.qlIndexFixing($BE$1,AZ848,TRUE,_xll.ohTrigger(Trigger,Quote!$V$2))</f>
        <v>#NUM!</v>
      </c>
    </row>
    <row r="849" spans="51:56" ht="11.25" customHeight="1" x14ac:dyDescent="0.25">
      <c r="AY849" s="189" t="s">
        <v>91</v>
      </c>
      <c r="AZ849" s="188">
        <f>_xll.qlInterestRateIndexFixingDate(Currency&amp;"ibor"&amp;$I$1,BA849,Trigger)</f>
        <v>45226</v>
      </c>
      <c r="BA849" s="188">
        <f>_xll.qlCalendarAdvance(Calendar,BA848,AY849,"f",,Trigger)</f>
        <v>45230</v>
      </c>
      <c r="BB849" s="188">
        <f>_xll.qlInterestRateIndexMaturity(Currency&amp;"ibor"&amp;$I$1,BA849,Trigger)</f>
        <v>45322</v>
      </c>
      <c r="BC849" s="361" t="e">
        <f>_xll.qlIndexFixing($AC$5,AZ849,,_xll.ohTrigger(Trigger,Quote!$V$2))</f>
        <v>#VALUE!</v>
      </c>
      <c r="BD849" s="361" t="e">
        <f>_xll.qlIndexFixing($BE$1,AZ849,TRUE,_xll.ohTrigger(Trigger,Quote!$V$2))</f>
        <v>#NUM!</v>
      </c>
    </row>
    <row r="850" spans="51:56" ht="11.25" customHeight="1" x14ac:dyDescent="0.25">
      <c r="AY850" s="189" t="s">
        <v>91</v>
      </c>
      <c r="AZ850" s="188">
        <f>_xll.qlInterestRateIndexFixingDate(Currency&amp;"ibor"&amp;$I$1,BA850,Trigger)</f>
        <v>45233</v>
      </c>
      <c r="BA850" s="188">
        <f>_xll.qlCalendarAdvance(Calendar,BA849,AY850,"f",,Trigger)</f>
        <v>45237</v>
      </c>
      <c r="BB850" s="188">
        <f>_xll.qlInterestRateIndexMaturity(Currency&amp;"ibor"&amp;$I$1,BA850,Trigger)</f>
        <v>45329</v>
      </c>
      <c r="BC850" s="361" t="e">
        <f>_xll.qlIndexFixing($AC$5,AZ850,,_xll.ohTrigger(Trigger,Quote!$V$2))</f>
        <v>#VALUE!</v>
      </c>
      <c r="BD850" s="361" t="e">
        <f>_xll.qlIndexFixing($BE$1,AZ850,TRUE,_xll.ohTrigger(Trigger,Quote!$V$2))</f>
        <v>#NUM!</v>
      </c>
    </row>
    <row r="851" spans="51:56" ht="11.25" customHeight="1" x14ac:dyDescent="0.25">
      <c r="AY851" s="189" t="s">
        <v>91</v>
      </c>
      <c r="AZ851" s="188">
        <f>_xll.qlInterestRateIndexFixingDate(Currency&amp;"ibor"&amp;$I$1,BA851,Trigger)</f>
        <v>45240</v>
      </c>
      <c r="BA851" s="188">
        <f>_xll.qlCalendarAdvance(Calendar,BA850,AY851,"f",,Trigger)</f>
        <v>45244</v>
      </c>
      <c r="BB851" s="188">
        <f>_xll.qlInterestRateIndexMaturity(Currency&amp;"ibor"&amp;$I$1,BA851,Trigger)</f>
        <v>45336</v>
      </c>
      <c r="BC851" s="361" t="e">
        <f>_xll.qlIndexFixing($AC$5,AZ851,,_xll.ohTrigger(Trigger,Quote!$V$2))</f>
        <v>#VALUE!</v>
      </c>
      <c r="BD851" s="361" t="e">
        <f>_xll.qlIndexFixing($BE$1,AZ851,TRUE,_xll.ohTrigger(Trigger,Quote!$V$2))</f>
        <v>#NUM!</v>
      </c>
    </row>
    <row r="852" spans="51:56" ht="11.25" customHeight="1" x14ac:dyDescent="0.25">
      <c r="AY852" s="189" t="s">
        <v>91</v>
      </c>
      <c r="AZ852" s="188">
        <f>_xll.qlInterestRateIndexFixingDate(Currency&amp;"ibor"&amp;$I$1,BA852,Trigger)</f>
        <v>45247</v>
      </c>
      <c r="BA852" s="188">
        <f>_xll.qlCalendarAdvance(Calendar,BA851,AY852,"f",,Trigger)</f>
        <v>45251</v>
      </c>
      <c r="BB852" s="188">
        <f>_xll.qlInterestRateIndexMaturity(Currency&amp;"ibor"&amp;$I$1,BA852,Trigger)</f>
        <v>45343</v>
      </c>
      <c r="BC852" s="361" t="e">
        <f>_xll.qlIndexFixing($AC$5,AZ852,,_xll.ohTrigger(Trigger,Quote!$V$2))</f>
        <v>#VALUE!</v>
      </c>
      <c r="BD852" s="361" t="e">
        <f>_xll.qlIndexFixing($BE$1,AZ852,TRUE,_xll.ohTrigger(Trigger,Quote!$V$2))</f>
        <v>#NUM!</v>
      </c>
    </row>
    <row r="853" spans="51:56" ht="11.25" customHeight="1" x14ac:dyDescent="0.25">
      <c r="AY853" s="189" t="s">
        <v>91</v>
      </c>
      <c r="AZ853" s="188">
        <f>_xll.qlInterestRateIndexFixingDate(Currency&amp;"ibor"&amp;$I$1,BA853,Trigger)</f>
        <v>45254</v>
      </c>
      <c r="BA853" s="188">
        <f>_xll.qlCalendarAdvance(Calendar,BA852,AY853,"f",,Trigger)</f>
        <v>45258</v>
      </c>
      <c r="BB853" s="188">
        <f>_xll.qlInterestRateIndexMaturity(Currency&amp;"ibor"&amp;$I$1,BA853,Trigger)</f>
        <v>45350</v>
      </c>
      <c r="BC853" s="361" t="e">
        <f>_xll.qlIndexFixing($AC$5,AZ853,,_xll.ohTrigger(Trigger,Quote!$V$2))</f>
        <v>#VALUE!</v>
      </c>
      <c r="BD853" s="361" t="e">
        <f>_xll.qlIndexFixing($BE$1,AZ853,TRUE,_xll.ohTrigger(Trigger,Quote!$V$2))</f>
        <v>#NUM!</v>
      </c>
    </row>
    <row r="854" spans="51:56" ht="11.25" customHeight="1" x14ac:dyDescent="0.25">
      <c r="AY854" s="189" t="s">
        <v>91</v>
      </c>
      <c r="AZ854" s="188">
        <f>_xll.qlInterestRateIndexFixingDate(Currency&amp;"ibor"&amp;$I$1,BA854,Trigger)</f>
        <v>45261</v>
      </c>
      <c r="BA854" s="188">
        <f>_xll.qlCalendarAdvance(Calendar,BA853,AY854,"f",,Trigger)</f>
        <v>45265</v>
      </c>
      <c r="BB854" s="188">
        <f>_xll.qlInterestRateIndexMaturity(Currency&amp;"ibor"&amp;$I$1,BA854,Trigger)</f>
        <v>45356</v>
      </c>
      <c r="BC854" s="361" t="e">
        <f>_xll.qlIndexFixing($AC$5,AZ854,,_xll.ohTrigger(Trigger,Quote!$V$2))</f>
        <v>#VALUE!</v>
      </c>
      <c r="BD854" s="361" t="e">
        <f>_xll.qlIndexFixing($BE$1,AZ854,TRUE,_xll.ohTrigger(Trigger,Quote!$V$2))</f>
        <v>#NUM!</v>
      </c>
    </row>
    <row r="855" spans="51:56" ht="11.25" customHeight="1" x14ac:dyDescent="0.25">
      <c r="AY855" s="189" t="s">
        <v>91</v>
      </c>
      <c r="AZ855" s="188">
        <f>_xll.qlInterestRateIndexFixingDate(Currency&amp;"ibor"&amp;$I$1,BA855,Trigger)</f>
        <v>45268</v>
      </c>
      <c r="BA855" s="188">
        <f>_xll.qlCalendarAdvance(Calendar,BA854,AY855,"f",,Trigger)</f>
        <v>45272</v>
      </c>
      <c r="BB855" s="188">
        <f>_xll.qlInterestRateIndexMaturity(Currency&amp;"ibor"&amp;$I$1,BA855,Trigger)</f>
        <v>45363</v>
      </c>
      <c r="BC855" s="361" t="e">
        <f>_xll.qlIndexFixing($AC$5,AZ855,,_xll.ohTrigger(Trigger,Quote!$V$2))</f>
        <v>#VALUE!</v>
      </c>
      <c r="BD855" s="361" t="e">
        <f>_xll.qlIndexFixing($BE$1,AZ855,TRUE,_xll.ohTrigger(Trigger,Quote!$V$2))</f>
        <v>#NUM!</v>
      </c>
    </row>
    <row r="856" spans="51:56" ht="11.25" customHeight="1" x14ac:dyDescent="0.25">
      <c r="AY856" s="189" t="s">
        <v>91</v>
      </c>
      <c r="AZ856" s="188">
        <f>_xll.qlInterestRateIndexFixingDate(Currency&amp;"ibor"&amp;$I$1,BA856,Trigger)</f>
        <v>45275</v>
      </c>
      <c r="BA856" s="188">
        <f>_xll.qlCalendarAdvance(Calendar,BA855,AY856,"f",,Trigger)</f>
        <v>45279</v>
      </c>
      <c r="BB856" s="188">
        <f>_xll.qlInterestRateIndexMaturity(Currency&amp;"ibor"&amp;$I$1,BA856,Trigger)</f>
        <v>45370</v>
      </c>
      <c r="BC856" s="361" t="e">
        <f>_xll.qlIndexFixing($AC$5,AZ856,,_xll.ohTrigger(Trigger,Quote!$V$2))</f>
        <v>#VALUE!</v>
      </c>
      <c r="BD856" s="361" t="e">
        <f>_xll.qlIndexFixing($BE$1,AZ856,TRUE,_xll.ohTrigger(Trigger,Quote!$V$2))</f>
        <v>#NUM!</v>
      </c>
    </row>
    <row r="857" spans="51:56" ht="11.25" customHeight="1" x14ac:dyDescent="0.25">
      <c r="AY857" s="189" t="s">
        <v>91</v>
      </c>
      <c r="AZ857" s="188">
        <f>_xll.qlInterestRateIndexFixingDate(Currency&amp;"ibor"&amp;$I$1,BA857,Trigger)</f>
        <v>45281</v>
      </c>
      <c r="BA857" s="188">
        <f>_xll.qlCalendarAdvance(Calendar,BA856,AY857,"f",,Trigger)</f>
        <v>45287</v>
      </c>
      <c r="BB857" s="188">
        <f>_xll.qlInterestRateIndexMaturity(Currency&amp;"ibor"&amp;$I$1,BA857,Trigger)</f>
        <v>45378</v>
      </c>
      <c r="BC857" s="361" t="e">
        <f>_xll.qlIndexFixing($AC$5,AZ857,,_xll.ohTrigger(Trigger,Quote!$V$2))</f>
        <v>#VALUE!</v>
      </c>
      <c r="BD857" s="361" t="e">
        <f>_xll.qlIndexFixing($BE$1,AZ857,TRUE,_xll.ohTrigger(Trigger,Quote!$V$2))</f>
        <v>#NUM!</v>
      </c>
    </row>
    <row r="858" spans="51:56" ht="11.25" customHeight="1" x14ac:dyDescent="0.25">
      <c r="AY858" s="189" t="s">
        <v>91</v>
      </c>
      <c r="AZ858" s="188">
        <f>_xll.qlInterestRateIndexFixingDate(Currency&amp;"ibor"&amp;$I$1,BA858,Trigger)</f>
        <v>45289</v>
      </c>
      <c r="BA858" s="188">
        <f>_xll.qlCalendarAdvance(Calendar,BA857,AY858,"f",,Trigger)</f>
        <v>45294</v>
      </c>
      <c r="BB858" s="188">
        <f>_xll.qlInterestRateIndexMaturity(Currency&amp;"ibor"&amp;$I$1,BA858,Trigger)</f>
        <v>45385</v>
      </c>
      <c r="BC858" s="361" t="e">
        <f>_xll.qlIndexFixing($AC$5,AZ858,,_xll.ohTrigger(Trigger,Quote!$V$2))</f>
        <v>#VALUE!</v>
      </c>
      <c r="BD858" s="361" t="e">
        <f>_xll.qlIndexFixing($BE$1,AZ858,TRUE,_xll.ohTrigger(Trigger,Quote!$V$2))</f>
        <v>#NUM!</v>
      </c>
    </row>
    <row r="859" spans="51:56" ht="11.25" customHeight="1" x14ac:dyDescent="0.25">
      <c r="AY859" s="189" t="s">
        <v>91</v>
      </c>
      <c r="AZ859" s="188">
        <f>_xll.qlInterestRateIndexFixingDate(Currency&amp;"ibor"&amp;$I$1,BA859,Trigger)</f>
        <v>45299</v>
      </c>
      <c r="BA859" s="188">
        <f>_xll.qlCalendarAdvance(Calendar,BA858,AY859,"f",,Trigger)</f>
        <v>45301</v>
      </c>
      <c r="BB859" s="188">
        <f>_xll.qlInterestRateIndexMaturity(Currency&amp;"ibor"&amp;$I$1,BA859,Trigger)</f>
        <v>45392</v>
      </c>
      <c r="BC859" s="361" t="e">
        <f>_xll.qlIndexFixing($AC$5,AZ859,,_xll.ohTrigger(Trigger,Quote!$V$2))</f>
        <v>#VALUE!</v>
      </c>
      <c r="BD859" s="361" t="e">
        <f>_xll.qlIndexFixing($BE$1,AZ859,TRUE,_xll.ohTrigger(Trigger,Quote!$V$2))</f>
        <v>#NUM!</v>
      </c>
    </row>
    <row r="860" spans="51:56" ht="11.25" customHeight="1" x14ac:dyDescent="0.25">
      <c r="AY860" s="189" t="s">
        <v>91</v>
      </c>
      <c r="AZ860" s="188">
        <f>_xll.qlInterestRateIndexFixingDate(Currency&amp;"ibor"&amp;$I$1,BA860,Trigger)</f>
        <v>45306</v>
      </c>
      <c r="BA860" s="188">
        <f>_xll.qlCalendarAdvance(Calendar,BA859,AY860,"f",,Trigger)</f>
        <v>45308</v>
      </c>
      <c r="BB860" s="188">
        <f>_xll.qlInterestRateIndexMaturity(Currency&amp;"ibor"&amp;$I$1,BA860,Trigger)</f>
        <v>45399</v>
      </c>
      <c r="BC860" s="361" t="e">
        <f>_xll.qlIndexFixing($AC$5,AZ860,,_xll.ohTrigger(Trigger,Quote!$V$2))</f>
        <v>#VALUE!</v>
      </c>
      <c r="BD860" s="361" t="e">
        <f>_xll.qlIndexFixing($BE$1,AZ860,TRUE,_xll.ohTrigger(Trigger,Quote!$V$2))</f>
        <v>#NUM!</v>
      </c>
    </row>
    <row r="861" spans="51:56" ht="11.25" customHeight="1" x14ac:dyDescent="0.25">
      <c r="AY861" s="189" t="s">
        <v>91</v>
      </c>
      <c r="AZ861" s="188">
        <f>_xll.qlInterestRateIndexFixingDate(Currency&amp;"ibor"&amp;$I$1,BA861,Trigger)</f>
        <v>45313</v>
      </c>
      <c r="BA861" s="188">
        <f>_xll.qlCalendarAdvance(Calendar,BA860,AY861,"f",,Trigger)</f>
        <v>45315</v>
      </c>
      <c r="BB861" s="188">
        <f>_xll.qlInterestRateIndexMaturity(Currency&amp;"ibor"&amp;$I$1,BA861,Trigger)</f>
        <v>45406</v>
      </c>
      <c r="BC861" s="361" t="e">
        <f>_xll.qlIndexFixing($AC$5,AZ861,,_xll.ohTrigger(Trigger,Quote!$V$2))</f>
        <v>#VALUE!</v>
      </c>
      <c r="BD861" s="361" t="e">
        <f>_xll.qlIndexFixing($BE$1,AZ861,TRUE,_xll.ohTrigger(Trigger,Quote!$V$2))</f>
        <v>#NUM!</v>
      </c>
    </row>
    <row r="862" spans="51:56" ht="11.25" customHeight="1" x14ac:dyDescent="0.25">
      <c r="AY862" s="189" t="s">
        <v>91</v>
      </c>
      <c r="AZ862" s="188">
        <f>_xll.qlInterestRateIndexFixingDate(Currency&amp;"ibor"&amp;$I$1,BA862,Trigger)</f>
        <v>45320</v>
      </c>
      <c r="BA862" s="188">
        <f>_xll.qlCalendarAdvance(Calendar,BA861,AY862,"f",,Trigger)</f>
        <v>45322</v>
      </c>
      <c r="BB862" s="188">
        <f>_xll.qlInterestRateIndexMaturity(Currency&amp;"ibor"&amp;$I$1,BA862,Trigger)</f>
        <v>45412</v>
      </c>
      <c r="BC862" s="361" t="e">
        <f>_xll.qlIndexFixing($AC$5,AZ862,,_xll.ohTrigger(Trigger,Quote!$V$2))</f>
        <v>#VALUE!</v>
      </c>
      <c r="BD862" s="361" t="e">
        <f>_xll.qlIndexFixing($BE$1,AZ862,TRUE,_xll.ohTrigger(Trigger,Quote!$V$2))</f>
        <v>#NUM!</v>
      </c>
    </row>
    <row r="863" spans="51:56" ht="11.25" customHeight="1" x14ac:dyDescent="0.25">
      <c r="AY863" s="189" t="s">
        <v>91</v>
      </c>
      <c r="AZ863" s="188">
        <f>_xll.qlInterestRateIndexFixingDate(Currency&amp;"ibor"&amp;$I$1,BA863,Trigger)</f>
        <v>45327</v>
      </c>
      <c r="BA863" s="188">
        <f>_xll.qlCalendarAdvance(Calendar,BA862,AY863,"f",,Trigger)</f>
        <v>45329</v>
      </c>
      <c r="BB863" s="188">
        <f>_xll.qlInterestRateIndexMaturity(Currency&amp;"ibor"&amp;$I$1,BA863,Trigger)</f>
        <v>45419</v>
      </c>
      <c r="BC863" s="361" t="e">
        <f>_xll.qlIndexFixing($AC$5,AZ863,,_xll.ohTrigger(Trigger,Quote!$V$2))</f>
        <v>#VALUE!</v>
      </c>
      <c r="BD863" s="361" t="e">
        <f>_xll.qlIndexFixing($BE$1,AZ863,TRUE,_xll.ohTrigger(Trigger,Quote!$V$2))</f>
        <v>#NUM!</v>
      </c>
    </row>
    <row r="864" spans="51:56" ht="11.25" customHeight="1" x14ac:dyDescent="0.25">
      <c r="AY864" s="189" t="s">
        <v>91</v>
      </c>
      <c r="AZ864" s="188">
        <f>_xll.qlInterestRateIndexFixingDate(Currency&amp;"ibor"&amp;$I$1,BA864,Trigger)</f>
        <v>45334</v>
      </c>
      <c r="BA864" s="188">
        <f>_xll.qlCalendarAdvance(Calendar,BA863,AY864,"f",,Trigger)</f>
        <v>45336</v>
      </c>
      <c r="BB864" s="188">
        <f>_xll.qlInterestRateIndexMaturity(Currency&amp;"ibor"&amp;$I$1,BA864,Trigger)</f>
        <v>45426</v>
      </c>
      <c r="BC864" s="361" t="e">
        <f>_xll.qlIndexFixing($AC$5,AZ864,,_xll.ohTrigger(Trigger,Quote!$V$2))</f>
        <v>#VALUE!</v>
      </c>
      <c r="BD864" s="361" t="e">
        <f>_xll.qlIndexFixing($BE$1,AZ864,TRUE,_xll.ohTrigger(Trigger,Quote!$V$2))</f>
        <v>#NUM!</v>
      </c>
    </row>
    <row r="865" spans="51:56" ht="11.25" customHeight="1" x14ac:dyDescent="0.25">
      <c r="AY865" s="189" t="s">
        <v>91</v>
      </c>
      <c r="AZ865" s="188">
        <f>_xll.qlInterestRateIndexFixingDate(Currency&amp;"ibor"&amp;$I$1,BA865,Trigger)</f>
        <v>45341</v>
      </c>
      <c r="BA865" s="188">
        <f>_xll.qlCalendarAdvance(Calendar,BA864,AY865,"f",,Trigger)</f>
        <v>45343</v>
      </c>
      <c r="BB865" s="188">
        <f>_xll.qlInterestRateIndexMaturity(Currency&amp;"ibor"&amp;$I$1,BA865,Trigger)</f>
        <v>45433</v>
      </c>
      <c r="BC865" s="361" t="e">
        <f>_xll.qlIndexFixing($AC$5,AZ865,,_xll.ohTrigger(Trigger,Quote!$V$2))</f>
        <v>#VALUE!</v>
      </c>
      <c r="BD865" s="361" t="e">
        <f>_xll.qlIndexFixing($BE$1,AZ865,TRUE,_xll.ohTrigger(Trigger,Quote!$V$2))</f>
        <v>#NUM!</v>
      </c>
    </row>
    <row r="866" spans="51:56" ht="11.25" customHeight="1" x14ac:dyDescent="0.25">
      <c r="AY866" s="189" t="s">
        <v>91</v>
      </c>
      <c r="AZ866" s="188">
        <f>_xll.qlInterestRateIndexFixingDate(Currency&amp;"ibor"&amp;$I$1,BA866,Trigger)</f>
        <v>45348</v>
      </c>
      <c r="BA866" s="188">
        <f>_xll.qlCalendarAdvance(Calendar,BA865,AY866,"f",,Trigger)</f>
        <v>45350</v>
      </c>
      <c r="BB866" s="188">
        <f>_xll.qlInterestRateIndexMaturity(Currency&amp;"ibor"&amp;$I$1,BA866,Trigger)</f>
        <v>45440</v>
      </c>
      <c r="BC866" s="361" t="e">
        <f>_xll.qlIndexFixing($AC$5,AZ866,,_xll.ohTrigger(Trigger,Quote!$V$2))</f>
        <v>#VALUE!</v>
      </c>
      <c r="BD866" s="361" t="e">
        <f>_xll.qlIndexFixing($BE$1,AZ866,TRUE,_xll.ohTrigger(Trigger,Quote!$V$2))</f>
        <v>#NUM!</v>
      </c>
    </row>
    <row r="867" spans="51:56" ht="11.25" customHeight="1" x14ac:dyDescent="0.25">
      <c r="AY867" s="189" t="s">
        <v>91</v>
      </c>
      <c r="AZ867" s="188">
        <f>_xll.qlInterestRateIndexFixingDate(Currency&amp;"ibor"&amp;$I$1,BA867,Trigger)</f>
        <v>45355</v>
      </c>
      <c r="BA867" s="188">
        <f>_xll.qlCalendarAdvance(Calendar,BA866,AY867,"f",,Trigger)</f>
        <v>45357</v>
      </c>
      <c r="BB867" s="188">
        <f>_xll.qlInterestRateIndexMaturity(Currency&amp;"ibor"&amp;$I$1,BA867,Trigger)</f>
        <v>45449</v>
      </c>
      <c r="BC867" s="361" t="e">
        <f>_xll.qlIndexFixing($AC$5,AZ867,,_xll.ohTrigger(Trigger,Quote!$V$2))</f>
        <v>#VALUE!</v>
      </c>
      <c r="BD867" s="361" t="e">
        <f>_xll.qlIndexFixing($BE$1,AZ867,TRUE,_xll.ohTrigger(Trigger,Quote!$V$2))</f>
        <v>#NUM!</v>
      </c>
    </row>
    <row r="868" spans="51:56" ht="11.25" customHeight="1" x14ac:dyDescent="0.25">
      <c r="AY868" s="189" t="s">
        <v>91</v>
      </c>
      <c r="AZ868" s="188">
        <f>_xll.qlInterestRateIndexFixingDate(Currency&amp;"ibor"&amp;$I$1,BA868,Trigger)</f>
        <v>45362</v>
      </c>
      <c r="BA868" s="188">
        <f>_xll.qlCalendarAdvance(Calendar,BA867,AY868,"f",,Trigger)</f>
        <v>45364</v>
      </c>
      <c r="BB868" s="188">
        <f>_xll.qlInterestRateIndexMaturity(Currency&amp;"ibor"&amp;$I$1,BA868,Trigger)</f>
        <v>45456</v>
      </c>
      <c r="BC868" s="361" t="e">
        <f>_xll.qlIndexFixing($AC$5,AZ868,,_xll.ohTrigger(Trigger,Quote!$V$2))</f>
        <v>#VALUE!</v>
      </c>
      <c r="BD868" s="361" t="e">
        <f>_xll.qlIndexFixing($BE$1,AZ868,TRUE,_xll.ohTrigger(Trigger,Quote!$V$2))</f>
        <v>#NUM!</v>
      </c>
    </row>
    <row r="869" spans="51:56" ht="11.25" customHeight="1" x14ac:dyDescent="0.25">
      <c r="AY869" s="189" t="s">
        <v>91</v>
      </c>
      <c r="AZ869" s="188">
        <f>_xll.qlInterestRateIndexFixingDate(Currency&amp;"ibor"&amp;$I$1,BA869,Trigger)</f>
        <v>45369</v>
      </c>
      <c r="BA869" s="188">
        <f>_xll.qlCalendarAdvance(Calendar,BA868,AY869,"f",,Trigger)</f>
        <v>45371</v>
      </c>
      <c r="BB869" s="188">
        <f>_xll.qlInterestRateIndexMaturity(Currency&amp;"ibor"&amp;$I$1,BA869,Trigger)</f>
        <v>45463</v>
      </c>
      <c r="BC869" s="361" t="e">
        <f>_xll.qlIndexFixing($AC$5,AZ869,,_xll.ohTrigger(Trigger,Quote!$V$2))</f>
        <v>#VALUE!</v>
      </c>
      <c r="BD869" s="361" t="e">
        <f>_xll.qlIndexFixing($BE$1,AZ869,TRUE,_xll.ohTrigger(Trigger,Quote!$V$2))</f>
        <v>#NUM!</v>
      </c>
    </row>
    <row r="870" spans="51:56" ht="11.25" customHeight="1" x14ac:dyDescent="0.25">
      <c r="AY870" s="189" t="s">
        <v>91</v>
      </c>
      <c r="AZ870" s="188">
        <f>_xll.qlInterestRateIndexFixingDate(Currency&amp;"ibor"&amp;$I$1,BA870,Trigger)</f>
        <v>45376</v>
      </c>
      <c r="BA870" s="188">
        <f>_xll.qlCalendarAdvance(Calendar,BA869,AY870,"f",,Trigger)</f>
        <v>45378</v>
      </c>
      <c r="BB870" s="188">
        <f>_xll.qlInterestRateIndexMaturity(Currency&amp;"ibor"&amp;$I$1,BA870,Trigger)</f>
        <v>45470</v>
      </c>
      <c r="BC870" s="361" t="e">
        <f>_xll.qlIndexFixing($AC$5,AZ870,,_xll.ohTrigger(Trigger,Quote!$V$2))</f>
        <v>#VALUE!</v>
      </c>
      <c r="BD870" s="361" t="e">
        <f>_xll.qlIndexFixing($BE$1,AZ870,TRUE,_xll.ohTrigger(Trigger,Quote!$V$2))</f>
        <v>#NUM!</v>
      </c>
    </row>
    <row r="871" spans="51:56" ht="11.25" customHeight="1" x14ac:dyDescent="0.25">
      <c r="AY871" s="189" t="s">
        <v>91</v>
      </c>
      <c r="AZ871" s="188">
        <f>_xll.qlInterestRateIndexFixingDate(Currency&amp;"ibor"&amp;$I$1,BA871,Trigger)</f>
        <v>45379</v>
      </c>
      <c r="BA871" s="188">
        <f>_xll.qlCalendarAdvance(Calendar,BA870,AY871,"f",,Trigger)</f>
        <v>45385</v>
      </c>
      <c r="BB871" s="188">
        <f>_xll.qlInterestRateIndexMaturity(Currency&amp;"ibor"&amp;$I$1,BA871,Trigger)</f>
        <v>45476</v>
      </c>
      <c r="BC871" s="361" t="e">
        <f>_xll.qlIndexFixing($AC$5,AZ871,,_xll.ohTrigger(Trigger,Quote!$V$2))</f>
        <v>#VALUE!</v>
      </c>
      <c r="BD871" s="361" t="e">
        <f>_xll.qlIndexFixing($BE$1,AZ871,TRUE,_xll.ohTrigger(Trigger,Quote!$V$2))</f>
        <v>#NUM!</v>
      </c>
    </row>
    <row r="872" spans="51:56" ht="11.25" customHeight="1" x14ac:dyDescent="0.25">
      <c r="AY872" s="189" t="s">
        <v>91</v>
      </c>
      <c r="AZ872" s="188">
        <f>_xll.qlInterestRateIndexFixingDate(Currency&amp;"ibor"&amp;$I$1,BA872,Trigger)</f>
        <v>45390</v>
      </c>
      <c r="BA872" s="188">
        <f>_xll.qlCalendarAdvance(Calendar,BA871,AY872,"f",,Trigger)</f>
        <v>45392</v>
      </c>
      <c r="BB872" s="188">
        <f>_xll.qlInterestRateIndexMaturity(Currency&amp;"ibor"&amp;$I$1,BA872,Trigger)</f>
        <v>45483</v>
      </c>
      <c r="BC872" s="361" t="e">
        <f>_xll.qlIndexFixing($AC$5,AZ872,,_xll.ohTrigger(Trigger,Quote!$V$2))</f>
        <v>#VALUE!</v>
      </c>
      <c r="BD872" s="361" t="e">
        <f>_xll.qlIndexFixing($BE$1,AZ872,TRUE,_xll.ohTrigger(Trigger,Quote!$V$2))</f>
        <v>#NUM!</v>
      </c>
    </row>
    <row r="873" spans="51:56" ht="11.25" customHeight="1" x14ac:dyDescent="0.25">
      <c r="AY873" s="189" t="s">
        <v>91</v>
      </c>
      <c r="AZ873" s="188">
        <f>_xll.qlInterestRateIndexFixingDate(Currency&amp;"ibor"&amp;$I$1,BA873,Trigger)</f>
        <v>45397</v>
      </c>
      <c r="BA873" s="188">
        <f>_xll.qlCalendarAdvance(Calendar,BA872,AY873,"f",,Trigger)</f>
        <v>45399</v>
      </c>
      <c r="BB873" s="188">
        <f>_xll.qlInterestRateIndexMaturity(Currency&amp;"ibor"&amp;$I$1,BA873,Trigger)</f>
        <v>45490</v>
      </c>
      <c r="BC873" s="361" t="e">
        <f>_xll.qlIndexFixing($AC$5,AZ873,,_xll.ohTrigger(Trigger,Quote!$V$2))</f>
        <v>#VALUE!</v>
      </c>
      <c r="BD873" s="361" t="e">
        <f>_xll.qlIndexFixing($BE$1,AZ873,TRUE,_xll.ohTrigger(Trigger,Quote!$V$2))</f>
        <v>#NUM!</v>
      </c>
    </row>
    <row r="874" spans="51:56" ht="11.25" customHeight="1" x14ac:dyDescent="0.25">
      <c r="AY874" s="189" t="s">
        <v>91</v>
      </c>
      <c r="AZ874" s="188">
        <f>_xll.qlInterestRateIndexFixingDate(Currency&amp;"ibor"&amp;$I$1,BA874,Trigger)</f>
        <v>45404</v>
      </c>
      <c r="BA874" s="188">
        <f>_xll.qlCalendarAdvance(Calendar,BA873,AY874,"f",,Trigger)</f>
        <v>45406</v>
      </c>
      <c r="BB874" s="188">
        <f>_xll.qlInterestRateIndexMaturity(Currency&amp;"ibor"&amp;$I$1,BA874,Trigger)</f>
        <v>45497</v>
      </c>
      <c r="BC874" s="361" t="e">
        <f>_xll.qlIndexFixing($AC$5,AZ874,,_xll.ohTrigger(Trigger,Quote!$V$2))</f>
        <v>#VALUE!</v>
      </c>
      <c r="BD874" s="361" t="e">
        <f>_xll.qlIndexFixing($BE$1,AZ874,TRUE,_xll.ohTrigger(Trigger,Quote!$V$2))</f>
        <v>#NUM!</v>
      </c>
    </row>
    <row r="875" spans="51:56" ht="11.25" customHeight="1" x14ac:dyDescent="0.25">
      <c r="AY875" s="189" t="s">
        <v>91</v>
      </c>
      <c r="AZ875" s="188">
        <f>_xll.qlInterestRateIndexFixingDate(Currency&amp;"ibor"&amp;$I$1,BA875,Trigger)</f>
        <v>45411</v>
      </c>
      <c r="BA875" s="188">
        <f>_xll.qlCalendarAdvance(Calendar,BA874,AY875,"f",,Trigger)</f>
        <v>45414</v>
      </c>
      <c r="BB875" s="188">
        <f>_xll.qlInterestRateIndexMaturity(Currency&amp;"ibor"&amp;$I$1,BA875,Trigger)</f>
        <v>45506</v>
      </c>
      <c r="BC875" s="361" t="e">
        <f>_xll.qlIndexFixing($AC$5,AZ875,,_xll.ohTrigger(Trigger,Quote!$V$2))</f>
        <v>#VALUE!</v>
      </c>
      <c r="BD875" s="361" t="e">
        <f>_xll.qlIndexFixing($BE$1,AZ875,TRUE,_xll.ohTrigger(Trigger,Quote!$V$2))</f>
        <v>#NUM!</v>
      </c>
    </row>
    <row r="876" spans="51:56" ht="11.25" customHeight="1" x14ac:dyDescent="0.25">
      <c r="AY876" s="189" t="s">
        <v>91</v>
      </c>
      <c r="AZ876" s="188">
        <f>_xll.qlInterestRateIndexFixingDate(Currency&amp;"ibor"&amp;$I$1,BA876,Trigger)</f>
        <v>45419</v>
      </c>
      <c r="BA876" s="188">
        <f>_xll.qlCalendarAdvance(Calendar,BA875,AY876,"f",,Trigger)</f>
        <v>45421</v>
      </c>
      <c r="BB876" s="188">
        <f>_xll.qlInterestRateIndexMaturity(Currency&amp;"ibor"&amp;$I$1,BA876,Trigger)</f>
        <v>45513</v>
      </c>
      <c r="BC876" s="361" t="e">
        <f>_xll.qlIndexFixing($AC$5,AZ876,,_xll.ohTrigger(Trigger,Quote!$V$2))</f>
        <v>#VALUE!</v>
      </c>
      <c r="BD876" s="361" t="e">
        <f>_xll.qlIndexFixing($BE$1,AZ876,TRUE,_xll.ohTrigger(Trigger,Quote!$V$2))</f>
        <v>#NUM!</v>
      </c>
    </row>
    <row r="877" spans="51:56" ht="11.25" customHeight="1" x14ac:dyDescent="0.25">
      <c r="AY877" s="189" t="s">
        <v>91</v>
      </c>
      <c r="AZ877" s="188">
        <f>_xll.qlInterestRateIndexFixingDate(Currency&amp;"ibor"&amp;$I$1,BA877,Trigger)</f>
        <v>45426</v>
      </c>
      <c r="BA877" s="188">
        <f>_xll.qlCalendarAdvance(Calendar,BA876,AY877,"f",,Trigger)</f>
        <v>45428</v>
      </c>
      <c r="BB877" s="188">
        <f>_xll.qlInterestRateIndexMaturity(Currency&amp;"ibor"&amp;$I$1,BA877,Trigger)</f>
        <v>45520</v>
      </c>
      <c r="BC877" s="361" t="e">
        <f>_xll.qlIndexFixing($AC$5,AZ877,,_xll.ohTrigger(Trigger,Quote!$V$2))</f>
        <v>#VALUE!</v>
      </c>
      <c r="BD877" s="361" t="e">
        <f>_xll.qlIndexFixing($BE$1,AZ877,TRUE,_xll.ohTrigger(Trigger,Quote!$V$2))</f>
        <v>#NUM!</v>
      </c>
    </row>
    <row r="878" spans="51:56" ht="11.25" customHeight="1" x14ac:dyDescent="0.25">
      <c r="AY878" s="189" t="s">
        <v>91</v>
      </c>
      <c r="AZ878" s="188">
        <f>_xll.qlInterestRateIndexFixingDate(Currency&amp;"ibor"&amp;$I$1,BA878,Trigger)</f>
        <v>45433</v>
      </c>
      <c r="BA878" s="188">
        <f>_xll.qlCalendarAdvance(Calendar,BA877,AY878,"f",,Trigger)</f>
        <v>45435</v>
      </c>
      <c r="BB878" s="188">
        <f>_xll.qlInterestRateIndexMaturity(Currency&amp;"ibor"&amp;$I$1,BA878,Trigger)</f>
        <v>45527</v>
      </c>
      <c r="BC878" s="361" t="e">
        <f>_xll.qlIndexFixing($AC$5,AZ878,,_xll.ohTrigger(Trigger,Quote!$V$2))</f>
        <v>#VALUE!</v>
      </c>
      <c r="BD878" s="361" t="e">
        <f>_xll.qlIndexFixing($BE$1,AZ878,TRUE,_xll.ohTrigger(Trigger,Quote!$V$2))</f>
        <v>#NUM!</v>
      </c>
    </row>
    <row r="879" spans="51:56" ht="11.25" customHeight="1" x14ac:dyDescent="0.25">
      <c r="AY879" s="189" t="s">
        <v>91</v>
      </c>
      <c r="AZ879" s="188">
        <f>_xll.qlInterestRateIndexFixingDate(Currency&amp;"ibor"&amp;$I$1,BA879,Trigger)</f>
        <v>45440</v>
      </c>
      <c r="BA879" s="188">
        <f>_xll.qlCalendarAdvance(Calendar,BA878,AY879,"f",,Trigger)</f>
        <v>45442</v>
      </c>
      <c r="BB879" s="188">
        <f>_xll.qlInterestRateIndexMaturity(Currency&amp;"ibor"&amp;$I$1,BA879,Trigger)</f>
        <v>45534</v>
      </c>
      <c r="BC879" s="361" t="e">
        <f>_xll.qlIndexFixing($AC$5,AZ879,,_xll.ohTrigger(Trigger,Quote!$V$2))</f>
        <v>#VALUE!</v>
      </c>
      <c r="BD879" s="361" t="e">
        <f>_xll.qlIndexFixing($BE$1,AZ879,TRUE,_xll.ohTrigger(Trigger,Quote!$V$2))</f>
        <v>#NUM!</v>
      </c>
    </row>
    <row r="880" spans="51:56" ht="11.25" customHeight="1" x14ac:dyDescent="0.25">
      <c r="AY880" s="189" t="s">
        <v>91</v>
      </c>
      <c r="AZ880" s="188">
        <f>_xll.qlInterestRateIndexFixingDate(Currency&amp;"ibor"&amp;$I$1,BA880,Trigger)</f>
        <v>45447</v>
      </c>
      <c r="BA880" s="188">
        <f>_xll.qlCalendarAdvance(Calendar,BA879,AY880,"f",,Trigger)</f>
        <v>45449</v>
      </c>
      <c r="BB880" s="188">
        <f>_xll.qlInterestRateIndexMaturity(Currency&amp;"ibor"&amp;$I$1,BA880,Trigger)</f>
        <v>45541</v>
      </c>
      <c r="BC880" s="361" t="e">
        <f>_xll.qlIndexFixing($AC$5,AZ880,,_xll.ohTrigger(Trigger,Quote!$V$2))</f>
        <v>#VALUE!</v>
      </c>
      <c r="BD880" s="361" t="e">
        <f>_xll.qlIndexFixing($BE$1,AZ880,TRUE,_xll.ohTrigger(Trigger,Quote!$V$2))</f>
        <v>#NUM!</v>
      </c>
    </row>
    <row r="881" spans="51:56" ht="11.25" customHeight="1" x14ac:dyDescent="0.25">
      <c r="AY881" s="189" t="s">
        <v>91</v>
      </c>
      <c r="AZ881" s="188">
        <f>_xll.qlInterestRateIndexFixingDate(Currency&amp;"ibor"&amp;$I$1,BA881,Trigger)</f>
        <v>45454</v>
      </c>
      <c r="BA881" s="188">
        <f>_xll.qlCalendarAdvance(Calendar,BA880,AY881,"f",,Trigger)</f>
        <v>45456</v>
      </c>
      <c r="BB881" s="188">
        <f>_xll.qlInterestRateIndexMaturity(Currency&amp;"ibor"&amp;$I$1,BA881,Trigger)</f>
        <v>45548</v>
      </c>
      <c r="BC881" s="361" t="e">
        <f>_xll.qlIndexFixing($AC$5,AZ881,,_xll.ohTrigger(Trigger,Quote!$V$2))</f>
        <v>#VALUE!</v>
      </c>
      <c r="BD881" s="361" t="e">
        <f>_xll.qlIndexFixing($BE$1,AZ881,TRUE,_xll.ohTrigger(Trigger,Quote!$V$2))</f>
        <v>#NUM!</v>
      </c>
    </row>
    <row r="882" spans="51:56" ht="11.25" customHeight="1" x14ac:dyDescent="0.25">
      <c r="AY882" s="189" t="s">
        <v>91</v>
      </c>
      <c r="AZ882" s="188">
        <f>_xll.qlInterestRateIndexFixingDate(Currency&amp;"ibor"&amp;$I$1,BA882,Trigger)</f>
        <v>45461</v>
      </c>
      <c r="BA882" s="188">
        <f>_xll.qlCalendarAdvance(Calendar,BA881,AY882,"f",,Trigger)</f>
        <v>45463</v>
      </c>
      <c r="BB882" s="188">
        <f>_xll.qlInterestRateIndexMaturity(Currency&amp;"ibor"&amp;$I$1,BA882,Trigger)</f>
        <v>45555</v>
      </c>
      <c r="BC882" s="361" t="e">
        <f>_xll.qlIndexFixing($AC$5,AZ882,,_xll.ohTrigger(Trigger,Quote!$V$2))</f>
        <v>#VALUE!</v>
      </c>
      <c r="BD882" s="361" t="e">
        <f>_xll.qlIndexFixing($BE$1,AZ882,TRUE,_xll.ohTrigger(Trigger,Quote!$V$2))</f>
        <v>#NUM!</v>
      </c>
    </row>
    <row r="883" spans="51:56" ht="11.25" customHeight="1" x14ac:dyDescent="0.25">
      <c r="AY883" s="189" t="s">
        <v>91</v>
      </c>
      <c r="AZ883" s="188">
        <f>_xll.qlInterestRateIndexFixingDate(Currency&amp;"ibor"&amp;$I$1,BA883,Trigger)</f>
        <v>45468</v>
      </c>
      <c r="BA883" s="188">
        <f>_xll.qlCalendarAdvance(Calendar,BA882,AY883,"f",,Trigger)</f>
        <v>45470</v>
      </c>
      <c r="BB883" s="188">
        <f>_xll.qlInterestRateIndexMaturity(Currency&amp;"ibor"&amp;$I$1,BA883,Trigger)</f>
        <v>45562</v>
      </c>
      <c r="BC883" s="361" t="e">
        <f>_xll.qlIndexFixing($AC$5,AZ883,,_xll.ohTrigger(Trigger,Quote!$V$2))</f>
        <v>#VALUE!</v>
      </c>
      <c r="BD883" s="361" t="e">
        <f>_xll.qlIndexFixing($BE$1,AZ883,TRUE,_xll.ohTrigger(Trigger,Quote!$V$2))</f>
        <v>#NUM!</v>
      </c>
    </row>
    <row r="884" spans="51:56" ht="11.25" customHeight="1" x14ac:dyDescent="0.25">
      <c r="AY884" s="189" t="s">
        <v>91</v>
      </c>
      <c r="AZ884" s="188">
        <f>_xll.qlInterestRateIndexFixingDate(Currency&amp;"ibor"&amp;$I$1,BA884,Trigger)</f>
        <v>45475</v>
      </c>
      <c r="BA884" s="188">
        <f>_xll.qlCalendarAdvance(Calendar,BA883,AY884,"f",,Trigger)</f>
        <v>45477</v>
      </c>
      <c r="BB884" s="188">
        <f>_xll.qlInterestRateIndexMaturity(Currency&amp;"ibor"&amp;$I$1,BA884,Trigger)</f>
        <v>45569</v>
      </c>
      <c r="BC884" s="361" t="e">
        <f>_xll.qlIndexFixing($AC$5,AZ884,,_xll.ohTrigger(Trigger,Quote!$V$2))</f>
        <v>#VALUE!</v>
      </c>
      <c r="BD884" s="361" t="e">
        <f>_xll.qlIndexFixing($BE$1,AZ884,TRUE,_xll.ohTrigger(Trigger,Quote!$V$2))</f>
        <v>#NUM!</v>
      </c>
    </row>
    <row r="885" spans="51:56" ht="11.25" customHeight="1" x14ac:dyDescent="0.25">
      <c r="AY885" s="189" t="s">
        <v>91</v>
      </c>
      <c r="AZ885" s="188">
        <f>_xll.qlInterestRateIndexFixingDate(Currency&amp;"ibor"&amp;$I$1,BA885,Trigger)</f>
        <v>45482</v>
      </c>
      <c r="BA885" s="188">
        <f>_xll.qlCalendarAdvance(Calendar,BA884,AY885,"f",,Trigger)</f>
        <v>45484</v>
      </c>
      <c r="BB885" s="188">
        <f>_xll.qlInterestRateIndexMaturity(Currency&amp;"ibor"&amp;$I$1,BA885,Trigger)</f>
        <v>45576</v>
      </c>
      <c r="BC885" s="361" t="e">
        <f>_xll.qlIndexFixing($AC$5,AZ885,,_xll.ohTrigger(Trigger,Quote!$V$2))</f>
        <v>#VALUE!</v>
      </c>
      <c r="BD885" s="361" t="e">
        <f>_xll.qlIndexFixing($BE$1,AZ885,TRUE,_xll.ohTrigger(Trigger,Quote!$V$2))</f>
        <v>#NUM!</v>
      </c>
    </row>
    <row r="886" spans="51:56" ht="11.25" customHeight="1" x14ac:dyDescent="0.25">
      <c r="AY886" s="189" t="s">
        <v>91</v>
      </c>
      <c r="AZ886" s="188">
        <f>_xll.qlInterestRateIndexFixingDate(Currency&amp;"ibor"&amp;$I$1,BA886,Trigger)</f>
        <v>45489</v>
      </c>
      <c r="BA886" s="188">
        <f>_xll.qlCalendarAdvance(Calendar,BA885,AY886,"f",,Trigger)</f>
        <v>45491</v>
      </c>
      <c r="BB886" s="188">
        <f>_xll.qlInterestRateIndexMaturity(Currency&amp;"ibor"&amp;$I$1,BA886,Trigger)</f>
        <v>45583</v>
      </c>
      <c r="BC886" s="361" t="e">
        <f>_xll.qlIndexFixing($AC$5,AZ886,,_xll.ohTrigger(Trigger,Quote!$V$2))</f>
        <v>#VALUE!</v>
      </c>
      <c r="BD886" s="361" t="e">
        <f>_xll.qlIndexFixing($BE$1,AZ886,TRUE,_xll.ohTrigger(Trigger,Quote!$V$2))</f>
        <v>#NUM!</v>
      </c>
    </row>
    <row r="887" spans="51:56" ht="11.25" customHeight="1" x14ac:dyDescent="0.25">
      <c r="AY887" s="189" t="s">
        <v>91</v>
      </c>
      <c r="AZ887" s="188">
        <f>_xll.qlInterestRateIndexFixingDate(Currency&amp;"ibor"&amp;$I$1,BA887,Trigger)</f>
        <v>45496</v>
      </c>
      <c r="BA887" s="188">
        <f>_xll.qlCalendarAdvance(Calendar,BA886,AY887,"f",,Trigger)</f>
        <v>45498</v>
      </c>
      <c r="BB887" s="188">
        <f>_xll.qlInterestRateIndexMaturity(Currency&amp;"ibor"&amp;$I$1,BA887,Trigger)</f>
        <v>45590</v>
      </c>
      <c r="BC887" s="361" t="e">
        <f>_xll.qlIndexFixing($AC$5,AZ887,,_xll.ohTrigger(Trigger,Quote!$V$2))</f>
        <v>#VALUE!</v>
      </c>
      <c r="BD887" s="361" t="e">
        <f>_xll.qlIndexFixing($BE$1,AZ887,TRUE,_xll.ohTrigger(Trigger,Quote!$V$2))</f>
        <v>#NUM!</v>
      </c>
    </row>
    <row r="888" spans="51:56" ht="11.25" customHeight="1" x14ac:dyDescent="0.25">
      <c r="AY888" s="189" t="s">
        <v>91</v>
      </c>
      <c r="AZ888" s="188">
        <f>_xll.qlInterestRateIndexFixingDate(Currency&amp;"ibor"&amp;$I$1,BA888,Trigger)</f>
        <v>45503</v>
      </c>
      <c r="BA888" s="188">
        <f>_xll.qlCalendarAdvance(Calendar,BA887,AY888,"f",,Trigger)</f>
        <v>45505</v>
      </c>
      <c r="BB888" s="188">
        <f>_xll.qlInterestRateIndexMaturity(Currency&amp;"ibor"&amp;$I$1,BA888,Trigger)</f>
        <v>45597</v>
      </c>
      <c r="BC888" s="361" t="e">
        <f>_xll.qlIndexFixing($AC$5,AZ888,,_xll.ohTrigger(Trigger,Quote!$V$2))</f>
        <v>#VALUE!</v>
      </c>
      <c r="BD888" s="361" t="e">
        <f>_xll.qlIndexFixing($BE$1,AZ888,TRUE,_xll.ohTrigger(Trigger,Quote!$V$2))</f>
        <v>#NUM!</v>
      </c>
    </row>
    <row r="889" spans="51:56" ht="11.25" customHeight="1" x14ac:dyDescent="0.25">
      <c r="AY889" s="189" t="s">
        <v>91</v>
      </c>
      <c r="AZ889" s="188">
        <f>_xll.qlInterestRateIndexFixingDate(Currency&amp;"ibor"&amp;$I$1,BA889,Trigger)</f>
        <v>45510</v>
      </c>
      <c r="BA889" s="188">
        <f>_xll.qlCalendarAdvance(Calendar,BA888,AY889,"f",,Trigger)</f>
        <v>45512</v>
      </c>
      <c r="BB889" s="188">
        <f>_xll.qlInterestRateIndexMaturity(Currency&amp;"ibor"&amp;$I$1,BA889,Trigger)</f>
        <v>45604</v>
      </c>
      <c r="BC889" s="361" t="e">
        <f>_xll.qlIndexFixing($AC$5,AZ889,,_xll.ohTrigger(Trigger,Quote!$V$2))</f>
        <v>#VALUE!</v>
      </c>
      <c r="BD889" s="361" t="e">
        <f>_xll.qlIndexFixing($BE$1,AZ889,TRUE,_xll.ohTrigger(Trigger,Quote!$V$2))</f>
        <v>#NUM!</v>
      </c>
    </row>
    <row r="890" spans="51:56" ht="11.25" customHeight="1" x14ac:dyDescent="0.25">
      <c r="AY890" s="189" t="s">
        <v>91</v>
      </c>
      <c r="AZ890" s="188">
        <f>_xll.qlInterestRateIndexFixingDate(Currency&amp;"ibor"&amp;$I$1,BA890,Trigger)</f>
        <v>45517</v>
      </c>
      <c r="BA890" s="188">
        <f>_xll.qlCalendarAdvance(Calendar,BA889,AY890,"f",,Trigger)</f>
        <v>45519</v>
      </c>
      <c r="BB890" s="188">
        <f>_xll.qlInterestRateIndexMaturity(Currency&amp;"ibor"&amp;$I$1,BA890,Trigger)</f>
        <v>45611</v>
      </c>
      <c r="BC890" s="361" t="e">
        <f>_xll.qlIndexFixing($AC$5,AZ890,,_xll.ohTrigger(Trigger,Quote!$V$2))</f>
        <v>#VALUE!</v>
      </c>
      <c r="BD890" s="361" t="e">
        <f>_xll.qlIndexFixing($BE$1,AZ890,TRUE,_xll.ohTrigger(Trigger,Quote!$V$2))</f>
        <v>#NUM!</v>
      </c>
    </row>
    <row r="891" spans="51:56" ht="11.25" customHeight="1" x14ac:dyDescent="0.25">
      <c r="AY891" s="189" t="s">
        <v>91</v>
      </c>
      <c r="AZ891" s="188">
        <f>_xll.qlInterestRateIndexFixingDate(Currency&amp;"ibor"&amp;$I$1,BA891,Trigger)</f>
        <v>45524</v>
      </c>
      <c r="BA891" s="188">
        <f>_xll.qlCalendarAdvance(Calendar,BA890,AY891,"f",,Trigger)</f>
        <v>45526</v>
      </c>
      <c r="BB891" s="188">
        <f>_xll.qlInterestRateIndexMaturity(Currency&amp;"ibor"&amp;$I$1,BA891,Trigger)</f>
        <v>45618</v>
      </c>
      <c r="BC891" s="361" t="e">
        <f>_xll.qlIndexFixing($AC$5,AZ891,,_xll.ohTrigger(Trigger,Quote!$V$2))</f>
        <v>#VALUE!</v>
      </c>
      <c r="BD891" s="361" t="e">
        <f>_xll.qlIndexFixing($BE$1,AZ891,TRUE,_xll.ohTrigger(Trigger,Quote!$V$2))</f>
        <v>#NUM!</v>
      </c>
    </row>
    <row r="892" spans="51:56" ht="11.25" customHeight="1" x14ac:dyDescent="0.25">
      <c r="AY892" s="189" t="s">
        <v>91</v>
      </c>
      <c r="AZ892" s="188">
        <f>_xll.qlInterestRateIndexFixingDate(Currency&amp;"ibor"&amp;$I$1,BA892,Trigger)</f>
        <v>45531</v>
      </c>
      <c r="BA892" s="188">
        <f>_xll.qlCalendarAdvance(Calendar,BA891,AY892,"f",,Trigger)</f>
        <v>45533</v>
      </c>
      <c r="BB892" s="188">
        <f>_xll.qlInterestRateIndexMaturity(Currency&amp;"ibor"&amp;$I$1,BA892,Trigger)</f>
        <v>45625</v>
      </c>
      <c r="BC892" s="361" t="e">
        <f>_xll.qlIndexFixing($AC$5,AZ892,,_xll.ohTrigger(Trigger,Quote!$V$2))</f>
        <v>#VALUE!</v>
      </c>
      <c r="BD892" s="361" t="e">
        <f>_xll.qlIndexFixing($BE$1,AZ892,TRUE,_xll.ohTrigger(Trigger,Quote!$V$2))</f>
        <v>#NUM!</v>
      </c>
    </row>
    <row r="893" spans="51:56" ht="11.25" customHeight="1" x14ac:dyDescent="0.25">
      <c r="AY893" s="189" t="s">
        <v>91</v>
      </c>
      <c r="AZ893" s="188">
        <f>_xll.qlInterestRateIndexFixingDate(Currency&amp;"ibor"&amp;$I$1,BA893,Trigger)</f>
        <v>45538</v>
      </c>
      <c r="BA893" s="188">
        <f>_xll.qlCalendarAdvance(Calendar,BA892,AY893,"f",,Trigger)</f>
        <v>45540</v>
      </c>
      <c r="BB893" s="188">
        <f>_xll.qlInterestRateIndexMaturity(Currency&amp;"ibor"&amp;$I$1,BA893,Trigger)</f>
        <v>45631</v>
      </c>
      <c r="BC893" s="361" t="e">
        <f>_xll.qlIndexFixing($AC$5,AZ893,,_xll.ohTrigger(Trigger,Quote!$V$2))</f>
        <v>#VALUE!</v>
      </c>
      <c r="BD893" s="361" t="e">
        <f>_xll.qlIndexFixing($BE$1,AZ893,TRUE,_xll.ohTrigger(Trigger,Quote!$V$2))</f>
        <v>#NUM!</v>
      </c>
    </row>
    <row r="894" spans="51:56" ht="11.25" customHeight="1" x14ac:dyDescent="0.25">
      <c r="AY894" s="189" t="s">
        <v>91</v>
      </c>
      <c r="AZ894" s="188">
        <f>_xll.qlInterestRateIndexFixingDate(Currency&amp;"ibor"&amp;$I$1,BA894,Trigger)</f>
        <v>45545</v>
      </c>
      <c r="BA894" s="188">
        <f>_xll.qlCalendarAdvance(Calendar,BA893,AY894,"f",,Trigger)</f>
        <v>45547</v>
      </c>
      <c r="BB894" s="188">
        <f>_xll.qlInterestRateIndexMaturity(Currency&amp;"ibor"&amp;$I$1,BA894,Trigger)</f>
        <v>45638</v>
      </c>
      <c r="BC894" s="361" t="e">
        <f>_xll.qlIndexFixing($AC$5,AZ894,,_xll.ohTrigger(Trigger,Quote!$V$2))</f>
        <v>#VALUE!</v>
      </c>
      <c r="BD894" s="361" t="e">
        <f>_xll.qlIndexFixing($BE$1,AZ894,TRUE,_xll.ohTrigger(Trigger,Quote!$V$2))</f>
        <v>#NUM!</v>
      </c>
    </row>
    <row r="895" spans="51:56" ht="11.25" customHeight="1" x14ac:dyDescent="0.25">
      <c r="AY895" s="189" t="s">
        <v>91</v>
      </c>
      <c r="AZ895" s="188">
        <f>_xll.qlInterestRateIndexFixingDate(Currency&amp;"ibor"&amp;$I$1,BA895,Trigger)</f>
        <v>45552</v>
      </c>
      <c r="BA895" s="188">
        <f>_xll.qlCalendarAdvance(Calendar,BA894,AY895,"f",,Trigger)</f>
        <v>45554</v>
      </c>
      <c r="BB895" s="188">
        <f>_xll.qlInterestRateIndexMaturity(Currency&amp;"ibor"&amp;$I$1,BA895,Trigger)</f>
        <v>45645</v>
      </c>
      <c r="BC895" s="361" t="e">
        <f>_xll.qlIndexFixing($AC$5,AZ895,,_xll.ohTrigger(Trigger,Quote!$V$2))</f>
        <v>#VALUE!</v>
      </c>
      <c r="BD895" s="361" t="e">
        <f>_xll.qlIndexFixing($BE$1,AZ895,TRUE,_xll.ohTrigger(Trigger,Quote!$V$2))</f>
        <v>#NUM!</v>
      </c>
    </row>
    <row r="896" spans="51:56" ht="11.25" customHeight="1" x14ac:dyDescent="0.25">
      <c r="AY896" s="189" t="s">
        <v>91</v>
      </c>
      <c r="AZ896" s="188">
        <f>_xll.qlInterestRateIndexFixingDate(Currency&amp;"ibor"&amp;$I$1,BA896,Trigger)</f>
        <v>45559</v>
      </c>
      <c r="BA896" s="188">
        <f>_xll.qlCalendarAdvance(Calendar,BA895,AY896,"f",,Trigger)</f>
        <v>45561</v>
      </c>
      <c r="BB896" s="188">
        <f>_xll.qlInterestRateIndexMaturity(Currency&amp;"ibor"&amp;$I$1,BA896,Trigger)</f>
        <v>45653</v>
      </c>
      <c r="BC896" s="361" t="e">
        <f>_xll.qlIndexFixing($AC$5,AZ896,,_xll.ohTrigger(Trigger,Quote!$V$2))</f>
        <v>#VALUE!</v>
      </c>
      <c r="BD896" s="361" t="e">
        <f>_xll.qlIndexFixing($BE$1,AZ896,TRUE,_xll.ohTrigger(Trigger,Quote!$V$2))</f>
        <v>#NUM!</v>
      </c>
    </row>
    <row r="897" spans="51:56" ht="11.25" customHeight="1" x14ac:dyDescent="0.25">
      <c r="AY897" s="189" t="s">
        <v>91</v>
      </c>
      <c r="AZ897" s="188">
        <f>_xll.qlInterestRateIndexFixingDate(Currency&amp;"ibor"&amp;$I$1,BA897,Trigger)</f>
        <v>45566</v>
      </c>
      <c r="BA897" s="188">
        <f>_xll.qlCalendarAdvance(Calendar,BA896,AY897,"f",,Trigger)</f>
        <v>45568</v>
      </c>
      <c r="BB897" s="188">
        <f>_xll.qlInterestRateIndexMaturity(Currency&amp;"ibor"&amp;$I$1,BA897,Trigger)</f>
        <v>45660</v>
      </c>
      <c r="BC897" s="361" t="e">
        <f>_xll.qlIndexFixing($AC$5,AZ897,,_xll.ohTrigger(Trigger,Quote!$V$2))</f>
        <v>#VALUE!</v>
      </c>
      <c r="BD897" s="361" t="e">
        <f>_xll.qlIndexFixing($BE$1,AZ897,TRUE,_xll.ohTrigger(Trigger,Quote!$V$2))</f>
        <v>#NUM!</v>
      </c>
    </row>
    <row r="898" spans="51:56" ht="11.25" customHeight="1" x14ac:dyDescent="0.25">
      <c r="AY898" s="189" t="s">
        <v>91</v>
      </c>
      <c r="AZ898" s="188">
        <f>_xll.qlInterestRateIndexFixingDate(Currency&amp;"ibor"&amp;$I$1,BA898,Trigger)</f>
        <v>45573</v>
      </c>
      <c r="BA898" s="188">
        <f>_xll.qlCalendarAdvance(Calendar,BA897,AY898,"f",,Trigger)</f>
        <v>45575</v>
      </c>
      <c r="BB898" s="188">
        <f>_xll.qlInterestRateIndexMaturity(Currency&amp;"ibor"&amp;$I$1,BA898,Trigger)</f>
        <v>45667</v>
      </c>
      <c r="BC898" s="361" t="e">
        <f>_xll.qlIndexFixing($AC$5,AZ898,,_xll.ohTrigger(Trigger,Quote!$V$2))</f>
        <v>#VALUE!</v>
      </c>
      <c r="BD898" s="361" t="e">
        <f>_xll.qlIndexFixing($BE$1,AZ898,TRUE,_xll.ohTrigger(Trigger,Quote!$V$2))</f>
        <v>#NUM!</v>
      </c>
    </row>
    <row r="899" spans="51:56" ht="11.25" customHeight="1" x14ac:dyDescent="0.25">
      <c r="AY899" s="189" t="s">
        <v>91</v>
      </c>
      <c r="AZ899" s="188">
        <f>_xll.qlInterestRateIndexFixingDate(Currency&amp;"ibor"&amp;$I$1,BA899,Trigger)</f>
        <v>45580</v>
      </c>
      <c r="BA899" s="188">
        <f>_xll.qlCalendarAdvance(Calendar,BA898,AY899,"f",,Trigger)</f>
        <v>45582</v>
      </c>
      <c r="BB899" s="188">
        <f>_xll.qlInterestRateIndexMaturity(Currency&amp;"ibor"&amp;$I$1,BA899,Trigger)</f>
        <v>45674</v>
      </c>
      <c r="BC899" s="361" t="e">
        <f>_xll.qlIndexFixing($AC$5,AZ899,,_xll.ohTrigger(Trigger,Quote!$V$2))</f>
        <v>#VALUE!</v>
      </c>
      <c r="BD899" s="361" t="e">
        <f>_xll.qlIndexFixing($BE$1,AZ899,TRUE,_xll.ohTrigger(Trigger,Quote!$V$2))</f>
        <v>#NUM!</v>
      </c>
    </row>
    <row r="900" spans="51:56" ht="11.25" customHeight="1" x14ac:dyDescent="0.25">
      <c r="AY900" s="189" t="s">
        <v>91</v>
      </c>
      <c r="AZ900" s="188">
        <f>_xll.qlInterestRateIndexFixingDate(Currency&amp;"ibor"&amp;$I$1,BA900,Trigger)</f>
        <v>45587</v>
      </c>
      <c r="BA900" s="188">
        <f>_xll.qlCalendarAdvance(Calendar,BA899,AY900,"f",,Trigger)</f>
        <v>45589</v>
      </c>
      <c r="BB900" s="188">
        <f>_xll.qlInterestRateIndexMaturity(Currency&amp;"ibor"&amp;$I$1,BA900,Trigger)</f>
        <v>45681</v>
      </c>
      <c r="BC900" s="361" t="e">
        <f>_xll.qlIndexFixing($AC$5,AZ900,,_xll.ohTrigger(Trigger,Quote!$V$2))</f>
        <v>#VALUE!</v>
      </c>
      <c r="BD900" s="361" t="e">
        <f>_xll.qlIndexFixing($BE$1,AZ900,TRUE,_xll.ohTrigger(Trigger,Quote!$V$2))</f>
        <v>#NUM!</v>
      </c>
    </row>
    <row r="901" spans="51:56" ht="11.25" customHeight="1" x14ac:dyDescent="0.25">
      <c r="AY901" s="189" t="s">
        <v>91</v>
      </c>
      <c r="AZ901" s="188">
        <f>_xll.qlInterestRateIndexFixingDate(Currency&amp;"ibor"&amp;$I$1,BA901,Trigger)</f>
        <v>45594</v>
      </c>
      <c r="BA901" s="188">
        <f>_xll.qlCalendarAdvance(Calendar,BA900,AY901,"f",,Trigger)</f>
        <v>45596</v>
      </c>
      <c r="BB901" s="188">
        <f>_xll.qlInterestRateIndexMaturity(Currency&amp;"ibor"&amp;$I$1,BA901,Trigger)</f>
        <v>45688</v>
      </c>
      <c r="BC901" s="361" t="e">
        <f>_xll.qlIndexFixing($AC$5,AZ901,,_xll.ohTrigger(Trigger,Quote!$V$2))</f>
        <v>#VALUE!</v>
      </c>
      <c r="BD901" s="361" t="e">
        <f>_xll.qlIndexFixing($BE$1,AZ901,TRUE,_xll.ohTrigger(Trigger,Quote!$V$2))</f>
        <v>#NUM!</v>
      </c>
    </row>
    <row r="902" spans="51:56" ht="11.25" customHeight="1" x14ac:dyDescent="0.25">
      <c r="AY902" s="189" t="s">
        <v>91</v>
      </c>
      <c r="AZ902" s="188">
        <f>_xll.qlInterestRateIndexFixingDate(Currency&amp;"ibor"&amp;$I$1,BA902,Trigger)</f>
        <v>45601</v>
      </c>
      <c r="BA902" s="188">
        <f>_xll.qlCalendarAdvance(Calendar,BA901,AY902,"f",,Trigger)</f>
        <v>45603</v>
      </c>
      <c r="BB902" s="188">
        <f>_xll.qlInterestRateIndexMaturity(Currency&amp;"ibor"&amp;$I$1,BA902,Trigger)</f>
        <v>45695</v>
      </c>
      <c r="BC902" s="361" t="e">
        <f>_xll.qlIndexFixing($AC$5,AZ902,,_xll.ohTrigger(Trigger,Quote!$V$2))</f>
        <v>#VALUE!</v>
      </c>
      <c r="BD902" s="361" t="e">
        <f>_xll.qlIndexFixing($BE$1,AZ902,TRUE,_xll.ohTrigger(Trigger,Quote!$V$2))</f>
        <v>#NUM!</v>
      </c>
    </row>
    <row r="903" spans="51:56" ht="11.25" customHeight="1" x14ac:dyDescent="0.25">
      <c r="AY903" s="189" t="s">
        <v>91</v>
      </c>
      <c r="AZ903" s="188">
        <f>_xll.qlInterestRateIndexFixingDate(Currency&amp;"ibor"&amp;$I$1,BA903,Trigger)</f>
        <v>45608</v>
      </c>
      <c r="BA903" s="188">
        <f>_xll.qlCalendarAdvance(Calendar,BA902,AY903,"f",,Trigger)</f>
        <v>45610</v>
      </c>
      <c r="BB903" s="188">
        <f>_xll.qlInterestRateIndexMaturity(Currency&amp;"ibor"&amp;$I$1,BA903,Trigger)</f>
        <v>45702</v>
      </c>
      <c r="BC903" s="361" t="e">
        <f>_xll.qlIndexFixing($AC$5,AZ903,,_xll.ohTrigger(Trigger,Quote!$V$2))</f>
        <v>#VALUE!</v>
      </c>
      <c r="BD903" s="361" t="e">
        <f>_xll.qlIndexFixing($BE$1,AZ903,TRUE,_xll.ohTrigger(Trigger,Quote!$V$2))</f>
        <v>#NUM!</v>
      </c>
    </row>
    <row r="904" spans="51:56" ht="11.25" customHeight="1" x14ac:dyDescent="0.25">
      <c r="AY904" s="189" t="s">
        <v>91</v>
      </c>
      <c r="AZ904" s="188">
        <f>_xll.qlInterestRateIndexFixingDate(Currency&amp;"ibor"&amp;$I$1,BA904,Trigger)</f>
        <v>45615</v>
      </c>
      <c r="BA904" s="188">
        <f>_xll.qlCalendarAdvance(Calendar,BA903,AY904,"f",,Trigger)</f>
        <v>45617</v>
      </c>
      <c r="BB904" s="188">
        <f>_xll.qlInterestRateIndexMaturity(Currency&amp;"ibor"&amp;$I$1,BA904,Trigger)</f>
        <v>45709</v>
      </c>
      <c r="BC904" s="361" t="e">
        <f>_xll.qlIndexFixing($AC$5,AZ904,,_xll.ohTrigger(Trigger,Quote!$V$2))</f>
        <v>#VALUE!</v>
      </c>
      <c r="BD904" s="361" t="e">
        <f>_xll.qlIndexFixing($BE$1,AZ904,TRUE,_xll.ohTrigger(Trigger,Quote!$V$2))</f>
        <v>#NUM!</v>
      </c>
    </row>
    <row r="905" spans="51:56" ht="11.25" customHeight="1" x14ac:dyDescent="0.25">
      <c r="AY905" s="189" t="s">
        <v>91</v>
      </c>
      <c r="AZ905" s="188">
        <f>_xll.qlInterestRateIndexFixingDate(Currency&amp;"ibor"&amp;$I$1,BA905,Trigger)</f>
        <v>45622</v>
      </c>
      <c r="BA905" s="188">
        <f>_xll.qlCalendarAdvance(Calendar,BA904,AY905,"f",,Trigger)</f>
        <v>45624</v>
      </c>
      <c r="BB905" s="188">
        <f>_xll.qlInterestRateIndexMaturity(Currency&amp;"ibor"&amp;$I$1,BA905,Trigger)</f>
        <v>45716</v>
      </c>
      <c r="BC905" s="361" t="e">
        <f>_xll.qlIndexFixing($AC$5,AZ905,,_xll.ohTrigger(Trigger,Quote!$V$2))</f>
        <v>#VALUE!</v>
      </c>
      <c r="BD905" s="361" t="e">
        <f>_xll.qlIndexFixing($BE$1,AZ905,TRUE,_xll.ohTrigger(Trigger,Quote!$V$2))</f>
        <v>#NUM!</v>
      </c>
    </row>
    <row r="906" spans="51:56" ht="11.25" customHeight="1" x14ac:dyDescent="0.25">
      <c r="AY906" s="189" t="s">
        <v>91</v>
      </c>
      <c r="AZ906" s="188">
        <f>_xll.qlInterestRateIndexFixingDate(Currency&amp;"ibor"&amp;$I$1,BA906,Trigger)</f>
        <v>45629</v>
      </c>
      <c r="BA906" s="188">
        <f>_xll.qlCalendarAdvance(Calendar,BA905,AY906,"f",,Trigger)</f>
        <v>45631</v>
      </c>
      <c r="BB906" s="188">
        <f>_xll.qlInterestRateIndexMaturity(Currency&amp;"ibor"&amp;$I$1,BA906,Trigger)</f>
        <v>45721</v>
      </c>
      <c r="BC906" s="361" t="e">
        <f>_xll.qlIndexFixing($AC$5,AZ906,,_xll.ohTrigger(Trigger,Quote!$V$2))</f>
        <v>#VALUE!</v>
      </c>
      <c r="BD906" s="361" t="e">
        <f>_xll.qlIndexFixing($BE$1,AZ906,TRUE,_xll.ohTrigger(Trigger,Quote!$V$2))</f>
        <v>#NUM!</v>
      </c>
    </row>
    <row r="907" spans="51:56" ht="11.25" customHeight="1" x14ac:dyDescent="0.25">
      <c r="AY907" s="189" t="s">
        <v>91</v>
      </c>
      <c r="AZ907" s="188">
        <f>_xll.qlInterestRateIndexFixingDate(Currency&amp;"ibor"&amp;$I$1,BA907,Trigger)</f>
        <v>45636</v>
      </c>
      <c r="BA907" s="188">
        <f>_xll.qlCalendarAdvance(Calendar,BA906,AY907,"f",,Trigger)</f>
        <v>45638</v>
      </c>
      <c r="BB907" s="188">
        <f>_xll.qlInterestRateIndexMaturity(Currency&amp;"ibor"&amp;$I$1,BA907,Trigger)</f>
        <v>45728</v>
      </c>
      <c r="BC907" s="361" t="e">
        <f>_xll.qlIndexFixing($AC$5,AZ907,,_xll.ohTrigger(Trigger,Quote!$V$2))</f>
        <v>#VALUE!</v>
      </c>
      <c r="BD907" s="361" t="e">
        <f>_xll.qlIndexFixing($BE$1,AZ907,TRUE,_xll.ohTrigger(Trigger,Quote!$V$2))</f>
        <v>#NUM!</v>
      </c>
    </row>
    <row r="908" spans="51:56" ht="11.25" customHeight="1" x14ac:dyDescent="0.25">
      <c r="AY908" s="189" t="s">
        <v>91</v>
      </c>
      <c r="AZ908" s="188">
        <f>_xll.qlInterestRateIndexFixingDate(Currency&amp;"ibor"&amp;$I$1,BA908,Trigger)</f>
        <v>45643</v>
      </c>
      <c r="BA908" s="188">
        <f>_xll.qlCalendarAdvance(Calendar,BA907,AY908,"f",,Trigger)</f>
        <v>45645</v>
      </c>
      <c r="BB908" s="188">
        <f>_xll.qlInterestRateIndexMaturity(Currency&amp;"ibor"&amp;$I$1,BA908,Trigger)</f>
        <v>45735</v>
      </c>
      <c r="BC908" s="361" t="e">
        <f>_xll.qlIndexFixing($AC$5,AZ908,,_xll.ohTrigger(Trigger,Quote!$V$2))</f>
        <v>#VALUE!</v>
      </c>
      <c r="BD908" s="361" t="e">
        <f>_xll.qlIndexFixing($BE$1,AZ908,TRUE,_xll.ohTrigger(Trigger,Quote!$V$2))</f>
        <v>#NUM!</v>
      </c>
    </row>
    <row r="909" spans="51:56" ht="11.25" customHeight="1" x14ac:dyDescent="0.25">
      <c r="AY909" s="189" t="s">
        <v>91</v>
      </c>
      <c r="AZ909" s="188">
        <f>_xll.qlInterestRateIndexFixingDate(Currency&amp;"ibor"&amp;$I$1,BA909,Trigger)</f>
        <v>45649</v>
      </c>
      <c r="BA909" s="188">
        <f>_xll.qlCalendarAdvance(Calendar,BA908,AY909,"f",,Trigger)</f>
        <v>45653</v>
      </c>
      <c r="BB909" s="188">
        <f>_xll.qlInterestRateIndexMaturity(Currency&amp;"ibor"&amp;$I$1,BA909,Trigger)</f>
        <v>45743</v>
      </c>
      <c r="BC909" s="361" t="e">
        <f>_xll.qlIndexFixing($AC$5,AZ909,,_xll.ohTrigger(Trigger,Quote!$V$2))</f>
        <v>#VALUE!</v>
      </c>
      <c r="BD909" s="361" t="e">
        <f>_xll.qlIndexFixing($BE$1,AZ909,TRUE,_xll.ohTrigger(Trigger,Quote!$V$2))</f>
        <v>#NUM!</v>
      </c>
    </row>
    <row r="910" spans="51:56" ht="11.25" customHeight="1" x14ac:dyDescent="0.25">
      <c r="AY910" s="189" t="s">
        <v>91</v>
      </c>
      <c r="AZ910" s="188">
        <f>_xll.qlInterestRateIndexFixingDate(Currency&amp;"ibor"&amp;$I$1,BA910,Trigger)</f>
        <v>45657</v>
      </c>
      <c r="BA910" s="188">
        <f>_xll.qlCalendarAdvance(Calendar,BA909,AY910,"f",,Trigger)</f>
        <v>45660</v>
      </c>
      <c r="BB910" s="188">
        <f>_xll.qlInterestRateIndexMaturity(Currency&amp;"ibor"&amp;$I$1,BA910,Trigger)</f>
        <v>45750</v>
      </c>
      <c r="BC910" s="361" t="e">
        <f>_xll.qlIndexFixing($AC$5,AZ910,,_xll.ohTrigger(Trigger,Quote!$V$2))</f>
        <v>#VALUE!</v>
      </c>
      <c r="BD910" s="361" t="e">
        <f>_xll.qlIndexFixing($BE$1,AZ910,TRUE,_xll.ohTrigger(Trigger,Quote!$V$2))</f>
        <v>#NUM!</v>
      </c>
    </row>
    <row r="911" spans="51:56" ht="11.25" customHeight="1" x14ac:dyDescent="0.25">
      <c r="AY911" s="189" t="s">
        <v>91</v>
      </c>
      <c r="AZ911" s="188">
        <f>_xll.qlInterestRateIndexFixingDate(Currency&amp;"ibor"&amp;$I$1,BA911,Trigger)</f>
        <v>45665</v>
      </c>
      <c r="BA911" s="188">
        <f>_xll.qlCalendarAdvance(Calendar,BA910,AY911,"f",,Trigger)</f>
        <v>45667</v>
      </c>
      <c r="BB911" s="188">
        <f>_xll.qlInterestRateIndexMaturity(Currency&amp;"ibor"&amp;$I$1,BA911,Trigger)</f>
        <v>45757</v>
      </c>
      <c r="BC911" s="361" t="e">
        <f>_xll.qlIndexFixing($AC$5,AZ911,,_xll.ohTrigger(Trigger,Quote!$V$2))</f>
        <v>#VALUE!</v>
      </c>
      <c r="BD911" s="361" t="e">
        <f>_xll.qlIndexFixing($BE$1,AZ911,TRUE,_xll.ohTrigger(Trigger,Quote!$V$2))</f>
        <v>#NUM!</v>
      </c>
    </row>
    <row r="912" spans="51:56" ht="11.25" customHeight="1" x14ac:dyDescent="0.25">
      <c r="AY912" s="189" t="s">
        <v>91</v>
      </c>
      <c r="AZ912" s="188">
        <f>_xll.qlInterestRateIndexFixingDate(Currency&amp;"ibor"&amp;$I$1,BA912,Trigger)</f>
        <v>45672</v>
      </c>
      <c r="BA912" s="188">
        <f>_xll.qlCalendarAdvance(Calendar,BA911,AY912,"f",,Trigger)</f>
        <v>45674</v>
      </c>
      <c r="BB912" s="188">
        <f>_xll.qlInterestRateIndexMaturity(Currency&amp;"ibor"&amp;$I$1,BA912,Trigger)</f>
        <v>45764</v>
      </c>
      <c r="BC912" s="361" t="e">
        <f>_xll.qlIndexFixing($AC$5,AZ912,,_xll.ohTrigger(Trigger,Quote!$V$2))</f>
        <v>#VALUE!</v>
      </c>
      <c r="BD912" s="361" t="e">
        <f>_xll.qlIndexFixing($BE$1,AZ912,TRUE,_xll.ohTrigger(Trigger,Quote!$V$2))</f>
        <v>#NUM!</v>
      </c>
    </row>
    <row r="913" spans="51:56" ht="11.25" customHeight="1" x14ac:dyDescent="0.25">
      <c r="AY913" s="189" t="s">
        <v>91</v>
      </c>
      <c r="AZ913" s="188">
        <f>_xll.qlInterestRateIndexFixingDate(Currency&amp;"ibor"&amp;$I$1,BA913,Trigger)</f>
        <v>45679</v>
      </c>
      <c r="BA913" s="188">
        <f>_xll.qlCalendarAdvance(Calendar,BA912,AY913,"f",,Trigger)</f>
        <v>45681</v>
      </c>
      <c r="BB913" s="188">
        <f>_xll.qlInterestRateIndexMaturity(Currency&amp;"ibor"&amp;$I$1,BA913,Trigger)</f>
        <v>45771</v>
      </c>
      <c r="BC913" s="361" t="e">
        <f>_xll.qlIndexFixing($AC$5,AZ913,,_xll.ohTrigger(Trigger,Quote!$V$2))</f>
        <v>#VALUE!</v>
      </c>
      <c r="BD913" s="361" t="e">
        <f>_xll.qlIndexFixing($BE$1,AZ913,TRUE,_xll.ohTrigger(Trigger,Quote!$V$2))</f>
        <v>#NUM!</v>
      </c>
    </row>
    <row r="914" spans="51:56" ht="11.25" customHeight="1" x14ac:dyDescent="0.25">
      <c r="AY914" s="189" t="s">
        <v>91</v>
      </c>
      <c r="AZ914" s="188">
        <f>_xll.qlInterestRateIndexFixingDate(Currency&amp;"ibor"&amp;$I$1,BA914,Trigger)</f>
        <v>45686</v>
      </c>
      <c r="BA914" s="188">
        <f>_xll.qlCalendarAdvance(Calendar,BA913,AY914,"f",,Trigger)</f>
        <v>45688</v>
      </c>
      <c r="BB914" s="188">
        <f>_xll.qlInterestRateIndexMaturity(Currency&amp;"ibor"&amp;$I$1,BA914,Trigger)</f>
        <v>45777</v>
      </c>
      <c r="BC914" s="361" t="e">
        <f>_xll.qlIndexFixing($AC$5,AZ914,,_xll.ohTrigger(Trigger,Quote!$V$2))</f>
        <v>#VALUE!</v>
      </c>
      <c r="BD914" s="361" t="e">
        <f>_xll.qlIndexFixing($BE$1,AZ914,TRUE,_xll.ohTrigger(Trigger,Quote!$V$2))</f>
        <v>#NUM!</v>
      </c>
    </row>
    <row r="915" spans="51:56" ht="11.25" customHeight="1" x14ac:dyDescent="0.25">
      <c r="AY915" s="189" t="s">
        <v>91</v>
      </c>
      <c r="AZ915" s="188">
        <f>_xll.qlInterestRateIndexFixingDate(Currency&amp;"ibor"&amp;$I$1,BA915,Trigger)</f>
        <v>45693</v>
      </c>
      <c r="BA915" s="188">
        <f>_xll.qlCalendarAdvance(Calendar,BA914,AY915,"f",,Trigger)</f>
        <v>45695</v>
      </c>
      <c r="BB915" s="188">
        <f>_xll.qlInterestRateIndexMaturity(Currency&amp;"ibor"&amp;$I$1,BA915,Trigger)</f>
        <v>45784</v>
      </c>
      <c r="BC915" s="361" t="e">
        <f>_xll.qlIndexFixing($AC$5,AZ915,,_xll.ohTrigger(Trigger,Quote!$V$2))</f>
        <v>#VALUE!</v>
      </c>
      <c r="BD915" s="361" t="e">
        <f>_xll.qlIndexFixing($BE$1,AZ915,TRUE,_xll.ohTrigger(Trigger,Quote!$V$2))</f>
        <v>#NUM!</v>
      </c>
    </row>
    <row r="916" spans="51:56" ht="11.25" customHeight="1" x14ac:dyDescent="0.25">
      <c r="AY916" s="189" t="s">
        <v>91</v>
      </c>
      <c r="AZ916" s="188">
        <f>_xll.qlInterestRateIndexFixingDate(Currency&amp;"ibor"&amp;$I$1,BA916,Trigger)</f>
        <v>45700</v>
      </c>
      <c r="BA916" s="188">
        <f>_xll.qlCalendarAdvance(Calendar,BA915,AY916,"f",,Trigger)</f>
        <v>45702</v>
      </c>
      <c r="BB916" s="188">
        <f>_xll.qlInterestRateIndexMaturity(Currency&amp;"ibor"&amp;$I$1,BA916,Trigger)</f>
        <v>45791</v>
      </c>
      <c r="BC916" s="361" t="e">
        <f>_xll.qlIndexFixing($AC$5,AZ916,,_xll.ohTrigger(Trigger,Quote!$V$2))</f>
        <v>#VALUE!</v>
      </c>
      <c r="BD916" s="361" t="e">
        <f>_xll.qlIndexFixing($BE$1,AZ916,TRUE,_xll.ohTrigger(Trigger,Quote!$V$2))</f>
        <v>#NUM!</v>
      </c>
    </row>
    <row r="917" spans="51:56" ht="11.25" customHeight="1" x14ac:dyDescent="0.25">
      <c r="AY917" s="189" t="s">
        <v>91</v>
      </c>
      <c r="AZ917" s="188">
        <f>_xll.qlInterestRateIndexFixingDate(Currency&amp;"ibor"&amp;$I$1,BA917,Trigger)</f>
        <v>45707</v>
      </c>
      <c r="BA917" s="188">
        <f>_xll.qlCalendarAdvance(Calendar,BA916,AY917,"f",,Trigger)</f>
        <v>45709</v>
      </c>
      <c r="BB917" s="188">
        <f>_xll.qlInterestRateIndexMaturity(Currency&amp;"ibor"&amp;$I$1,BA917,Trigger)</f>
        <v>45798</v>
      </c>
      <c r="BC917" s="361" t="e">
        <f>_xll.qlIndexFixing($AC$5,AZ917,,_xll.ohTrigger(Trigger,Quote!$V$2))</f>
        <v>#VALUE!</v>
      </c>
      <c r="BD917" s="361" t="e">
        <f>_xll.qlIndexFixing($BE$1,AZ917,TRUE,_xll.ohTrigger(Trigger,Quote!$V$2))</f>
        <v>#NUM!</v>
      </c>
    </row>
    <row r="918" spans="51:56" ht="11.25" customHeight="1" x14ac:dyDescent="0.25">
      <c r="AY918" s="189" t="s">
        <v>91</v>
      </c>
      <c r="AZ918" s="188">
        <f>_xll.qlInterestRateIndexFixingDate(Currency&amp;"ibor"&amp;$I$1,BA918,Trigger)</f>
        <v>45714</v>
      </c>
      <c r="BA918" s="188">
        <f>_xll.qlCalendarAdvance(Calendar,BA917,AY918,"f",,Trigger)</f>
        <v>45716</v>
      </c>
      <c r="BB918" s="188">
        <f>_xll.qlInterestRateIndexMaturity(Currency&amp;"ibor"&amp;$I$1,BA918,Trigger)</f>
        <v>45807</v>
      </c>
      <c r="BC918" s="361" t="e">
        <f>_xll.qlIndexFixing($AC$5,AZ918,,_xll.ohTrigger(Trigger,Quote!$V$2))</f>
        <v>#VALUE!</v>
      </c>
      <c r="BD918" s="361" t="e">
        <f>_xll.qlIndexFixing($BE$1,AZ918,TRUE,_xll.ohTrigger(Trigger,Quote!$V$2))</f>
        <v>#NUM!</v>
      </c>
    </row>
    <row r="919" spans="51:56" ht="11.25" customHeight="1" x14ac:dyDescent="0.25">
      <c r="AY919" s="189" t="s">
        <v>91</v>
      </c>
      <c r="AZ919" s="188">
        <f>_xll.qlInterestRateIndexFixingDate(Currency&amp;"ibor"&amp;$I$1,BA919,Trigger)</f>
        <v>45721</v>
      </c>
      <c r="BA919" s="188">
        <f>_xll.qlCalendarAdvance(Calendar,BA918,AY919,"f",,Trigger)</f>
        <v>45723</v>
      </c>
      <c r="BB919" s="188">
        <f>_xll.qlInterestRateIndexMaturity(Currency&amp;"ibor"&amp;$I$1,BA919,Trigger)</f>
        <v>45817</v>
      </c>
      <c r="BC919" s="361" t="e">
        <f>_xll.qlIndexFixing($AC$5,AZ919,,_xll.ohTrigger(Trigger,Quote!$V$2))</f>
        <v>#VALUE!</v>
      </c>
      <c r="BD919" s="361" t="e">
        <f>_xll.qlIndexFixing($BE$1,AZ919,TRUE,_xll.ohTrigger(Trigger,Quote!$V$2))</f>
        <v>#NUM!</v>
      </c>
    </row>
    <row r="920" spans="51:56" ht="11.25" customHeight="1" x14ac:dyDescent="0.25">
      <c r="AY920" s="189" t="s">
        <v>91</v>
      </c>
      <c r="AZ920" s="188">
        <f>_xll.qlInterestRateIndexFixingDate(Currency&amp;"ibor"&amp;$I$1,BA920,Trigger)</f>
        <v>45728</v>
      </c>
      <c r="BA920" s="188">
        <f>_xll.qlCalendarAdvance(Calendar,BA919,AY920,"f",,Trigger)</f>
        <v>45730</v>
      </c>
      <c r="BB920" s="188">
        <f>_xll.qlInterestRateIndexMaturity(Currency&amp;"ibor"&amp;$I$1,BA920,Trigger)</f>
        <v>45824</v>
      </c>
      <c r="BC920" s="361" t="e">
        <f>_xll.qlIndexFixing($AC$5,AZ920,,_xll.ohTrigger(Trigger,Quote!$V$2))</f>
        <v>#VALUE!</v>
      </c>
      <c r="BD920" s="361" t="e">
        <f>_xll.qlIndexFixing($BE$1,AZ920,TRUE,_xll.ohTrigger(Trigger,Quote!$V$2))</f>
        <v>#NUM!</v>
      </c>
    </row>
    <row r="921" spans="51:56" ht="11.25" customHeight="1" x14ac:dyDescent="0.25">
      <c r="AY921" s="189" t="s">
        <v>91</v>
      </c>
      <c r="AZ921" s="188">
        <f>_xll.qlInterestRateIndexFixingDate(Currency&amp;"ibor"&amp;$I$1,BA921,Trigger)</f>
        <v>45735</v>
      </c>
      <c r="BA921" s="188">
        <f>_xll.qlCalendarAdvance(Calendar,BA920,AY921,"f",,Trigger)</f>
        <v>45737</v>
      </c>
      <c r="BB921" s="188">
        <f>_xll.qlInterestRateIndexMaturity(Currency&amp;"ibor"&amp;$I$1,BA921,Trigger)</f>
        <v>45831</v>
      </c>
      <c r="BC921" s="361" t="e">
        <f>_xll.qlIndexFixing($AC$5,AZ921,,_xll.ohTrigger(Trigger,Quote!$V$2))</f>
        <v>#VALUE!</v>
      </c>
      <c r="BD921" s="361" t="e">
        <f>_xll.qlIndexFixing($BE$1,AZ921,TRUE,_xll.ohTrigger(Trigger,Quote!$V$2))</f>
        <v>#NUM!</v>
      </c>
    </row>
    <row r="922" spans="51:56" ht="11.25" customHeight="1" x14ac:dyDescent="0.25">
      <c r="AY922" s="189" t="s">
        <v>91</v>
      </c>
      <c r="AZ922" s="188">
        <f>_xll.qlInterestRateIndexFixingDate(Currency&amp;"ibor"&amp;$I$1,BA922,Trigger)</f>
        <v>45742</v>
      </c>
      <c r="BA922" s="188">
        <f>_xll.qlCalendarAdvance(Calendar,BA921,AY922,"f",,Trigger)</f>
        <v>45744</v>
      </c>
      <c r="BB922" s="188">
        <f>_xll.qlInterestRateIndexMaturity(Currency&amp;"ibor"&amp;$I$1,BA922,Trigger)</f>
        <v>45838</v>
      </c>
      <c r="BC922" s="361" t="e">
        <f>_xll.qlIndexFixing($AC$5,AZ922,,_xll.ohTrigger(Trigger,Quote!$V$2))</f>
        <v>#VALUE!</v>
      </c>
      <c r="BD922" s="361" t="e">
        <f>_xll.qlIndexFixing($BE$1,AZ922,TRUE,_xll.ohTrigger(Trigger,Quote!$V$2))</f>
        <v>#NUM!</v>
      </c>
    </row>
    <row r="923" spans="51:56" ht="11.25" customHeight="1" x14ac:dyDescent="0.25">
      <c r="AY923" s="189" t="s">
        <v>91</v>
      </c>
      <c r="AZ923" s="188">
        <f>_xll.qlInterestRateIndexFixingDate(Currency&amp;"ibor"&amp;$I$1,BA923,Trigger)</f>
        <v>45749</v>
      </c>
      <c r="BA923" s="188">
        <f>_xll.qlCalendarAdvance(Calendar,BA922,AY923,"f",,Trigger)</f>
        <v>45751</v>
      </c>
      <c r="BB923" s="188">
        <f>_xll.qlInterestRateIndexMaturity(Currency&amp;"ibor"&amp;$I$1,BA923,Trigger)</f>
        <v>45842</v>
      </c>
      <c r="BC923" s="361" t="e">
        <f>_xll.qlIndexFixing($AC$5,AZ923,,_xll.ohTrigger(Trigger,Quote!$V$2))</f>
        <v>#VALUE!</v>
      </c>
      <c r="BD923" s="361" t="e">
        <f>_xll.qlIndexFixing($BE$1,AZ923,TRUE,_xll.ohTrigger(Trigger,Quote!$V$2))</f>
        <v>#NUM!</v>
      </c>
    </row>
    <row r="924" spans="51:56" ht="11.25" customHeight="1" x14ac:dyDescent="0.25">
      <c r="AY924" s="189" t="s">
        <v>91</v>
      </c>
      <c r="AZ924" s="188">
        <f>_xll.qlInterestRateIndexFixingDate(Currency&amp;"ibor"&amp;$I$1,BA924,Trigger)</f>
        <v>45756</v>
      </c>
      <c r="BA924" s="188">
        <f>_xll.qlCalendarAdvance(Calendar,BA923,AY924,"f",,Trigger)</f>
        <v>45758</v>
      </c>
      <c r="BB924" s="188">
        <f>_xll.qlInterestRateIndexMaturity(Currency&amp;"ibor"&amp;$I$1,BA924,Trigger)</f>
        <v>45849</v>
      </c>
      <c r="BC924" s="361" t="e">
        <f>_xll.qlIndexFixing($AC$5,AZ924,,_xll.ohTrigger(Trigger,Quote!$V$2))</f>
        <v>#VALUE!</v>
      </c>
      <c r="BD924" s="361" t="e">
        <f>_xll.qlIndexFixing($BE$1,AZ924,TRUE,_xll.ohTrigger(Trigger,Quote!$V$2))</f>
        <v>#NUM!</v>
      </c>
    </row>
    <row r="925" spans="51:56" ht="11.25" customHeight="1" x14ac:dyDescent="0.25">
      <c r="AY925" s="189" t="s">
        <v>91</v>
      </c>
      <c r="AZ925" s="188">
        <f>_xll.qlInterestRateIndexFixingDate(Currency&amp;"ibor"&amp;$I$1,BA925,Trigger)</f>
        <v>45763</v>
      </c>
      <c r="BA925" s="188">
        <f>_xll.qlCalendarAdvance(Calendar,BA924,AY925,"f",,Trigger)</f>
        <v>45769</v>
      </c>
      <c r="BB925" s="188">
        <f>_xll.qlInterestRateIndexMaturity(Currency&amp;"ibor"&amp;$I$1,BA925,Trigger)</f>
        <v>45860</v>
      </c>
      <c r="BC925" s="361" t="e">
        <f>_xll.qlIndexFixing($AC$5,AZ925,,_xll.ohTrigger(Trigger,Quote!$V$2))</f>
        <v>#VALUE!</v>
      </c>
      <c r="BD925" s="361" t="e">
        <f>_xll.qlIndexFixing($BE$1,AZ925,TRUE,_xll.ohTrigger(Trigger,Quote!$V$2))</f>
        <v>#NUM!</v>
      </c>
    </row>
    <row r="926" spans="51:56" ht="11.25" customHeight="1" x14ac:dyDescent="0.25">
      <c r="AY926" s="189" t="s">
        <v>91</v>
      </c>
      <c r="AZ926" s="188">
        <f>_xll.qlInterestRateIndexFixingDate(Currency&amp;"ibor"&amp;$I$1,BA926,Trigger)</f>
        <v>45772</v>
      </c>
      <c r="BA926" s="188">
        <f>_xll.qlCalendarAdvance(Calendar,BA925,AY926,"f",,Trigger)</f>
        <v>45776</v>
      </c>
      <c r="BB926" s="188">
        <f>_xll.qlInterestRateIndexMaturity(Currency&amp;"ibor"&amp;$I$1,BA926,Trigger)</f>
        <v>45867</v>
      </c>
      <c r="BC926" s="361" t="e">
        <f>_xll.qlIndexFixing($AC$5,AZ926,,_xll.ohTrigger(Trigger,Quote!$V$2))</f>
        <v>#VALUE!</v>
      </c>
      <c r="BD926" s="361" t="e">
        <f>_xll.qlIndexFixing($BE$1,AZ926,TRUE,_xll.ohTrigger(Trigger,Quote!$V$2))</f>
        <v>#NUM!</v>
      </c>
    </row>
    <row r="927" spans="51:56" ht="11.25" customHeight="1" x14ac:dyDescent="0.25">
      <c r="AY927" s="189" t="s">
        <v>91</v>
      </c>
      <c r="AZ927" s="188">
        <f>_xll.qlInterestRateIndexFixingDate(Currency&amp;"ibor"&amp;$I$1,BA927,Trigger)</f>
        <v>45779</v>
      </c>
      <c r="BA927" s="188">
        <f>_xll.qlCalendarAdvance(Calendar,BA926,AY927,"f",,Trigger)</f>
        <v>45783</v>
      </c>
      <c r="BB927" s="188">
        <f>_xll.qlInterestRateIndexMaturity(Currency&amp;"ibor"&amp;$I$1,BA927,Trigger)</f>
        <v>45875</v>
      </c>
      <c r="BC927" s="361" t="e">
        <f>_xll.qlIndexFixing($AC$5,AZ927,,_xll.ohTrigger(Trigger,Quote!$V$2))</f>
        <v>#VALUE!</v>
      </c>
      <c r="BD927" s="361" t="e">
        <f>_xll.qlIndexFixing($BE$1,AZ927,TRUE,_xll.ohTrigger(Trigger,Quote!$V$2))</f>
        <v>#NUM!</v>
      </c>
    </row>
    <row r="928" spans="51:56" ht="11.25" customHeight="1" x14ac:dyDescent="0.25">
      <c r="AY928" s="189" t="s">
        <v>91</v>
      </c>
      <c r="AZ928" s="188">
        <f>_xll.qlInterestRateIndexFixingDate(Currency&amp;"ibor"&amp;$I$1,BA928,Trigger)</f>
        <v>45786</v>
      </c>
      <c r="BA928" s="188">
        <f>_xll.qlCalendarAdvance(Calendar,BA927,AY928,"f",,Trigger)</f>
        <v>45790</v>
      </c>
      <c r="BB928" s="188">
        <f>_xll.qlInterestRateIndexMaturity(Currency&amp;"ibor"&amp;$I$1,BA928,Trigger)</f>
        <v>45882</v>
      </c>
      <c r="BC928" s="361" t="e">
        <f>_xll.qlIndexFixing($AC$5,AZ928,,_xll.ohTrigger(Trigger,Quote!$V$2))</f>
        <v>#VALUE!</v>
      </c>
      <c r="BD928" s="361" t="e">
        <f>_xll.qlIndexFixing($BE$1,AZ928,TRUE,_xll.ohTrigger(Trigger,Quote!$V$2))</f>
        <v>#NUM!</v>
      </c>
    </row>
    <row r="929" spans="51:56" ht="11.25" customHeight="1" x14ac:dyDescent="0.25">
      <c r="AY929" s="189" t="s">
        <v>91</v>
      </c>
      <c r="AZ929" s="188">
        <f>_xll.qlInterestRateIndexFixingDate(Currency&amp;"ibor"&amp;$I$1,BA929,Trigger)</f>
        <v>45793</v>
      </c>
      <c r="BA929" s="188">
        <f>_xll.qlCalendarAdvance(Calendar,BA928,AY929,"f",,Trigger)</f>
        <v>45797</v>
      </c>
      <c r="BB929" s="188">
        <f>_xll.qlInterestRateIndexMaturity(Currency&amp;"ibor"&amp;$I$1,BA929,Trigger)</f>
        <v>45889</v>
      </c>
      <c r="BC929" s="361" t="e">
        <f>_xll.qlIndexFixing($AC$5,AZ929,,_xll.ohTrigger(Trigger,Quote!$V$2))</f>
        <v>#VALUE!</v>
      </c>
      <c r="BD929" s="361" t="e">
        <f>_xll.qlIndexFixing($BE$1,AZ929,TRUE,_xll.ohTrigger(Trigger,Quote!$V$2))</f>
        <v>#NUM!</v>
      </c>
    </row>
    <row r="930" spans="51:56" ht="11.25" customHeight="1" x14ac:dyDescent="0.25">
      <c r="AY930" s="189" t="s">
        <v>91</v>
      </c>
      <c r="AZ930" s="188">
        <f>_xll.qlInterestRateIndexFixingDate(Currency&amp;"ibor"&amp;$I$1,BA930,Trigger)</f>
        <v>45800</v>
      </c>
      <c r="BA930" s="188">
        <f>_xll.qlCalendarAdvance(Calendar,BA929,AY930,"f",,Trigger)</f>
        <v>45804</v>
      </c>
      <c r="BB930" s="188">
        <f>_xll.qlInterestRateIndexMaturity(Currency&amp;"ibor"&amp;$I$1,BA930,Trigger)</f>
        <v>45896</v>
      </c>
      <c r="BC930" s="361" t="e">
        <f>_xll.qlIndexFixing($AC$5,AZ930,,_xll.ohTrigger(Trigger,Quote!$V$2))</f>
        <v>#VALUE!</v>
      </c>
      <c r="BD930" s="361" t="e">
        <f>_xll.qlIndexFixing($BE$1,AZ930,TRUE,_xll.ohTrigger(Trigger,Quote!$V$2))</f>
        <v>#NUM!</v>
      </c>
    </row>
    <row r="931" spans="51:56" ht="11.25" customHeight="1" x14ac:dyDescent="0.25">
      <c r="AY931" s="189" t="s">
        <v>91</v>
      </c>
      <c r="AZ931" s="188">
        <f>_xll.qlInterestRateIndexFixingDate(Currency&amp;"ibor"&amp;$I$1,BA931,Trigger)</f>
        <v>45807</v>
      </c>
      <c r="BA931" s="188">
        <f>_xll.qlCalendarAdvance(Calendar,BA930,AY931,"f",,Trigger)</f>
        <v>45811</v>
      </c>
      <c r="BB931" s="188">
        <f>_xll.qlInterestRateIndexMaturity(Currency&amp;"ibor"&amp;$I$1,BA931,Trigger)</f>
        <v>45903</v>
      </c>
      <c r="BC931" s="361" t="e">
        <f>_xll.qlIndexFixing($AC$5,AZ931,,_xll.ohTrigger(Trigger,Quote!$V$2))</f>
        <v>#VALUE!</v>
      </c>
      <c r="BD931" s="361" t="e">
        <f>_xll.qlIndexFixing($BE$1,AZ931,TRUE,_xll.ohTrigger(Trigger,Quote!$V$2))</f>
        <v>#NUM!</v>
      </c>
    </row>
    <row r="932" spans="51:56" ht="11.25" customHeight="1" x14ac:dyDescent="0.25">
      <c r="AY932" s="189" t="s">
        <v>91</v>
      </c>
      <c r="AZ932" s="188">
        <f>_xll.qlInterestRateIndexFixingDate(Currency&amp;"ibor"&amp;$I$1,BA932,Trigger)</f>
        <v>45814</v>
      </c>
      <c r="BA932" s="188">
        <f>_xll.qlCalendarAdvance(Calendar,BA931,AY932,"f",,Trigger)</f>
        <v>45818</v>
      </c>
      <c r="BB932" s="188">
        <f>_xll.qlInterestRateIndexMaturity(Currency&amp;"ibor"&amp;$I$1,BA932,Trigger)</f>
        <v>45910</v>
      </c>
      <c r="BC932" s="361" t="e">
        <f>_xll.qlIndexFixing($AC$5,AZ932,,_xll.ohTrigger(Trigger,Quote!$V$2))</f>
        <v>#VALUE!</v>
      </c>
      <c r="BD932" s="361" t="e">
        <f>_xll.qlIndexFixing($BE$1,AZ932,TRUE,_xll.ohTrigger(Trigger,Quote!$V$2))</f>
        <v>#NUM!</v>
      </c>
    </row>
    <row r="933" spans="51:56" ht="11.25" customHeight="1" x14ac:dyDescent="0.25">
      <c r="AY933" s="189" t="s">
        <v>91</v>
      </c>
      <c r="AZ933" s="188">
        <f>_xll.qlInterestRateIndexFixingDate(Currency&amp;"ibor"&amp;$I$1,BA933,Trigger)</f>
        <v>45821</v>
      </c>
      <c r="BA933" s="188">
        <f>_xll.qlCalendarAdvance(Calendar,BA932,AY933,"f",,Trigger)</f>
        <v>45825</v>
      </c>
      <c r="BB933" s="188">
        <f>_xll.qlInterestRateIndexMaturity(Currency&amp;"ibor"&amp;$I$1,BA933,Trigger)</f>
        <v>45917</v>
      </c>
      <c r="BC933" s="361" t="e">
        <f>_xll.qlIndexFixing($AC$5,AZ933,,_xll.ohTrigger(Trigger,Quote!$V$2))</f>
        <v>#VALUE!</v>
      </c>
      <c r="BD933" s="361" t="e">
        <f>_xll.qlIndexFixing($BE$1,AZ933,TRUE,_xll.ohTrigger(Trigger,Quote!$V$2))</f>
        <v>#NUM!</v>
      </c>
    </row>
    <row r="934" spans="51:56" ht="11.25" customHeight="1" x14ac:dyDescent="0.25">
      <c r="AY934" s="189" t="s">
        <v>91</v>
      </c>
      <c r="AZ934" s="188">
        <f>_xll.qlInterestRateIndexFixingDate(Currency&amp;"ibor"&amp;$I$1,BA934,Trigger)</f>
        <v>45828</v>
      </c>
      <c r="BA934" s="188">
        <f>_xll.qlCalendarAdvance(Calendar,BA933,AY934,"f",,Trigger)</f>
        <v>45832</v>
      </c>
      <c r="BB934" s="188">
        <f>_xll.qlInterestRateIndexMaturity(Currency&amp;"ibor"&amp;$I$1,BA934,Trigger)</f>
        <v>45924</v>
      </c>
      <c r="BC934" s="361" t="e">
        <f>_xll.qlIndexFixing($AC$5,AZ934,,_xll.ohTrigger(Trigger,Quote!$V$2))</f>
        <v>#VALUE!</v>
      </c>
      <c r="BD934" s="361" t="e">
        <f>_xll.qlIndexFixing($BE$1,AZ934,TRUE,_xll.ohTrigger(Trigger,Quote!$V$2))</f>
        <v>#NUM!</v>
      </c>
    </row>
    <row r="935" spans="51:56" ht="11.25" customHeight="1" x14ac:dyDescent="0.25">
      <c r="AY935" s="189" t="s">
        <v>91</v>
      </c>
      <c r="AZ935" s="188">
        <f>_xll.qlInterestRateIndexFixingDate(Currency&amp;"ibor"&amp;$I$1,BA935,Trigger)</f>
        <v>45835</v>
      </c>
      <c r="BA935" s="188">
        <f>_xll.qlCalendarAdvance(Calendar,BA934,AY935,"f",,Trigger)</f>
        <v>45839</v>
      </c>
      <c r="BB935" s="188">
        <f>_xll.qlInterestRateIndexMaturity(Currency&amp;"ibor"&amp;$I$1,BA935,Trigger)</f>
        <v>45931</v>
      </c>
      <c r="BC935" s="361" t="e">
        <f>_xll.qlIndexFixing($AC$5,AZ935,,_xll.ohTrigger(Trigger,Quote!$V$2))</f>
        <v>#VALUE!</v>
      </c>
      <c r="BD935" s="361" t="e">
        <f>_xll.qlIndexFixing($BE$1,AZ935,TRUE,_xll.ohTrigger(Trigger,Quote!$V$2))</f>
        <v>#NUM!</v>
      </c>
    </row>
    <row r="936" spans="51:56" ht="11.25" customHeight="1" x14ac:dyDescent="0.25">
      <c r="AY936" s="189" t="s">
        <v>91</v>
      </c>
      <c r="AZ936" s="188">
        <f>_xll.qlInterestRateIndexFixingDate(Currency&amp;"ibor"&amp;$I$1,BA936,Trigger)</f>
        <v>45842</v>
      </c>
      <c r="BA936" s="188">
        <f>_xll.qlCalendarAdvance(Calendar,BA935,AY936,"f",,Trigger)</f>
        <v>45846</v>
      </c>
      <c r="BB936" s="188">
        <f>_xll.qlInterestRateIndexMaturity(Currency&amp;"ibor"&amp;$I$1,BA936,Trigger)</f>
        <v>45938</v>
      </c>
      <c r="BC936" s="361" t="e">
        <f>_xll.qlIndexFixing($AC$5,AZ936,,_xll.ohTrigger(Trigger,Quote!$V$2))</f>
        <v>#VALUE!</v>
      </c>
      <c r="BD936" s="361" t="e">
        <f>_xll.qlIndexFixing($BE$1,AZ936,TRUE,_xll.ohTrigger(Trigger,Quote!$V$2))</f>
        <v>#NUM!</v>
      </c>
    </row>
    <row r="937" spans="51:56" ht="11.25" customHeight="1" x14ac:dyDescent="0.25">
      <c r="AY937" s="189" t="s">
        <v>91</v>
      </c>
      <c r="AZ937" s="188">
        <f>_xll.qlInterestRateIndexFixingDate(Currency&amp;"ibor"&amp;$I$1,BA937,Trigger)</f>
        <v>45849</v>
      </c>
      <c r="BA937" s="188">
        <f>_xll.qlCalendarAdvance(Calendar,BA936,AY937,"f",,Trigger)</f>
        <v>45853</v>
      </c>
      <c r="BB937" s="188">
        <f>_xll.qlInterestRateIndexMaturity(Currency&amp;"ibor"&amp;$I$1,BA937,Trigger)</f>
        <v>45945</v>
      </c>
      <c r="BC937" s="361" t="e">
        <f>_xll.qlIndexFixing($AC$5,AZ937,,_xll.ohTrigger(Trigger,Quote!$V$2))</f>
        <v>#VALUE!</v>
      </c>
      <c r="BD937" s="361" t="e">
        <f>_xll.qlIndexFixing($BE$1,AZ937,TRUE,_xll.ohTrigger(Trigger,Quote!$V$2))</f>
        <v>#NUM!</v>
      </c>
    </row>
    <row r="938" spans="51:56" ht="11.25" customHeight="1" x14ac:dyDescent="0.25">
      <c r="AY938" s="189" t="s">
        <v>91</v>
      </c>
      <c r="AZ938" s="188">
        <f>_xll.qlInterestRateIndexFixingDate(Currency&amp;"ibor"&amp;$I$1,BA938,Trigger)</f>
        <v>45856</v>
      </c>
      <c r="BA938" s="188">
        <f>_xll.qlCalendarAdvance(Calendar,BA937,AY938,"f",,Trigger)</f>
        <v>45860</v>
      </c>
      <c r="BB938" s="188">
        <f>_xll.qlInterestRateIndexMaturity(Currency&amp;"ibor"&amp;$I$1,BA938,Trigger)</f>
        <v>45952</v>
      </c>
      <c r="BC938" s="361" t="e">
        <f>_xll.qlIndexFixing($AC$5,AZ938,,_xll.ohTrigger(Trigger,Quote!$V$2))</f>
        <v>#VALUE!</v>
      </c>
      <c r="BD938" s="361" t="e">
        <f>_xll.qlIndexFixing($BE$1,AZ938,TRUE,_xll.ohTrigger(Trigger,Quote!$V$2))</f>
        <v>#NUM!</v>
      </c>
    </row>
    <row r="939" spans="51:56" ht="11.25" customHeight="1" x14ac:dyDescent="0.25">
      <c r="AY939" s="189" t="s">
        <v>91</v>
      </c>
      <c r="AZ939" s="188">
        <f>_xll.qlInterestRateIndexFixingDate(Currency&amp;"ibor"&amp;$I$1,BA939,Trigger)</f>
        <v>45863</v>
      </c>
      <c r="BA939" s="188">
        <f>_xll.qlCalendarAdvance(Calendar,BA938,AY939,"f",,Trigger)</f>
        <v>45867</v>
      </c>
      <c r="BB939" s="188">
        <f>_xll.qlInterestRateIndexMaturity(Currency&amp;"ibor"&amp;$I$1,BA939,Trigger)</f>
        <v>45959</v>
      </c>
      <c r="BC939" s="361" t="e">
        <f>_xll.qlIndexFixing($AC$5,AZ939,,_xll.ohTrigger(Trigger,Quote!$V$2))</f>
        <v>#VALUE!</v>
      </c>
      <c r="BD939" s="361" t="e">
        <f>_xll.qlIndexFixing($BE$1,AZ939,TRUE,_xll.ohTrigger(Trigger,Quote!$V$2))</f>
        <v>#NUM!</v>
      </c>
    </row>
    <row r="940" spans="51:56" ht="11.25" customHeight="1" x14ac:dyDescent="0.25">
      <c r="AY940" s="189" t="s">
        <v>91</v>
      </c>
      <c r="AZ940" s="188">
        <f>_xll.qlInterestRateIndexFixingDate(Currency&amp;"ibor"&amp;$I$1,BA940,Trigger)</f>
        <v>45870</v>
      </c>
      <c r="BA940" s="188">
        <f>_xll.qlCalendarAdvance(Calendar,BA939,AY940,"f",,Trigger)</f>
        <v>45874</v>
      </c>
      <c r="BB940" s="188">
        <f>_xll.qlInterestRateIndexMaturity(Currency&amp;"ibor"&amp;$I$1,BA940,Trigger)</f>
        <v>45966</v>
      </c>
      <c r="BC940" s="361" t="e">
        <f>_xll.qlIndexFixing($AC$5,AZ940,,_xll.ohTrigger(Trigger,Quote!$V$2))</f>
        <v>#VALUE!</v>
      </c>
      <c r="BD940" s="361" t="e">
        <f>_xll.qlIndexFixing($BE$1,AZ940,TRUE,_xll.ohTrigger(Trigger,Quote!$V$2))</f>
        <v>#NUM!</v>
      </c>
    </row>
    <row r="941" spans="51:56" ht="11.25" customHeight="1" x14ac:dyDescent="0.25">
      <c r="AY941" s="189" t="s">
        <v>91</v>
      </c>
      <c r="AZ941" s="188">
        <f>_xll.qlInterestRateIndexFixingDate(Currency&amp;"ibor"&amp;$I$1,BA941,Trigger)</f>
        <v>45877</v>
      </c>
      <c r="BA941" s="188">
        <f>_xll.qlCalendarAdvance(Calendar,BA940,AY941,"f",,Trigger)</f>
        <v>45881</v>
      </c>
      <c r="BB941" s="188">
        <f>_xll.qlInterestRateIndexMaturity(Currency&amp;"ibor"&amp;$I$1,BA941,Trigger)</f>
        <v>45973</v>
      </c>
      <c r="BC941" s="361" t="e">
        <f>_xll.qlIndexFixing($AC$5,AZ941,,_xll.ohTrigger(Trigger,Quote!$V$2))</f>
        <v>#VALUE!</v>
      </c>
      <c r="BD941" s="361" t="e">
        <f>_xll.qlIndexFixing($BE$1,AZ941,TRUE,_xll.ohTrigger(Trigger,Quote!$V$2))</f>
        <v>#NUM!</v>
      </c>
    </row>
    <row r="942" spans="51:56" ht="11.25" customHeight="1" x14ac:dyDescent="0.25">
      <c r="AY942" s="189" t="s">
        <v>91</v>
      </c>
      <c r="AZ942" s="188">
        <f>_xll.qlInterestRateIndexFixingDate(Currency&amp;"ibor"&amp;$I$1,BA942,Trigger)</f>
        <v>45884</v>
      </c>
      <c r="BA942" s="188">
        <f>_xll.qlCalendarAdvance(Calendar,BA941,AY942,"f",,Trigger)</f>
        <v>45888</v>
      </c>
      <c r="BB942" s="188">
        <f>_xll.qlInterestRateIndexMaturity(Currency&amp;"ibor"&amp;$I$1,BA942,Trigger)</f>
        <v>45980</v>
      </c>
      <c r="BC942" s="361" t="e">
        <f>_xll.qlIndexFixing($AC$5,AZ942,,_xll.ohTrigger(Trigger,Quote!$V$2))</f>
        <v>#VALUE!</v>
      </c>
      <c r="BD942" s="361" t="e">
        <f>_xll.qlIndexFixing($BE$1,AZ942,TRUE,_xll.ohTrigger(Trigger,Quote!$V$2))</f>
        <v>#NUM!</v>
      </c>
    </row>
    <row r="943" spans="51:56" ht="11.25" customHeight="1" x14ac:dyDescent="0.25">
      <c r="AY943" s="189" t="s">
        <v>91</v>
      </c>
      <c r="AZ943" s="188">
        <f>_xll.qlInterestRateIndexFixingDate(Currency&amp;"ibor"&amp;$I$1,BA943,Trigger)</f>
        <v>45891</v>
      </c>
      <c r="BA943" s="188">
        <f>_xll.qlCalendarAdvance(Calendar,BA942,AY943,"f",,Trigger)</f>
        <v>45895</v>
      </c>
      <c r="BB943" s="188">
        <f>_xll.qlInterestRateIndexMaturity(Currency&amp;"ibor"&amp;$I$1,BA943,Trigger)</f>
        <v>45987</v>
      </c>
      <c r="BC943" s="361" t="e">
        <f>_xll.qlIndexFixing($AC$5,AZ943,,_xll.ohTrigger(Trigger,Quote!$V$2))</f>
        <v>#VALUE!</v>
      </c>
      <c r="BD943" s="361" t="e">
        <f>_xll.qlIndexFixing($BE$1,AZ943,TRUE,_xll.ohTrigger(Trigger,Quote!$V$2))</f>
        <v>#NUM!</v>
      </c>
    </row>
    <row r="944" spans="51:56" ht="11.25" customHeight="1" x14ac:dyDescent="0.25">
      <c r="AY944" s="189" t="s">
        <v>91</v>
      </c>
      <c r="AZ944" s="188">
        <f>_xll.qlInterestRateIndexFixingDate(Currency&amp;"ibor"&amp;$I$1,BA944,Trigger)</f>
        <v>45898</v>
      </c>
      <c r="BA944" s="188">
        <f>_xll.qlCalendarAdvance(Calendar,BA943,AY944,"f",,Trigger)</f>
        <v>45902</v>
      </c>
      <c r="BB944" s="188">
        <f>_xll.qlInterestRateIndexMaturity(Currency&amp;"ibor"&amp;$I$1,BA944,Trigger)</f>
        <v>45993</v>
      </c>
      <c r="BC944" s="361" t="e">
        <f>_xll.qlIndexFixing($AC$5,AZ944,,_xll.ohTrigger(Trigger,Quote!$V$2))</f>
        <v>#VALUE!</v>
      </c>
      <c r="BD944" s="361" t="e">
        <f>_xll.qlIndexFixing($BE$1,AZ944,TRUE,_xll.ohTrigger(Trigger,Quote!$V$2))</f>
        <v>#NUM!</v>
      </c>
    </row>
    <row r="945" spans="51:56" ht="11.25" customHeight="1" x14ac:dyDescent="0.25">
      <c r="AY945" s="189" t="s">
        <v>91</v>
      </c>
      <c r="AZ945" s="188">
        <f>_xll.qlInterestRateIndexFixingDate(Currency&amp;"ibor"&amp;$I$1,BA945,Trigger)</f>
        <v>45905</v>
      </c>
      <c r="BA945" s="188">
        <f>_xll.qlCalendarAdvance(Calendar,BA944,AY945,"f",,Trigger)</f>
        <v>45909</v>
      </c>
      <c r="BB945" s="188">
        <f>_xll.qlInterestRateIndexMaturity(Currency&amp;"ibor"&amp;$I$1,BA945,Trigger)</f>
        <v>46000</v>
      </c>
      <c r="BC945" s="361" t="e">
        <f>_xll.qlIndexFixing($AC$5,AZ945,,_xll.ohTrigger(Trigger,Quote!$V$2))</f>
        <v>#VALUE!</v>
      </c>
      <c r="BD945" s="361" t="e">
        <f>_xll.qlIndexFixing($BE$1,AZ945,TRUE,_xll.ohTrigger(Trigger,Quote!$V$2))</f>
        <v>#NUM!</v>
      </c>
    </row>
    <row r="946" spans="51:56" ht="11.25" customHeight="1" x14ac:dyDescent="0.25">
      <c r="AY946" s="189" t="s">
        <v>91</v>
      </c>
      <c r="AZ946" s="188">
        <f>_xll.qlInterestRateIndexFixingDate(Currency&amp;"ibor"&amp;$I$1,BA946,Trigger)</f>
        <v>45912</v>
      </c>
      <c r="BA946" s="188">
        <f>_xll.qlCalendarAdvance(Calendar,BA945,AY946,"f",,Trigger)</f>
        <v>45916</v>
      </c>
      <c r="BB946" s="188">
        <f>_xll.qlInterestRateIndexMaturity(Currency&amp;"ibor"&amp;$I$1,BA946,Trigger)</f>
        <v>46007</v>
      </c>
      <c r="BC946" s="361" t="e">
        <f>_xll.qlIndexFixing($AC$5,AZ946,,_xll.ohTrigger(Trigger,Quote!$V$2))</f>
        <v>#VALUE!</v>
      </c>
      <c r="BD946" s="361" t="e">
        <f>_xll.qlIndexFixing($BE$1,AZ946,TRUE,_xll.ohTrigger(Trigger,Quote!$V$2))</f>
        <v>#NUM!</v>
      </c>
    </row>
    <row r="947" spans="51:56" ht="11.25" customHeight="1" x14ac:dyDescent="0.25">
      <c r="AY947" s="189" t="s">
        <v>91</v>
      </c>
      <c r="AZ947" s="188">
        <f>_xll.qlInterestRateIndexFixingDate(Currency&amp;"ibor"&amp;$I$1,BA947,Trigger)</f>
        <v>45919</v>
      </c>
      <c r="BA947" s="188">
        <f>_xll.qlCalendarAdvance(Calendar,BA946,AY947,"f",,Trigger)</f>
        <v>45923</v>
      </c>
      <c r="BB947" s="188">
        <f>_xll.qlInterestRateIndexMaturity(Currency&amp;"ibor"&amp;$I$1,BA947,Trigger)</f>
        <v>46014</v>
      </c>
      <c r="BC947" s="361" t="e">
        <f>_xll.qlIndexFixing($AC$5,AZ947,,_xll.ohTrigger(Trigger,Quote!$V$2))</f>
        <v>#VALUE!</v>
      </c>
      <c r="BD947" s="361" t="e">
        <f>_xll.qlIndexFixing($BE$1,AZ947,TRUE,_xll.ohTrigger(Trigger,Quote!$V$2))</f>
        <v>#NUM!</v>
      </c>
    </row>
    <row r="948" spans="51:56" ht="11.25" customHeight="1" x14ac:dyDescent="0.25">
      <c r="AY948" s="189" t="s">
        <v>91</v>
      </c>
      <c r="AZ948" s="188">
        <f>_xll.qlInterestRateIndexFixingDate(Currency&amp;"ibor"&amp;$I$1,BA948,Trigger)</f>
        <v>45926</v>
      </c>
      <c r="BA948" s="188">
        <f>_xll.qlCalendarAdvance(Calendar,BA947,AY948,"f",,Trigger)</f>
        <v>45930</v>
      </c>
      <c r="BB948" s="188">
        <f>_xll.qlInterestRateIndexMaturity(Currency&amp;"ibor"&amp;$I$1,BA948,Trigger)</f>
        <v>46022</v>
      </c>
      <c r="BC948" s="361" t="e">
        <f>_xll.qlIndexFixing($AC$5,AZ948,,_xll.ohTrigger(Trigger,Quote!$V$2))</f>
        <v>#VALUE!</v>
      </c>
      <c r="BD948" s="361" t="e">
        <f>_xll.qlIndexFixing($BE$1,AZ948,TRUE,_xll.ohTrigger(Trigger,Quote!$V$2))</f>
        <v>#NUM!</v>
      </c>
    </row>
    <row r="949" spans="51:56" ht="11.25" customHeight="1" x14ac:dyDescent="0.25">
      <c r="AY949" s="189" t="s">
        <v>91</v>
      </c>
      <c r="AZ949" s="188">
        <f>_xll.qlInterestRateIndexFixingDate(Currency&amp;"ibor"&amp;$I$1,BA949,Trigger)</f>
        <v>45933</v>
      </c>
      <c r="BA949" s="188">
        <f>_xll.qlCalendarAdvance(Calendar,BA948,AY949,"f",,Trigger)</f>
        <v>45937</v>
      </c>
      <c r="BB949" s="188">
        <f>_xll.qlInterestRateIndexMaturity(Currency&amp;"ibor"&amp;$I$1,BA949,Trigger)</f>
        <v>46029</v>
      </c>
      <c r="BC949" s="361" t="e">
        <f>_xll.qlIndexFixing($AC$5,AZ949,,_xll.ohTrigger(Trigger,Quote!$V$2))</f>
        <v>#VALUE!</v>
      </c>
      <c r="BD949" s="361" t="e">
        <f>_xll.qlIndexFixing($BE$1,AZ949,TRUE,_xll.ohTrigger(Trigger,Quote!$V$2))</f>
        <v>#NUM!</v>
      </c>
    </row>
    <row r="950" spans="51:56" ht="11.25" customHeight="1" x14ac:dyDescent="0.25">
      <c r="AY950" s="189" t="s">
        <v>91</v>
      </c>
      <c r="AZ950" s="188">
        <f>_xll.qlInterestRateIndexFixingDate(Currency&amp;"ibor"&amp;$I$1,BA950,Trigger)</f>
        <v>45940</v>
      </c>
      <c r="BA950" s="188">
        <f>_xll.qlCalendarAdvance(Calendar,BA949,AY950,"f",,Trigger)</f>
        <v>45944</v>
      </c>
      <c r="BB950" s="188">
        <f>_xll.qlInterestRateIndexMaturity(Currency&amp;"ibor"&amp;$I$1,BA950,Trigger)</f>
        <v>46036</v>
      </c>
      <c r="BC950" s="361" t="e">
        <f>_xll.qlIndexFixing($AC$5,AZ950,,_xll.ohTrigger(Trigger,Quote!$V$2))</f>
        <v>#VALUE!</v>
      </c>
      <c r="BD950" s="361" t="e">
        <f>_xll.qlIndexFixing($BE$1,AZ950,TRUE,_xll.ohTrigger(Trigger,Quote!$V$2))</f>
        <v>#NUM!</v>
      </c>
    </row>
    <row r="951" spans="51:56" ht="11.25" customHeight="1" x14ac:dyDescent="0.25">
      <c r="AY951" s="189" t="s">
        <v>91</v>
      </c>
      <c r="AZ951" s="188">
        <f>_xll.qlInterestRateIndexFixingDate(Currency&amp;"ibor"&amp;$I$1,BA951,Trigger)</f>
        <v>45947</v>
      </c>
      <c r="BA951" s="188">
        <f>_xll.qlCalendarAdvance(Calendar,BA950,AY951,"f",,Trigger)</f>
        <v>45951</v>
      </c>
      <c r="BB951" s="188">
        <f>_xll.qlInterestRateIndexMaturity(Currency&amp;"ibor"&amp;$I$1,BA951,Trigger)</f>
        <v>46043</v>
      </c>
      <c r="BC951" s="361" t="e">
        <f>_xll.qlIndexFixing($AC$5,AZ951,,_xll.ohTrigger(Trigger,Quote!$V$2))</f>
        <v>#VALUE!</v>
      </c>
      <c r="BD951" s="361" t="e">
        <f>_xll.qlIndexFixing($BE$1,AZ951,TRUE,_xll.ohTrigger(Trigger,Quote!$V$2))</f>
        <v>#NUM!</v>
      </c>
    </row>
    <row r="952" spans="51:56" ht="11.25" customHeight="1" x14ac:dyDescent="0.25">
      <c r="AY952" s="189" t="s">
        <v>91</v>
      </c>
      <c r="AZ952" s="188">
        <f>_xll.qlInterestRateIndexFixingDate(Currency&amp;"ibor"&amp;$I$1,BA952,Trigger)</f>
        <v>45954</v>
      </c>
      <c r="BA952" s="188">
        <f>_xll.qlCalendarAdvance(Calendar,BA951,AY952,"f",,Trigger)</f>
        <v>45958</v>
      </c>
      <c r="BB952" s="188">
        <f>_xll.qlInterestRateIndexMaturity(Currency&amp;"ibor"&amp;$I$1,BA952,Trigger)</f>
        <v>46050</v>
      </c>
      <c r="BC952" s="361" t="e">
        <f>_xll.qlIndexFixing($AC$5,AZ952,,_xll.ohTrigger(Trigger,Quote!$V$2))</f>
        <v>#VALUE!</v>
      </c>
      <c r="BD952" s="361" t="e">
        <f>_xll.qlIndexFixing($BE$1,AZ952,TRUE,_xll.ohTrigger(Trigger,Quote!$V$2))</f>
        <v>#NUM!</v>
      </c>
    </row>
    <row r="953" spans="51:56" ht="11.25" customHeight="1" x14ac:dyDescent="0.25">
      <c r="AY953" s="189" t="s">
        <v>91</v>
      </c>
      <c r="AZ953" s="188">
        <f>_xll.qlInterestRateIndexFixingDate(Currency&amp;"ibor"&amp;$I$1,BA953,Trigger)</f>
        <v>45961</v>
      </c>
      <c r="BA953" s="188">
        <f>_xll.qlCalendarAdvance(Calendar,BA952,AY953,"f",,Trigger)</f>
        <v>45965</v>
      </c>
      <c r="BB953" s="188">
        <f>_xll.qlInterestRateIndexMaturity(Currency&amp;"ibor"&amp;$I$1,BA953,Trigger)</f>
        <v>46057</v>
      </c>
      <c r="BC953" s="361" t="e">
        <f>_xll.qlIndexFixing($AC$5,AZ953,,_xll.ohTrigger(Trigger,Quote!$V$2))</f>
        <v>#VALUE!</v>
      </c>
      <c r="BD953" s="361" t="e">
        <f>_xll.qlIndexFixing($BE$1,AZ953,TRUE,_xll.ohTrigger(Trigger,Quote!$V$2))</f>
        <v>#NUM!</v>
      </c>
    </row>
    <row r="954" spans="51:56" ht="11.25" customHeight="1" x14ac:dyDescent="0.25">
      <c r="AY954" s="189" t="s">
        <v>91</v>
      </c>
      <c r="AZ954" s="188">
        <f>_xll.qlInterestRateIndexFixingDate(Currency&amp;"ibor"&amp;$I$1,BA954,Trigger)</f>
        <v>45968</v>
      </c>
      <c r="BA954" s="188">
        <f>_xll.qlCalendarAdvance(Calendar,BA953,AY954,"f",,Trigger)</f>
        <v>45972</v>
      </c>
      <c r="BB954" s="188">
        <f>_xll.qlInterestRateIndexMaturity(Currency&amp;"ibor"&amp;$I$1,BA954,Trigger)</f>
        <v>46064</v>
      </c>
      <c r="BC954" s="361" t="e">
        <f>_xll.qlIndexFixing($AC$5,AZ954,,_xll.ohTrigger(Trigger,Quote!$V$2))</f>
        <v>#VALUE!</v>
      </c>
      <c r="BD954" s="361" t="e">
        <f>_xll.qlIndexFixing($BE$1,AZ954,TRUE,_xll.ohTrigger(Trigger,Quote!$V$2))</f>
        <v>#NUM!</v>
      </c>
    </row>
    <row r="955" spans="51:56" ht="11.25" customHeight="1" x14ac:dyDescent="0.25">
      <c r="AY955" s="189" t="s">
        <v>91</v>
      </c>
      <c r="AZ955" s="188">
        <f>_xll.qlInterestRateIndexFixingDate(Currency&amp;"ibor"&amp;$I$1,BA955,Trigger)</f>
        <v>45975</v>
      </c>
      <c r="BA955" s="188">
        <f>_xll.qlCalendarAdvance(Calendar,BA954,AY955,"f",,Trigger)</f>
        <v>45979</v>
      </c>
      <c r="BB955" s="188">
        <f>_xll.qlInterestRateIndexMaturity(Currency&amp;"ibor"&amp;$I$1,BA955,Trigger)</f>
        <v>46071</v>
      </c>
      <c r="BC955" s="361" t="e">
        <f>_xll.qlIndexFixing($AC$5,AZ955,,_xll.ohTrigger(Trigger,Quote!$V$2))</f>
        <v>#VALUE!</v>
      </c>
      <c r="BD955" s="361" t="e">
        <f>_xll.qlIndexFixing($BE$1,AZ955,TRUE,_xll.ohTrigger(Trigger,Quote!$V$2))</f>
        <v>#NUM!</v>
      </c>
    </row>
    <row r="956" spans="51:56" ht="11.25" customHeight="1" x14ac:dyDescent="0.25">
      <c r="AY956" s="189" t="s">
        <v>91</v>
      </c>
      <c r="AZ956" s="188">
        <f>_xll.qlInterestRateIndexFixingDate(Currency&amp;"ibor"&amp;$I$1,BA956,Trigger)</f>
        <v>45982</v>
      </c>
      <c r="BA956" s="188">
        <f>_xll.qlCalendarAdvance(Calendar,BA955,AY956,"f",,Trigger)</f>
        <v>45986</v>
      </c>
      <c r="BB956" s="188">
        <f>_xll.qlInterestRateIndexMaturity(Currency&amp;"ibor"&amp;$I$1,BA956,Trigger)</f>
        <v>46078</v>
      </c>
      <c r="BC956" s="361" t="e">
        <f>_xll.qlIndexFixing($AC$5,AZ956,,_xll.ohTrigger(Trigger,Quote!$V$2))</f>
        <v>#VALUE!</v>
      </c>
      <c r="BD956" s="361" t="e">
        <f>_xll.qlIndexFixing($BE$1,AZ956,TRUE,_xll.ohTrigger(Trigger,Quote!$V$2))</f>
        <v>#NUM!</v>
      </c>
    </row>
    <row r="957" spans="51:56" ht="11.25" customHeight="1" x14ac:dyDescent="0.25">
      <c r="AY957" s="189" t="s">
        <v>91</v>
      </c>
      <c r="AZ957" s="188">
        <f>_xll.qlInterestRateIndexFixingDate(Currency&amp;"ibor"&amp;$I$1,BA957,Trigger)</f>
        <v>45989</v>
      </c>
      <c r="BA957" s="188">
        <f>_xll.qlCalendarAdvance(Calendar,BA956,AY957,"f",,Trigger)</f>
        <v>45993</v>
      </c>
      <c r="BB957" s="188">
        <f>_xll.qlInterestRateIndexMaturity(Currency&amp;"ibor"&amp;$I$1,BA957,Trigger)</f>
        <v>46083</v>
      </c>
      <c r="BC957" s="361" t="e">
        <f>_xll.qlIndexFixing($AC$5,AZ957,,_xll.ohTrigger(Trigger,Quote!$V$2))</f>
        <v>#VALUE!</v>
      </c>
      <c r="BD957" s="361" t="e">
        <f>_xll.qlIndexFixing($BE$1,AZ957,TRUE,_xll.ohTrigger(Trigger,Quote!$V$2))</f>
        <v>#NUM!</v>
      </c>
    </row>
    <row r="958" spans="51:56" ht="11.25" customHeight="1" x14ac:dyDescent="0.25">
      <c r="AY958" s="189" t="s">
        <v>91</v>
      </c>
      <c r="AZ958" s="188">
        <f>_xll.qlInterestRateIndexFixingDate(Currency&amp;"ibor"&amp;$I$1,BA958,Trigger)</f>
        <v>45996</v>
      </c>
      <c r="BA958" s="188">
        <f>_xll.qlCalendarAdvance(Calendar,BA957,AY958,"f",,Trigger)</f>
        <v>46000</v>
      </c>
      <c r="BB958" s="188">
        <f>_xll.qlInterestRateIndexMaturity(Currency&amp;"ibor"&amp;$I$1,BA958,Trigger)</f>
        <v>46090</v>
      </c>
      <c r="BC958" s="361" t="e">
        <f>_xll.qlIndexFixing($AC$5,AZ958,,_xll.ohTrigger(Trigger,Quote!$V$2))</f>
        <v>#VALUE!</v>
      </c>
      <c r="BD958" s="361" t="e">
        <f>_xll.qlIndexFixing($BE$1,AZ958,TRUE,_xll.ohTrigger(Trigger,Quote!$V$2))</f>
        <v>#NUM!</v>
      </c>
    </row>
    <row r="959" spans="51:56" ht="11.25" customHeight="1" x14ac:dyDescent="0.25">
      <c r="AY959" s="189" t="s">
        <v>91</v>
      </c>
      <c r="AZ959" s="188">
        <f>_xll.qlInterestRateIndexFixingDate(Currency&amp;"ibor"&amp;$I$1,BA959,Trigger)</f>
        <v>46003</v>
      </c>
      <c r="BA959" s="188">
        <f>_xll.qlCalendarAdvance(Calendar,BA958,AY959,"f",,Trigger)</f>
        <v>46007</v>
      </c>
      <c r="BB959" s="188">
        <f>_xll.qlInterestRateIndexMaturity(Currency&amp;"ibor"&amp;$I$1,BA959,Trigger)</f>
        <v>46097</v>
      </c>
      <c r="BC959" s="361" t="e">
        <f>_xll.qlIndexFixing($AC$5,AZ959,,_xll.ohTrigger(Trigger,Quote!$V$2))</f>
        <v>#VALUE!</v>
      </c>
      <c r="BD959" s="361" t="e">
        <f>_xll.qlIndexFixing($BE$1,AZ959,TRUE,_xll.ohTrigger(Trigger,Quote!$V$2))</f>
        <v>#NUM!</v>
      </c>
    </row>
    <row r="960" spans="51:56" ht="11.25" customHeight="1" x14ac:dyDescent="0.25">
      <c r="AY960" s="189" t="s">
        <v>91</v>
      </c>
      <c r="AZ960" s="188">
        <f>_xll.qlInterestRateIndexFixingDate(Currency&amp;"ibor"&amp;$I$1,BA960,Trigger)</f>
        <v>46010</v>
      </c>
      <c r="BA960" s="188">
        <f>_xll.qlCalendarAdvance(Calendar,BA959,AY960,"f",,Trigger)</f>
        <v>46014</v>
      </c>
      <c r="BB960" s="188">
        <f>_xll.qlInterestRateIndexMaturity(Currency&amp;"ibor"&amp;$I$1,BA960,Trigger)</f>
        <v>46104</v>
      </c>
      <c r="BC960" s="361" t="e">
        <f>_xll.qlIndexFixing($AC$5,AZ960,,_xll.ohTrigger(Trigger,Quote!$V$2))</f>
        <v>#VALUE!</v>
      </c>
      <c r="BD960" s="361" t="e">
        <f>_xll.qlIndexFixing($BE$1,AZ960,TRUE,_xll.ohTrigger(Trigger,Quote!$V$2))</f>
        <v>#NUM!</v>
      </c>
    </row>
    <row r="961" spans="51:56" ht="11.25" customHeight="1" x14ac:dyDescent="0.25">
      <c r="AY961" s="189" t="s">
        <v>91</v>
      </c>
      <c r="AZ961" s="188">
        <f>_xll.qlInterestRateIndexFixingDate(Currency&amp;"ibor"&amp;$I$1,BA961,Trigger)</f>
        <v>46015</v>
      </c>
      <c r="BA961" s="188">
        <f>_xll.qlCalendarAdvance(Calendar,BA960,AY961,"f",,Trigger)</f>
        <v>46021</v>
      </c>
      <c r="BB961" s="188">
        <f>_xll.qlInterestRateIndexMaturity(Currency&amp;"ibor"&amp;$I$1,BA961,Trigger)</f>
        <v>46111</v>
      </c>
      <c r="BC961" s="361" t="e">
        <f>_xll.qlIndexFixing($AC$5,AZ961,,_xll.ohTrigger(Trigger,Quote!$V$2))</f>
        <v>#VALUE!</v>
      </c>
      <c r="BD961" s="361" t="e">
        <f>_xll.qlIndexFixing($BE$1,AZ961,TRUE,_xll.ohTrigger(Trigger,Quote!$V$2))</f>
        <v>#NUM!</v>
      </c>
    </row>
    <row r="962" spans="51:56" ht="11.25" customHeight="1" x14ac:dyDescent="0.25">
      <c r="AY962" s="189" t="s">
        <v>91</v>
      </c>
      <c r="AZ962" s="188">
        <f>_xll.qlInterestRateIndexFixingDate(Currency&amp;"ibor"&amp;$I$1,BA962,Trigger)</f>
        <v>46024</v>
      </c>
      <c r="BA962" s="188">
        <f>_xll.qlCalendarAdvance(Calendar,BA961,AY962,"f",,Trigger)</f>
        <v>46028</v>
      </c>
      <c r="BB962" s="188">
        <f>_xll.qlInterestRateIndexMaturity(Currency&amp;"ibor"&amp;$I$1,BA962,Trigger)</f>
        <v>46119</v>
      </c>
      <c r="BC962" s="361" t="e">
        <f>_xll.qlIndexFixing($AC$5,AZ962,,_xll.ohTrigger(Trigger,Quote!$V$2))</f>
        <v>#VALUE!</v>
      </c>
      <c r="BD962" s="361" t="e">
        <f>_xll.qlIndexFixing($BE$1,AZ962,TRUE,_xll.ohTrigger(Trigger,Quote!$V$2))</f>
        <v>#NUM!</v>
      </c>
    </row>
    <row r="963" spans="51:56" ht="11.25" customHeight="1" x14ac:dyDescent="0.25">
      <c r="AY963" s="189" t="s">
        <v>91</v>
      </c>
      <c r="AZ963" s="188">
        <f>_xll.qlInterestRateIndexFixingDate(Currency&amp;"ibor"&amp;$I$1,BA963,Trigger)</f>
        <v>46031</v>
      </c>
      <c r="BA963" s="188">
        <f>_xll.qlCalendarAdvance(Calendar,BA962,AY963,"f",,Trigger)</f>
        <v>46035</v>
      </c>
      <c r="BB963" s="188">
        <f>_xll.qlInterestRateIndexMaturity(Currency&amp;"ibor"&amp;$I$1,BA963,Trigger)</f>
        <v>46125</v>
      </c>
      <c r="BC963" s="361" t="e">
        <f>_xll.qlIndexFixing($AC$5,AZ963,,_xll.ohTrigger(Trigger,Quote!$V$2))</f>
        <v>#VALUE!</v>
      </c>
      <c r="BD963" s="361" t="e">
        <f>_xll.qlIndexFixing($BE$1,AZ963,TRUE,_xll.ohTrigger(Trigger,Quote!$V$2))</f>
        <v>#NUM!</v>
      </c>
    </row>
    <row r="964" spans="51:56" ht="11.25" customHeight="1" x14ac:dyDescent="0.25">
      <c r="AY964" s="189" t="s">
        <v>91</v>
      </c>
      <c r="AZ964" s="188">
        <f>_xll.qlInterestRateIndexFixingDate(Currency&amp;"ibor"&amp;$I$1,BA964,Trigger)</f>
        <v>46038</v>
      </c>
      <c r="BA964" s="188">
        <f>_xll.qlCalendarAdvance(Calendar,BA963,AY964,"f",,Trigger)</f>
        <v>46042</v>
      </c>
      <c r="BB964" s="188">
        <f>_xll.qlInterestRateIndexMaturity(Currency&amp;"ibor"&amp;$I$1,BA964,Trigger)</f>
        <v>46132</v>
      </c>
      <c r="BC964" s="361" t="e">
        <f>_xll.qlIndexFixing($AC$5,AZ964,,_xll.ohTrigger(Trigger,Quote!$V$2))</f>
        <v>#VALUE!</v>
      </c>
      <c r="BD964" s="361" t="e">
        <f>_xll.qlIndexFixing($BE$1,AZ964,TRUE,_xll.ohTrigger(Trigger,Quote!$V$2))</f>
        <v>#NUM!</v>
      </c>
    </row>
    <row r="965" spans="51:56" ht="11.25" customHeight="1" x14ac:dyDescent="0.25">
      <c r="AY965" s="189" t="s">
        <v>91</v>
      </c>
      <c r="AZ965" s="188">
        <f>_xll.qlInterestRateIndexFixingDate(Currency&amp;"ibor"&amp;$I$1,BA965,Trigger)</f>
        <v>46045</v>
      </c>
      <c r="BA965" s="188">
        <f>_xll.qlCalendarAdvance(Calendar,BA964,AY965,"f",,Trigger)</f>
        <v>46049</v>
      </c>
      <c r="BB965" s="188">
        <f>_xll.qlInterestRateIndexMaturity(Currency&amp;"ibor"&amp;$I$1,BA965,Trigger)</f>
        <v>46139</v>
      </c>
      <c r="BC965" s="361" t="e">
        <f>_xll.qlIndexFixing($AC$5,AZ965,,_xll.ohTrigger(Trigger,Quote!$V$2))</f>
        <v>#VALUE!</v>
      </c>
      <c r="BD965" s="361" t="e">
        <f>_xll.qlIndexFixing($BE$1,AZ965,TRUE,_xll.ohTrigger(Trigger,Quote!$V$2))</f>
        <v>#NUM!</v>
      </c>
    </row>
    <row r="966" spans="51:56" ht="11.25" customHeight="1" x14ac:dyDescent="0.25">
      <c r="AY966" s="189" t="s">
        <v>91</v>
      </c>
      <c r="AZ966" s="188">
        <f>_xll.qlInterestRateIndexFixingDate(Currency&amp;"ibor"&amp;$I$1,BA966,Trigger)</f>
        <v>46052</v>
      </c>
      <c r="BA966" s="188">
        <f>_xll.qlCalendarAdvance(Calendar,BA965,AY966,"f",,Trigger)</f>
        <v>46056</v>
      </c>
      <c r="BB966" s="188">
        <f>_xll.qlInterestRateIndexMaturity(Currency&amp;"ibor"&amp;$I$1,BA966,Trigger)</f>
        <v>46146</v>
      </c>
      <c r="BC966" s="361" t="e">
        <f>_xll.qlIndexFixing($AC$5,AZ966,,_xll.ohTrigger(Trigger,Quote!$V$2))</f>
        <v>#VALUE!</v>
      </c>
      <c r="BD966" s="361" t="e">
        <f>_xll.qlIndexFixing($BE$1,AZ966,TRUE,_xll.ohTrigger(Trigger,Quote!$V$2))</f>
        <v>#NUM!</v>
      </c>
    </row>
    <row r="967" spans="51:56" ht="11.25" customHeight="1" x14ac:dyDescent="0.25">
      <c r="AY967" s="189" t="s">
        <v>91</v>
      </c>
      <c r="AZ967" s="188">
        <f>_xll.qlInterestRateIndexFixingDate(Currency&amp;"ibor"&amp;$I$1,BA967,Trigger)</f>
        <v>46059</v>
      </c>
      <c r="BA967" s="188">
        <f>_xll.qlCalendarAdvance(Calendar,BA966,AY967,"f",,Trigger)</f>
        <v>46063</v>
      </c>
      <c r="BB967" s="188">
        <f>_xll.qlInterestRateIndexMaturity(Currency&amp;"ibor"&amp;$I$1,BA967,Trigger)</f>
        <v>46153</v>
      </c>
      <c r="BC967" s="361" t="e">
        <f>_xll.qlIndexFixing($AC$5,AZ967,,_xll.ohTrigger(Trigger,Quote!$V$2))</f>
        <v>#VALUE!</v>
      </c>
      <c r="BD967" s="361" t="e">
        <f>_xll.qlIndexFixing($BE$1,AZ967,TRUE,_xll.ohTrigger(Trigger,Quote!$V$2))</f>
        <v>#NUM!</v>
      </c>
    </row>
    <row r="968" spans="51:56" ht="11.25" customHeight="1" x14ac:dyDescent="0.25">
      <c r="AY968" s="189" t="s">
        <v>91</v>
      </c>
      <c r="AZ968" s="188">
        <f>_xll.qlInterestRateIndexFixingDate(Currency&amp;"ibor"&amp;$I$1,BA968,Trigger)</f>
        <v>46066</v>
      </c>
      <c r="BA968" s="188">
        <f>_xll.qlCalendarAdvance(Calendar,BA967,AY968,"f",,Trigger)</f>
        <v>46070</v>
      </c>
      <c r="BB968" s="188">
        <f>_xll.qlInterestRateIndexMaturity(Currency&amp;"ibor"&amp;$I$1,BA968,Trigger)</f>
        <v>46160</v>
      </c>
      <c r="BC968" s="361" t="e">
        <f>_xll.qlIndexFixing($AC$5,AZ968,,_xll.ohTrigger(Trigger,Quote!$V$2))</f>
        <v>#VALUE!</v>
      </c>
      <c r="BD968" s="361" t="e">
        <f>_xll.qlIndexFixing($BE$1,AZ968,TRUE,_xll.ohTrigger(Trigger,Quote!$V$2))</f>
        <v>#NUM!</v>
      </c>
    </row>
    <row r="969" spans="51:56" ht="11.25" customHeight="1" x14ac:dyDescent="0.25">
      <c r="AY969" s="189" t="s">
        <v>91</v>
      </c>
      <c r="AZ969" s="188">
        <f>_xll.qlInterestRateIndexFixingDate(Currency&amp;"ibor"&amp;$I$1,BA969,Trigger)</f>
        <v>46073</v>
      </c>
      <c r="BA969" s="188">
        <f>_xll.qlCalendarAdvance(Calendar,BA968,AY969,"f",,Trigger)</f>
        <v>46077</v>
      </c>
      <c r="BB969" s="188">
        <f>_xll.qlInterestRateIndexMaturity(Currency&amp;"ibor"&amp;$I$1,BA969,Trigger)</f>
        <v>46167</v>
      </c>
      <c r="BC969" s="361" t="e">
        <f>_xll.qlIndexFixing($AC$5,AZ969,,_xll.ohTrigger(Trigger,Quote!$V$2))</f>
        <v>#VALUE!</v>
      </c>
      <c r="BD969" s="361" t="e">
        <f>_xll.qlIndexFixing($BE$1,AZ969,TRUE,_xll.ohTrigger(Trigger,Quote!$V$2))</f>
        <v>#NUM!</v>
      </c>
    </row>
    <row r="970" spans="51:56" ht="11.25" customHeight="1" x14ac:dyDescent="0.25">
      <c r="AY970" s="189" t="s">
        <v>91</v>
      </c>
      <c r="AZ970" s="188">
        <f>_xll.qlInterestRateIndexFixingDate(Currency&amp;"ibor"&amp;$I$1,BA970,Trigger)</f>
        <v>46080</v>
      </c>
      <c r="BA970" s="188">
        <f>_xll.qlCalendarAdvance(Calendar,BA969,AY970,"f",,Trigger)</f>
        <v>46084</v>
      </c>
      <c r="BB970" s="188">
        <f>_xll.qlInterestRateIndexMaturity(Currency&amp;"ibor"&amp;$I$1,BA970,Trigger)</f>
        <v>46176</v>
      </c>
      <c r="BC970" s="361" t="e">
        <f>_xll.qlIndexFixing($AC$5,AZ970,,_xll.ohTrigger(Trigger,Quote!$V$2))</f>
        <v>#VALUE!</v>
      </c>
      <c r="BD970" s="361" t="e">
        <f>_xll.qlIndexFixing($BE$1,AZ970,TRUE,_xll.ohTrigger(Trigger,Quote!$V$2))</f>
        <v>#NUM!</v>
      </c>
    </row>
    <row r="971" spans="51:56" ht="11.25" customHeight="1" x14ac:dyDescent="0.25">
      <c r="AY971" s="189" t="s">
        <v>91</v>
      </c>
      <c r="AZ971" s="188">
        <f>_xll.qlInterestRateIndexFixingDate(Currency&amp;"ibor"&amp;$I$1,BA971,Trigger)</f>
        <v>46087</v>
      </c>
      <c r="BA971" s="188">
        <f>_xll.qlCalendarAdvance(Calendar,BA970,AY971,"f",,Trigger)</f>
        <v>46091</v>
      </c>
      <c r="BB971" s="188">
        <f>_xll.qlInterestRateIndexMaturity(Currency&amp;"ibor"&amp;$I$1,BA971,Trigger)</f>
        <v>46183</v>
      </c>
      <c r="BC971" s="361" t="e">
        <f>_xll.qlIndexFixing($AC$5,AZ971,,_xll.ohTrigger(Trigger,Quote!$V$2))</f>
        <v>#VALUE!</v>
      </c>
      <c r="BD971" s="361" t="e">
        <f>_xll.qlIndexFixing($BE$1,AZ971,TRUE,_xll.ohTrigger(Trigger,Quote!$V$2))</f>
        <v>#NUM!</v>
      </c>
    </row>
    <row r="972" spans="51:56" ht="11.25" customHeight="1" x14ac:dyDescent="0.25">
      <c r="AY972" s="189" t="s">
        <v>91</v>
      </c>
      <c r="AZ972" s="188">
        <f>_xll.qlInterestRateIndexFixingDate(Currency&amp;"ibor"&amp;$I$1,BA972,Trigger)</f>
        <v>46094</v>
      </c>
      <c r="BA972" s="188">
        <f>_xll.qlCalendarAdvance(Calendar,BA971,AY972,"f",,Trigger)</f>
        <v>46098</v>
      </c>
      <c r="BB972" s="188">
        <f>_xll.qlInterestRateIndexMaturity(Currency&amp;"ibor"&amp;$I$1,BA972,Trigger)</f>
        <v>46190</v>
      </c>
      <c r="BC972" s="361" t="e">
        <f>_xll.qlIndexFixing($AC$5,AZ972,,_xll.ohTrigger(Trigger,Quote!$V$2))</f>
        <v>#VALUE!</v>
      </c>
      <c r="BD972" s="361" t="e">
        <f>_xll.qlIndexFixing($BE$1,AZ972,TRUE,_xll.ohTrigger(Trigger,Quote!$V$2))</f>
        <v>#NUM!</v>
      </c>
    </row>
    <row r="973" spans="51:56" ht="11.25" customHeight="1" x14ac:dyDescent="0.25">
      <c r="AY973" s="189" t="s">
        <v>91</v>
      </c>
      <c r="AZ973" s="188">
        <f>_xll.qlInterestRateIndexFixingDate(Currency&amp;"ibor"&amp;$I$1,BA973,Trigger)</f>
        <v>46101</v>
      </c>
      <c r="BA973" s="188">
        <f>_xll.qlCalendarAdvance(Calendar,BA972,AY973,"f",,Trigger)</f>
        <v>46105</v>
      </c>
      <c r="BB973" s="188">
        <f>_xll.qlInterestRateIndexMaturity(Currency&amp;"ibor"&amp;$I$1,BA973,Trigger)</f>
        <v>46197</v>
      </c>
      <c r="BC973" s="361" t="e">
        <f>_xll.qlIndexFixing($AC$5,AZ973,,_xll.ohTrigger(Trigger,Quote!$V$2))</f>
        <v>#VALUE!</v>
      </c>
      <c r="BD973" s="361" t="e">
        <f>_xll.qlIndexFixing($BE$1,AZ973,TRUE,_xll.ohTrigger(Trigger,Quote!$V$2))</f>
        <v>#NUM!</v>
      </c>
    </row>
    <row r="974" spans="51:56" ht="11.25" customHeight="1" x14ac:dyDescent="0.25">
      <c r="AY974" s="189" t="s">
        <v>91</v>
      </c>
      <c r="AZ974" s="188">
        <f>_xll.qlInterestRateIndexFixingDate(Currency&amp;"ibor"&amp;$I$1,BA974,Trigger)</f>
        <v>46108</v>
      </c>
      <c r="BA974" s="188">
        <f>_xll.qlCalendarAdvance(Calendar,BA973,AY974,"f",,Trigger)</f>
        <v>46112</v>
      </c>
      <c r="BB974" s="188">
        <f>_xll.qlInterestRateIndexMaturity(Currency&amp;"ibor"&amp;$I$1,BA974,Trigger)</f>
        <v>46203</v>
      </c>
      <c r="BC974" s="361" t="e">
        <f>_xll.qlIndexFixing($AC$5,AZ974,,_xll.ohTrigger(Trigger,Quote!$V$2))</f>
        <v>#VALUE!</v>
      </c>
      <c r="BD974" s="361" t="e">
        <f>_xll.qlIndexFixing($BE$1,AZ974,TRUE,_xll.ohTrigger(Trigger,Quote!$V$2))</f>
        <v>#NUM!</v>
      </c>
    </row>
    <row r="975" spans="51:56" ht="11.25" customHeight="1" x14ac:dyDescent="0.25">
      <c r="AY975" s="189" t="s">
        <v>91</v>
      </c>
      <c r="AZ975" s="188">
        <f>_xll.qlInterestRateIndexFixingDate(Currency&amp;"ibor"&amp;$I$1,BA975,Trigger)</f>
        <v>46113</v>
      </c>
      <c r="BA975" s="188">
        <f>_xll.qlCalendarAdvance(Calendar,BA974,AY975,"f",,Trigger)</f>
        <v>46119</v>
      </c>
      <c r="BB975" s="188">
        <f>_xll.qlInterestRateIndexMaturity(Currency&amp;"ibor"&amp;$I$1,BA975,Trigger)</f>
        <v>46210</v>
      </c>
      <c r="BC975" s="361" t="e">
        <f>_xll.qlIndexFixing($AC$5,AZ975,,_xll.ohTrigger(Trigger,Quote!$V$2))</f>
        <v>#VALUE!</v>
      </c>
      <c r="BD975" s="361" t="e">
        <f>_xll.qlIndexFixing($BE$1,AZ975,TRUE,_xll.ohTrigger(Trigger,Quote!$V$2))</f>
        <v>#NUM!</v>
      </c>
    </row>
    <row r="976" spans="51:56" ht="11.25" customHeight="1" x14ac:dyDescent="0.25">
      <c r="AY976" s="189" t="s">
        <v>91</v>
      </c>
      <c r="AZ976" s="188">
        <f>_xll.qlInterestRateIndexFixingDate(Currency&amp;"ibor"&amp;$I$1,BA976,Trigger)</f>
        <v>46122</v>
      </c>
      <c r="BA976" s="188">
        <f>_xll.qlCalendarAdvance(Calendar,BA975,AY976,"f",,Trigger)</f>
        <v>46126</v>
      </c>
      <c r="BB976" s="188">
        <f>_xll.qlInterestRateIndexMaturity(Currency&amp;"ibor"&amp;$I$1,BA976,Trigger)</f>
        <v>46217</v>
      </c>
      <c r="BC976" s="361" t="e">
        <f>_xll.qlIndexFixing($AC$5,AZ976,,_xll.ohTrigger(Trigger,Quote!$V$2))</f>
        <v>#VALUE!</v>
      </c>
      <c r="BD976" s="361" t="e">
        <f>_xll.qlIndexFixing($BE$1,AZ976,TRUE,_xll.ohTrigger(Trigger,Quote!$V$2))</f>
        <v>#NUM!</v>
      </c>
    </row>
    <row r="977" spans="51:56" ht="11.25" customHeight="1" x14ac:dyDescent="0.25">
      <c r="AY977" s="189" t="s">
        <v>91</v>
      </c>
      <c r="AZ977" s="188">
        <f>_xll.qlInterestRateIndexFixingDate(Currency&amp;"ibor"&amp;$I$1,BA977,Trigger)</f>
        <v>46129</v>
      </c>
      <c r="BA977" s="188">
        <f>_xll.qlCalendarAdvance(Calendar,BA976,AY977,"f",,Trigger)</f>
        <v>46133</v>
      </c>
      <c r="BB977" s="188">
        <f>_xll.qlInterestRateIndexMaturity(Currency&amp;"ibor"&amp;$I$1,BA977,Trigger)</f>
        <v>46224</v>
      </c>
      <c r="BC977" s="361" t="e">
        <f>_xll.qlIndexFixing($AC$5,AZ977,,_xll.ohTrigger(Trigger,Quote!$V$2))</f>
        <v>#VALUE!</v>
      </c>
      <c r="BD977" s="361" t="e">
        <f>_xll.qlIndexFixing($BE$1,AZ977,TRUE,_xll.ohTrigger(Trigger,Quote!$V$2))</f>
        <v>#NUM!</v>
      </c>
    </row>
    <row r="978" spans="51:56" ht="11.25" customHeight="1" x14ac:dyDescent="0.25">
      <c r="AY978" s="189" t="s">
        <v>91</v>
      </c>
      <c r="AZ978" s="188">
        <f>_xll.qlInterestRateIndexFixingDate(Currency&amp;"ibor"&amp;$I$1,BA978,Trigger)</f>
        <v>46136</v>
      </c>
      <c r="BA978" s="188">
        <f>_xll.qlCalendarAdvance(Calendar,BA977,AY978,"f",,Trigger)</f>
        <v>46140</v>
      </c>
      <c r="BB978" s="188">
        <f>_xll.qlInterestRateIndexMaturity(Currency&amp;"ibor"&amp;$I$1,BA978,Trigger)</f>
        <v>46231</v>
      </c>
      <c r="BC978" s="361" t="e">
        <f>_xll.qlIndexFixing($AC$5,AZ978,,_xll.ohTrigger(Trigger,Quote!$V$2))</f>
        <v>#VALUE!</v>
      </c>
      <c r="BD978" s="361" t="e">
        <f>_xll.qlIndexFixing($BE$1,AZ978,TRUE,_xll.ohTrigger(Trigger,Quote!$V$2))</f>
        <v>#NUM!</v>
      </c>
    </row>
    <row r="979" spans="51:56" ht="11.25" customHeight="1" x14ac:dyDescent="0.25">
      <c r="AY979" s="189" t="s">
        <v>91</v>
      </c>
      <c r="AZ979" s="188">
        <f>_xll.qlInterestRateIndexFixingDate(Currency&amp;"ibor"&amp;$I$1,BA979,Trigger)</f>
        <v>46142</v>
      </c>
      <c r="BA979" s="188">
        <f>_xll.qlCalendarAdvance(Calendar,BA978,AY979,"f",,Trigger)</f>
        <v>46147</v>
      </c>
      <c r="BB979" s="188">
        <f>_xll.qlInterestRateIndexMaturity(Currency&amp;"ibor"&amp;$I$1,BA979,Trigger)</f>
        <v>46239</v>
      </c>
      <c r="BC979" s="361" t="e">
        <f>_xll.qlIndexFixing($AC$5,AZ979,,_xll.ohTrigger(Trigger,Quote!$V$2))</f>
        <v>#VALUE!</v>
      </c>
      <c r="BD979" s="361" t="e">
        <f>_xll.qlIndexFixing($BE$1,AZ979,TRUE,_xll.ohTrigger(Trigger,Quote!$V$2))</f>
        <v>#NUM!</v>
      </c>
    </row>
    <row r="980" spans="51:56" ht="11.25" customHeight="1" x14ac:dyDescent="0.25">
      <c r="AY980" s="189" t="s">
        <v>91</v>
      </c>
      <c r="AZ980" s="188">
        <f>_xll.qlInterestRateIndexFixingDate(Currency&amp;"ibor"&amp;$I$1,BA980,Trigger)</f>
        <v>46150</v>
      </c>
      <c r="BA980" s="188">
        <f>_xll.qlCalendarAdvance(Calendar,BA979,AY980,"f",,Trigger)</f>
        <v>46154</v>
      </c>
      <c r="BB980" s="188">
        <f>_xll.qlInterestRateIndexMaturity(Currency&amp;"ibor"&amp;$I$1,BA980,Trigger)</f>
        <v>46246</v>
      </c>
      <c r="BC980" s="361" t="e">
        <f>_xll.qlIndexFixing($AC$5,AZ980,,_xll.ohTrigger(Trigger,Quote!$V$2))</f>
        <v>#VALUE!</v>
      </c>
      <c r="BD980" s="361" t="e">
        <f>_xll.qlIndexFixing($BE$1,AZ980,TRUE,_xll.ohTrigger(Trigger,Quote!$V$2))</f>
        <v>#NUM!</v>
      </c>
    </row>
    <row r="981" spans="51:56" ht="11.25" customHeight="1" x14ac:dyDescent="0.25">
      <c r="AY981" s="189" t="s">
        <v>91</v>
      </c>
      <c r="AZ981" s="188">
        <f>_xll.qlInterestRateIndexFixingDate(Currency&amp;"ibor"&amp;$I$1,BA981,Trigger)</f>
        <v>46157</v>
      </c>
      <c r="BA981" s="188">
        <f>_xll.qlCalendarAdvance(Calendar,BA980,AY981,"f",,Trigger)</f>
        <v>46161</v>
      </c>
      <c r="BB981" s="188">
        <f>_xll.qlInterestRateIndexMaturity(Currency&amp;"ibor"&amp;$I$1,BA981,Trigger)</f>
        <v>46253</v>
      </c>
      <c r="BC981" s="361" t="e">
        <f>_xll.qlIndexFixing($AC$5,AZ981,,_xll.ohTrigger(Trigger,Quote!$V$2))</f>
        <v>#VALUE!</v>
      </c>
      <c r="BD981" s="361" t="e">
        <f>_xll.qlIndexFixing($BE$1,AZ981,TRUE,_xll.ohTrigger(Trigger,Quote!$V$2))</f>
        <v>#NUM!</v>
      </c>
    </row>
    <row r="982" spans="51:56" ht="11.25" customHeight="1" x14ac:dyDescent="0.25">
      <c r="AY982" s="189" t="s">
        <v>91</v>
      </c>
      <c r="AZ982" s="188">
        <f>_xll.qlInterestRateIndexFixingDate(Currency&amp;"ibor"&amp;$I$1,BA982,Trigger)</f>
        <v>46164</v>
      </c>
      <c r="BA982" s="188">
        <f>_xll.qlCalendarAdvance(Calendar,BA981,AY982,"f",,Trigger)</f>
        <v>46168</v>
      </c>
      <c r="BB982" s="188">
        <f>_xll.qlInterestRateIndexMaturity(Currency&amp;"ibor"&amp;$I$1,BA982,Trigger)</f>
        <v>46260</v>
      </c>
      <c r="BC982" s="361" t="e">
        <f>_xll.qlIndexFixing($AC$5,AZ982,,_xll.ohTrigger(Trigger,Quote!$V$2))</f>
        <v>#VALUE!</v>
      </c>
      <c r="BD982" s="361" t="e">
        <f>_xll.qlIndexFixing($BE$1,AZ982,TRUE,_xll.ohTrigger(Trigger,Quote!$V$2))</f>
        <v>#NUM!</v>
      </c>
    </row>
    <row r="983" spans="51:56" ht="11.25" customHeight="1" x14ac:dyDescent="0.25">
      <c r="AY983" s="189" t="s">
        <v>91</v>
      </c>
      <c r="AZ983" s="188">
        <f>_xll.qlInterestRateIndexFixingDate(Currency&amp;"ibor"&amp;$I$1,BA983,Trigger)</f>
        <v>46171</v>
      </c>
      <c r="BA983" s="188">
        <f>_xll.qlCalendarAdvance(Calendar,BA982,AY983,"f",,Trigger)</f>
        <v>46175</v>
      </c>
      <c r="BB983" s="188">
        <f>_xll.qlInterestRateIndexMaturity(Currency&amp;"ibor"&amp;$I$1,BA983,Trigger)</f>
        <v>46267</v>
      </c>
      <c r="BC983" s="361" t="e">
        <f>_xll.qlIndexFixing($AC$5,AZ983,,_xll.ohTrigger(Trigger,Quote!$V$2))</f>
        <v>#VALUE!</v>
      </c>
      <c r="BD983" s="361" t="e">
        <f>_xll.qlIndexFixing($BE$1,AZ983,TRUE,_xll.ohTrigger(Trigger,Quote!$V$2))</f>
        <v>#NUM!</v>
      </c>
    </row>
    <row r="984" spans="51:56" ht="11.25" customHeight="1" x14ac:dyDescent="0.25">
      <c r="AY984" s="189" t="s">
        <v>91</v>
      </c>
      <c r="AZ984" s="188">
        <f>_xll.qlInterestRateIndexFixingDate(Currency&amp;"ibor"&amp;$I$1,BA984,Trigger)</f>
        <v>46178</v>
      </c>
      <c r="BA984" s="188">
        <f>_xll.qlCalendarAdvance(Calendar,BA983,AY984,"f",,Trigger)</f>
        <v>46182</v>
      </c>
      <c r="BB984" s="188">
        <f>_xll.qlInterestRateIndexMaturity(Currency&amp;"ibor"&amp;$I$1,BA984,Trigger)</f>
        <v>46274</v>
      </c>
      <c r="BC984" s="361" t="e">
        <f>_xll.qlIndexFixing($AC$5,AZ984,,_xll.ohTrigger(Trigger,Quote!$V$2))</f>
        <v>#VALUE!</v>
      </c>
      <c r="BD984" s="361" t="e">
        <f>_xll.qlIndexFixing($BE$1,AZ984,TRUE,_xll.ohTrigger(Trigger,Quote!$V$2))</f>
        <v>#NUM!</v>
      </c>
    </row>
    <row r="985" spans="51:56" ht="11.25" customHeight="1" x14ac:dyDescent="0.25">
      <c r="AY985" s="189" t="s">
        <v>91</v>
      </c>
      <c r="AZ985" s="188">
        <f>_xll.qlInterestRateIndexFixingDate(Currency&amp;"ibor"&amp;$I$1,BA985,Trigger)</f>
        <v>46185</v>
      </c>
      <c r="BA985" s="188">
        <f>_xll.qlCalendarAdvance(Calendar,BA984,AY985,"f",,Trigger)</f>
        <v>46189</v>
      </c>
      <c r="BB985" s="188">
        <f>_xll.qlInterestRateIndexMaturity(Currency&amp;"ibor"&amp;$I$1,BA985,Trigger)</f>
        <v>46281</v>
      </c>
      <c r="BC985" s="361" t="e">
        <f>_xll.qlIndexFixing($AC$5,AZ985,,_xll.ohTrigger(Trigger,Quote!$V$2))</f>
        <v>#VALUE!</v>
      </c>
      <c r="BD985" s="361" t="e">
        <f>_xll.qlIndexFixing($BE$1,AZ985,TRUE,_xll.ohTrigger(Trigger,Quote!$V$2))</f>
        <v>#NUM!</v>
      </c>
    </row>
    <row r="986" spans="51:56" ht="11.25" customHeight="1" x14ac:dyDescent="0.25">
      <c r="AY986" s="189" t="s">
        <v>91</v>
      </c>
      <c r="AZ986" s="188">
        <f>_xll.qlInterestRateIndexFixingDate(Currency&amp;"ibor"&amp;$I$1,BA986,Trigger)</f>
        <v>46192</v>
      </c>
      <c r="BA986" s="188">
        <f>_xll.qlCalendarAdvance(Calendar,BA985,AY986,"f",,Trigger)</f>
        <v>46196</v>
      </c>
      <c r="BB986" s="188">
        <f>_xll.qlInterestRateIndexMaturity(Currency&amp;"ibor"&amp;$I$1,BA986,Trigger)</f>
        <v>46288</v>
      </c>
      <c r="BC986" s="361" t="e">
        <f>_xll.qlIndexFixing($AC$5,AZ986,,_xll.ohTrigger(Trigger,Quote!$V$2))</f>
        <v>#VALUE!</v>
      </c>
      <c r="BD986" s="361" t="e">
        <f>_xll.qlIndexFixing($BE$1,AZ986,TRUE,_xll.ohTrigger(Trigger,Quote!$V$2))</f>
        <v>#NUM!</v>
      </c>
    </row>
    <row r="987" spans="51:56" ht="11.25" customHeight="1" x14ac:dyDescent="0.25">
      <c r="AY987" s="189" t="s">
        <v>91</v>
      </c>
      <c r="AZ987" s="188">
        <f>_xll.qlInterestRateIndexFixingDate(Currency&amp;"ibor"&amp;$I$1,BA987,Trigger)</f>
        <v>46199</v>
      </c>
      <c r="BA987" s="188">
        <f>_xll.qlCalendarAdvance(Calendar,BA986,AY987,"f",,Trigger)</f>
        <v>46203</v>
      </c>
      <c r="BB987" s="188">
        <f>_xll.qlInterestRateIndexMaturity(Currency&amp;"ibor"&amp;$I$1,BA987,Trigger)</f>
        <v>46295</v>
      </c>
      <c r="BC987" s="361" t="e">
        <f>_xll.qlIndexFixing($AC$5,AZ987,,_xll.ohTrigger(Trigger,Quote!$V$2))</f>
        <v>#VALUE!</v>
      </c>
      <c r="BD987" s="361" t="e">
        <f>_xll.qlIndexFixing($BE$1,AZ987,TRUE,_xll.ohTrigger(Trigger,Quote!$V$2))</f>
        <v>#NUM!</v>
      </c>
    </row>
    <row r="988" spans="51:56" ht="11.25" customHeight="1" x14ac:dyDescent="0.25">
      <c r="AY988" s="189" t="s">
        <v>91</v>
      </c>
      <c r="AZ988" s="188">
        <f>_xll.qlInterestRateIndexFixingDate(Currency&amp;"ibor"&amp;$I$1,BA988,Trigger)</f>
        <v>46206</v>
      </c>
      <c r="BA988" s="188">
        <f>_xll.qlCalendarAdvance(Calendar,BA987,AY988,"f",,Trigger)</f>
        <v>46210</v>
      </c>
      <c r="BB988" s="188">
        <f>_xll.qlInterestRateIndexMaturity(Currency&amp;"ibor"&amp;$I$1,BA988,Trigger)</f>
        <v>46302</v>
      </c>
      <c r="BC988" s="361" t="e">
        <f>_xll.qlIndexFixing($AC$5,AZ988,,_xll.ohTrigger(Trigger,Quote!$V$2))</f>
        <v>#VALUE!</v>
      </c>
      <c r="BD988" s="361" t="e">
        <f>_xll.qlIndexFixing($BE$1,AZ988,TRUE,_xll.ohTrigger(Trigger,Quote!$V$2))</f>
        <v>#NUM!</v>
      </c>
    </row>
    <row r="989" spans="51:56" ht="11.25" customHeight="1" x14ac:dyDescent="0.25">
      <c r="AY989" s="189" t="s">
        <v>91</v>
      </c>
      <c r="AZ989" s="188">
        <f>_xll.qlInterestRateIndexFixingDate(Currency&amp;"ibor"&amp;$I$1,BA989,Trigger)</f>
        <v>46213</v>
      </c>
      <c r="BA989" s="188">
        <f>_xll.qlCalendarAdvance(Calendar,BA988,AY989,"f",,Trigger)</f>
        <v>46217</v>
      </c>
      <c r="BB989" s="188">
        <f>_xll.qlInterestRateIndexMaturity(Currency&amp;"ibor"&amp;$I$1,BA989,Trigger)</f>
        <v>46309</v>
      </c>
      <c r="BC989" s="361" t="e">
        <f>_xll.qlIndexFixing($AC$5,AZ989,,_xll.ohTrigger(Trigger,Quote!$V$2))</f>
        <v>#VALUE!</v>
      </c>
      <c r="BD989" s="361" t="e">
        <f>_xll.qlIndexFixing($BE$1,AZ989,TRUE,_xll.ohTrigger(Trigger,Quote!$V$2))</f>
        <v>#NUM!</v>
      </c>
    </row>
    <row r="990" spans="51:56" ht="11.25" customHeight="1" x14ac:dyDescent="0.25">
      <c r="AY990" s="189" t="s">
        <v>91</v>
      </c>
      <c r="AZ990" s="188">
        <f>_xll.qlInterestRateIndexFixingDate(Currency&amp;"ibor"&amp;$I$1,BA990,Trigger)</f>
        <v>46220</v>
      </c>
      <c r="BA990" s="188">
        <f>_xll.qlCalendarAdvance(Calendar,BA989,AY990,"f",,Trigger)</f>
        <v>46224</v>
      </c>
      <c r="BB990" s="188">
        <f>_xll.qlInterestRateIndexMaturity(Currency&amp;"ibor"&amp;$I$1,BA990,Trigger)</f>
        <v>46316</v>
      </c>
      <c r="BC990" s="361" t="e">
        <f>_xll.qlIndexFixing($AC$5,AZ990,,_xll.ohTrigger(Trigger,Quote!$V$2))</f>
        <v>#VALUE!</v>
      </c>
      <c r="BD990" s="361" t="e">
        <f>_xll.qlIndexFixing($BE$1,AZ990,TRUE,_xll.ohTrigger(Trigger,Quote!$V$2))</f>
        <v>#NUM!</v>
      </c>
    </row>
    <row r="991" spans="51:56" ht="11.25" customHeight="1" x14ac:dyDescent="0.25">
      <c r="AY991" s="189" t="s">
        <v>91</v>
      </c>
      <c r="AZ991" s="188">
        <f>_xll.qlInterestRateIndexFixingDate(Currency&amp;"ibor"&amp;$I$1,BA991,Trigger)</f>
        <v>46227</v>
      </c>
      <c r="BA991" s="188">
        <f>_xll.qlCalendarAdvance(Calendar,BA990,AY991,"f",,Trigger)</f>
        <v>46231</v>
      </c>
      <c r="BB991" s="188">
        <f>_xll.qlInterestRateIndexMaturity(Currency&amp;"ibor"&amp;$I$1,BA991,Trigger)</f>
        <v>46323</v>
      </c>
      <c r="BC991" s="361" t="e">
        <f>_xll.qlIndexFixing($AC$5,AZ991,,_xll.ohTrigger(Trigger,Quote!$V$2))</f>
        <v>#VALUE!</v>
      </c>
      <c r="BD991" s="361" t="e">
        <f>_xll.qlIndexFixing($BE$1,AZ991,TRUE,_xll.ohTrigger(Trigger,Quote!$V$2))</f>
        <v>#NUM!</v>
      </c>
    </row>
    <row r="992" spans="51:56" ht="11.25" customHeight="1" x14ac:dyDescent="0.25">
      <c r="AY992" s="189" t="s">
        <v>91</v>
      </c>
      <c r="AZ992" s="188">
        <f>_xll.qlInterestRateIndexFixingDate(Currency&amp;"ibor"&amp;$I$1,BA992,Trigger)</f>
        <v>46234</v>
      </c>
      <c r="BA992" s="188">
        <f>_xll.qlCalendarAdvance(Calendar,BA991,AY992,"f",,Trigger)</f>
        <v>46238</v>
      </c>
      <c r="BB992" s="188">
        <f>_xll.qlInterestRateIndexMaturity(Currency&amp;"ibor"&amp;$I$1,BA992,Trigger)</f>
        <v>46330</v>
      </c>
      <c r="BC992" s="361" t="e">
        <f>_xll.qlIndexFixing($AC$5,AZ992,,_xll.ohTrigger(Trigger,Quote!$V$2))</f>
        <v>#VALUE!</v>
      </c>
      <c r="BD992" s="361" t="e">
        <f>_xll.qlIndexFixing($BE$1,AZ992,TRUE,_xll.ohTrigger(Trigger,Quote!$V$2))</f>
        <v>#NUM!</v>
      </c>
    </row>
    <row r="993" spans="51:56" ht="11.25" customHeight="1" x14ac:dyDescent="0.25">
      <c r="AY993" s="189" t="s">
        <v>91</v>
      </c>
      <c r="AZ993" s="188">
        <f>_xll.qlInterestRateIndexFixingDate(Currency&amp;"ibor"&amp;$I$1,BA993,Trigger)</f>
        <v>46241</v>
      </c>
      <c r="BA993" s="188">
        <f>_xll.qlCalendarAdvance(Calendar,BA992,AY993,"f",,Trigger)</f>
        <v>46245</v>
      </c>
      <c r="BB993" s="188">
        <f>_xll.qlInterestRateIndexMaturity(Currency&amp;"ibor"&amp;$I$1,BA993,Trigger)</f>
        <v>46337</v>
      </c>
      <c r="BC993" s="361" t="e">
        <f>_xll.qlIndexFixing($AC$5,AZ993,,_xll.ohTrigger(Trigger,Quote!$V$2))</f>
        <v>#VALUE!</v>
      </c>
      <c r="BD993" s="361" t="e">
        <f>_xll.qlIndexFixing($BE$1,AZ993,TRUE,_xll.ohTrigger(Trigger,Quote!$V$2))</f>
        <v>#NUM!</v>
      </c>
    </row>
    <row r="994" spans="51:56" ht="11.25" customHeight="1" x14ac:dyDescent="0.25">
      <c r="AY994" s="189" t="s">
        <v>91</v>
      </c>
      <c r="AZ994" s="188">
        <f>_xll.qlInterestRateIndexFixingDate(Currency&amp;"ibor"&amp;$I$1,BA994,Trigger)</f>
        <v>46248</v>
      </c>
      <c r="BA994" s="188">
        <f>_xll.qlCalendarAdvance(Calendar,BA993,AY994,"f",,Trigger)</f>
        <v>46252</v>
      </c>
      <c r="BB994" s="188">
        <f>_xll.qlInterestRateIndexMaturity(Currency&amp;"ibor"&amp;$I$1,BA994,Trigger)</f>
        <v>46344</v>
      </c>
      <c r="BC994" s="361" t="e">
        <f>_xll.qlIndexFixing($AC$5,AZ994,,_xll.ohTrigger(Trigger,Quote!$V$2))</f>
        <v>#VALUE!</v>
      </c>
      <c r="BD994" s="361" t="e">
        <f>_xll.qlIndexFixing($BE$1,AZ994,TRUE,_xll.ohTrigger(Trigger,Quote!$V$2))</f>
        <v>#NUM!</v>
      </c>
    </row>
    <row r="995" spans="51:56" ht="11.25" customHeight="1" x14ac:dyDescent="0.25">
      <c r="AY995" s="189" t="s">
        <v>91</v>
      </c>
      <c r="AZ995" s="188">
        <f>_xll.qlInterestRateIndexFixingDate(Currency&amp;"ibor"&amp;$I$1,BA995,Trigger)</f>
        <v>46255</v>
      </c>
      <c r="BA995" s="188">
        <f>_xll.qlCalendarAdvance(Calendar,BA994,AY995,"f",,Trigger)</f>
        <v>46259</v>
      </c>
      <c r="BB995" s="188">
        <f>_xll.qlInterestRateIndexMaturity(Currency&amp;"ibor"&amp;$I$1,BA995,Trigger)</f>
        <v>46351</v>
      </c>
      <c r="BC995" s="361" t="e">
        <f>_xll.qlIndexFixing($AC$5,AZ995,,_xll.ohTrigger(Trigger,Quote!$V$2))</f>
        <v>#VALUE!</v>
      </c>
      <c r="BD995" s="361" t="e">
        <f>_xll.qlIndexFixing($BE$1,AZ995,TRUE,_xll.ohTrigger(Trigger,Quote!$V$2))</f>
        <v>#NUM!</v>
      </c>
    </row>
    <row r="996" spans="51:56" ht="11.25" customHeight="1" x14ac:dyDescent="0.25">
      <c r="AY996" s="189" t="s">
        <v>91</v>
      </c>
      <c r="AZ996" s="188">
        <f>_xll.qlInterestRateIndexFixingDate(Currency&amp;"ibor"&amp;$I$1,BA996,Trigger)</f>
        <v>46262</v>
      </c>
      <c r="BA996" s="188">
        <f>_xll.qlCalendarAdvance(Calendar,BA995,AY996,"f",,Trigger)</f>
        <v>46266</v>
      </c>
      <c r="BB996" s="188">
        <f>_xll.qlInterestRateIndexMaturity(Currency&amp;"ibor"&amp;$I$1,BA996,Trigger)</f>
        <v>46357</v>
      </c>
      <c r="BC996" s="361" t="e">
        <f>_xll.qlIndexFixing($AC$5,AZ996,,_xll.ohTrigger(Trigger,Quote!$V$2))</f>
        <v>#VALUE!</v>
      </c>
      <c r="BD996" s="361" t="e">
        <f>_xll.qlIndexFixing($BE$1,AZ996,TRUE,_xll.ohTrigger(Trigger,Quote!$V$2))</f>
        <v>#NUM!</v>
      </c>
    </row>
    <row r="997" spans="51:56" ht="11.25" customHeight="1" x14ac:dyDescent="0.25">
      <c r="AY997" s="189" t="s">
        <v>91</v>
      </c>
      <c r="AZ997" s="188">
        <f>_xll.qlInterestRateIndexFixingDate(Currency&amp;"ibor"&amp;$I$1,BA997,Trigger)</f>
        <v>46269</v>
      </c>
      <c r="BA997" s="188">
        <f>_xll.qlCalendarAdvance(Calendar,BA996,AY997,"f",,Trigger)</f>
        <v>46273</v>
      </c>
      <c r="BB997" s="188">
        <f>_xll.qlInterestRateIndexMaturity(Currency&amp;"ibor"&amp;$I$1,BA997,Trigger)</f>
        <v>46364</v>
      </c>
      <c r="BC997" s="361" t="e">
        <f>_xll.qlIndexFixing($AC$5,AZ997,,_xll.ohTrigger(Trigger,Quote!$V$2))</f>
        <v>#VALUE!</v>
      </c>
      <c r="BD997" s="361" t="e">
        <f>_xll.qlIndexFixing($BE$1,AZ997,TRUE,_xll.ohTrigger(Trigger,Quote!$V$2))</f>
        <v>#NUM!</v>
      </c>
    </row>
    <row r="998" spans="51:56" ht="11.25" customHeight="1" x14ac:dyDescent="0.25">
      <c r="AY998" s="189" t="s">
        <v>91</v>
      </c>
      <c r="AZ998" s="188">
        <f>_xll.qlInterestRateIndexFixingDate(Currency&amp;"ibor"&amp;$I$1,BA998,Trigger)</f>
        <v>46276</v>
      </c>
      <c r="BA998" s="188">
        <f>_xll.qlCalendarAdvance(Calendar,BA997,AY998,"f",,Trigger)</f>
        <v>46280</v>
      </c>
      <c r="BB998" s="188">
        <f>_xll.qlInterestRateIndexMaturity(Currency&amp;"ibor"&amp;$I$1,BA998,Trigger)</f>
        <v>46371</v>
      </c>
      <c r="BC998" s="361" t="e">
        <f>_xll.qlIndexFixing($AC$5,AZ998,,_xll.ohTrigger(Trigger,Quote!$V$2))</f>
        <v>#VALUE!</v>
      </c>
      <c r="BD998" s="361" t="e">
        <f>_xll.qlIndexFixing($BE$1,AZ998,TRUE,_xll.ohTrigger(Trigger,Quote!$V$2))</f>
        <v>#NUM!</v>
      </c>
    </row>
    <row r="999" spans="51:56" ht="11.25" customHeight="1" x14ac:dyDescent="0.25">
      <c r="AY999" s="189" t="s">
        <v>91</v>
      </c>
      <c r="AZ999" s="188">
        <f>_xll.qlInterestRateIndexFixingDate(Currency&amp;"ibor"&amp;$I$1,BA999,Trigger)</f>
        <v>46283</v>
      </c>
      <c r="BA999" s="188">
        <f>_xll.qlCalendarAdvance(Calendar,BA998,AY999,"f",,Trigger)</f>
        <v>46287</v>
      </c>
      <c r="BB999" s="188">
        <f>_xll.qlInterestRateIndexMaturity(Currency&amp;"ibor"&amp;$I$1,BA999,Trigger)</f>
        <v>46378</v>
      </c>
      <c r="BC999" s="361" t="e">
        <f>_xll.qlIndexFixing($AC$5,AZ999,,_xll.ohTrigger(Trigger,Quote!$V$2))</f>
        <v>#VALUE!</v>
      </c>
      <c r="BD999" s="361" t="e">
        <f>_xll.qlIndexFixing($BE$1,AZ999,TRUE,_xll.ohTrigger(Trigger,Quote!$V$2))</f>
        <v>#NUM!</v>
      </c>
    </row>
    <row r="1000" spans="51:56" ht="11.25" customHeight="1" x14ac:dyDescent="0.25">
      <c r="AY1000" s="189" t="s">
        <v>91</v>
      </c>
      <c r="AZ1000" s="188">
        <f>_xll.qlInterestRateIndexFixingDate(Currency&amp;"ibor"&amp;$I$1,BA1000,Trigger)</f>
        <v>46290</v>
      </c>
      <c r="BA1000" s="188">
        <f>_xll.qlCalendarAdvance(Calendar,BA999,AY1000,"f",,Trigger)</f>
        <v>46294</v>
      </c>
      <c r="BB1000" s="188">
        <f>_xll.qlInterestRateIndexMaturity(Currency&amp;"ibor"&amp;$I$1,BA1000,Trigger)</f>
        <v>46385</v>
      </c>
      <c r="BC1000" s="361" t="e">
        <f>_xll.qlIndexFixing($AC$5,AZ1000,,_xll.ohTrigger(Trigger,Quote!$V$2))</f>
        <v>#VALUE!</v>
      </c>
      <c r="BD1000" s="361" t="e">
        <f>_xll.qlIndexFixing($BE$1,AZ1000,TRUE,_xll.ohTrigger(Trigger,Quote!$V$2))</f>
        <v>#NUM!</v>
      </c>
    </row>
    <row r="1001" spans="51:56" ht="11.25" customHeight="1" x14ac:dyDescent="0.25">
      <c r="AY1001" s="189" t="s">
        <v>91</v>
      </c>
      <c r="AZ1001" s="188">
        <f>_xll.qlInterestRateIndexFixingDate(Currency&amp;"ibor"&amp;$I$1,BA1001,Trigger)</f>
        <v>46297</v>
      </c>
      <c r="BA1001" s="188">
        <f>_xll.qlCalendarAdvance(Calendar,BA1000,AY1001,"f",,Trigger)</f>
        <v>46301</v>
      </c>
      <c r="BB1001" s="188">
        <f>_xll.qlInterestRateIndexMaturity(Currency&amp;"ibor"&amp;$I$1,BA1001,Trigger)</f>
        <v>46393</v>
      </c>
      <c r="BC1001" s="361" t="e">
        <f>_xll.qlIndexFixing($AC$5,AZ1001,,_xll.ohTrigger(Trigger,Quote!$V$2))</f>
        <v>#VALUE!</v>
      </c>
      <c r="BD1001" s="361" t="e">
        <f>_xll.qlIndexFixing($BE$1,AZ1001,TRUE,_xll.ohTrigger(Trigger,Quote!$V$2))</f>
        <v>#NUM!</v>
      </c>
    </row>
    <row r="1002" spans="51:56" ht="11.25" customHeight="1" x14ac:dyDescent="0.25">
      <c r="AY1002" s="189" t="s">
        <v>91</v>
      </c>
      <c r="AZ1002" s="188">
        <f>_xll.qlInterestRateIndexFixingDate(Currency&amp;"ibor"&amp;$I$1,BA1002,Trigger)</f>
        <v>46304</v>
      </c>
      <c r="BA1002" s="188">
        <f>_xll.qlCalendarAdvance(Calendar,BA1001,AY1002,"f",,Trigger)</f>
        <v>46308</v>
      </c>
      <c r="BB1002" s="188">
        <f>_xll.qlInterestRateIndexMaturity(Currency&amp;"ibor"&amp;$I$1,BA1002,Trigger)</f>
        <v>46400</v>
      </c>
      <c r="BC1002" s="361" t="e">
        <f>_xll.qlIndexFixing($AC$5,AZ1002,,_xll.ohTrigger(Trigger,Quote!$V$2))</f>
        <v>#VALUE!</v>
      </c>
      <c r="BD1002" s="361" t="e">
        <f>_xll.qlIndexFixing($BE$1,AZ1002,TRUE,_xll.ohTrigger(Trigger,Quote!$V$2))</f>
        <v>#NUM!</v>
      </c>
    </row>
    <row r="1003" spans="51:56" ht="11.25" customHeight="1" x14ac:dyDescent="0.25">
      <c r="AY1003" s="189" t="s">
        <v>91</v>
      </c>
      <c r="AZ1003" s="188">
        <f>_xll.qlInterestRateIndexFixingDate(Currency&amp;"ibor"&amp;$I$1,BA1003,Trigger)</f>
        <v>46311</v>
      </c>
      <c r="BA1003" s="188">
        <f>_xll.qlCalendarAdvance(Calendar,BA1002,AY1003,"f",,Trigger)</f>
        <v>46315</v>
      </c>
      <c r="BB1003" s="188">
        <f>_xll.qlInterestRateIndexMaturity(Currency&amp;"ibor"&amp;$I$1,BA1003,Trigger)</f>
        <v>46407</v>
      </c>
      <c r="BC1003" s="361" t="e">
        <f>_xll.qlIndexFixing($AC$5,AZ1003,,_xll.ohTrigger(Trigger,Quote!$V$2))</f>
        <v>#VALUE!</v>
      </c>
      <c r="BD1003" s="361" t="e">
        <f>_xll.qlIndexFixing($BE$1,AZ1003,TRUE,_xll.ohTrigger(Trigger,Quote!$V$2))</f>
        <v>#NUM!</v>
      </c>
    </row>
    <row r="1004" spans="51:56" ht="11.25" customHeight="1" x14ac:dyDescent="0.25">
      <c r="AY1004" s="189" t="s">
        <v>91</v>
      </c>
      <c r="AZ1004" s="188">
        <f>_xll.qlInterestRateIndexFixingDate(Currency&amp;"ibor"&amp;$I$1,BA1004,Trigger)</f>
        <v>46318</v>
      </c>
      <c r="BA1004" s="188">
        <f>_xll.qlCalendarAdvance(Calendar,BA1003,AY1004,"f",,Trigger)</f>
        <v>46322</v>
      </c>
      <c r="BB1004" s="188">
        <f>_xll.qlInterestRateIndexMaturity(Currency&amp;"ibor"&amp;$I$1,BA1004,Trigger)</f>
        <v>46414</v>
      </c>
      <c r="BC1004" s="361" t="e">
        <f>_xll.qlIndexFixing($AC$5,AZ1004,,_xll.ohTrigger(Trigger,Quote!$V$2))</f>
        <v>#VALUE!</v>
      </c>
      <c r="BD1004" s="361" t="e">
        <f>_xll.qlIndexFixing($BE$1,AZ1004,TRUE,_xll.ohTrigger(Trigger,Quote!$V$2))</f>
        <v>#NUM!</v>
      </c>
    </row>
    <row r="1005" spans="51:56" ht="11.25" customHeight="1" x14ac:dyDescent="0.25">
      <c r="AY1005" s="189" t="s">
        <v>91</v>
      </c>
      <c r="AZ1005" s="188">
        <f>_xll.qlInterestRateIndexFixingDate(Currency&amp;"ibor"&amp;$I$1,BA1005,Trigger)</f>
        <v>46325</v>
      </c>
      <c r="BA1005" s="188">
        <f>_xll.qlCalendarAdvance(Calendar,BA1004,AY1005,"f",,Trigger)</f>
        <v>46329</v>
      </c>
      <c r="BB1005" s="188">
        <f>_xll.qlInterestRateIndexMaturity(Currency&amp;"ibor"&amp;$I$1,BA1005,Trigger)</f>
        <v>46421</v>
      </c>
      <c r="BC1005" s="361" t="e">
        <f>_xll.qlIndexFixing($AC$5,AZ1005,,_xll.ohTrigger(Trigger,Quote!$V$2))</f>
        <v>#VALUE!</v>
      </c>
      <c r="BD1005" s="361" t="e">
        <f>_xll.qlIndexFixing($BE$1,AZ1005,TRUE,_xll.ohTrigger(Trigger,Quote!$V$2))</f>
        <v>#NUM!</v>
      </c>
    </row>
    <row r="1006" spans="51:56" ht="11.25" customHeight="1" x14ac:dyDescent="0.25">
      <c r="AY1006" s="189" t="s">
        <v>91</v>
      </c>
      <c r="AZ1006" s="188">
        <f>_xll.qlInterestRateIndexFixingDate(Currency&amp;"ibor"&amp;$I$1,BA1006,Trigger)</f>
        <v>46332</v>
      </c>
      <c r="BA1006" s="188">
        <f>_xll.qlCalendarAdvance(Calendar,BA1005,AY1006,"f",,Trigger)</f>
        <v>46336</v>
      </c>
      <c r="BB1006" s="188">
        <f>_xll.qlInterestRateIndexMaturity(Currency&amp;"ibor"&amp;$I$1,BA1006,Trigger)</f>
        <v>46428</v>
      </c>
      <c r="BC1006" s="361" t="e">
        <f>_xll.qlIndexFixing($AC$5,AZ1006,,_xll.ohTrigger(Trigger,Quote!$V$2))</f>
        <v>#VALUE!</v>
      </c>
      <c r="BD1006" s="361" t="e">
        <f>_xll.qlIndexFixing($BE$1,AZ1006,TRUE,_xll.ohTrigger(Trigger,Quote!$V$2))</f>
        <v>#NUM!</v>
      </c>
    </row>
    <row r="1007" spans="51:56" ht="11.25" customHeight="1" x14ac:dyDescent="0.25">
      <c r="AY1007" s="189" t="s">
        <v>91</v>
      </c>
      <c r="AZ1007" s="188">
        <f>_xll.qlInterestRateIndexFixingDate(Currency&amp;"ibor"&amp;$I$1,BA1007,Trigger)</f>
        <v>46339</v>
      </c>
      <c r="BA1007" s="188">
        <f>_xll.qlCalendarAdvance(Calendar,BA1006,AY1007,"f",,Trigger)</f>
        <v>46343</v>
      </c>
      <c r="BB1007" s="188">
        <f>_xll.qlInterestRateIndexMaturity(Currency&amp;"ibor"&amp;$I$1,BA1007,Trigger)</f>
        <v>46435</v>
      </c>
      <c r="BC1007" s="361" t="e">
        <f>_xll.qlIndexFixing($AC$5,AZ1007,,_xll.ohTrigger(Trigger,Quote!$V$2))</f>
        <v>#VALUE!</v>
      </c>
      <c r="BD1007" s="361" t="e">
        <f>_xll.qlIndexFixing($BE$1,AZ1007,TRUE,_xll.ohTrigger(Trigger,Quote!$V$2))</f>
        <v>#NUM!</v>
      </c>
    </row>
    <row r="1008" spans="51:56" ht="11.25" customHeight="1" x14ac:dyDescent="0.25">
      <c r="AY1008" s="189" t="s">
        <v>91</v>
      </c>
      <c r="AZ1008" s="188">
        <f>_xll.qlInterestRateIndexFixingDate(Currency&amp;"ibor"&amp;$I$1,BA1008,Trigger)</f>
        <v>46346</v>
      </c>
      <c r="BA1008" s="188">
        <f>_xll.qlCalendarAdvance(Calendar,BA1007,AY1008,"f",,Trigger)</f>
        <v>46350</v>
      </c>
      <c r="BB1008" s="188">
        <f>_xll.qlInterestRateIndexMaturity(Currency&amp;"ibor"&amp;$I$1,BA1008,Trigger)</f>
        <v>46442</v>
      </c>
      <c r="BC1008" s="361" t="e">
        <f>_xll.qlIndexFixing($AC$5,AZ1008,,_xll.ohTrigger(Trigger,Quote!$V$2))</f>
        <v>#VALUE!</v>
      </c>
      <c r="BD1008" s="361" t="e">
        <f>_xll.qlIndexFixing($BE$1,AZ1008,TRUE,_xll.ohTrigger(Trigger,Quote!$V$2))</f>
        <v>#NUM!</v>
      </c>
    </row>
    <row r="1009" spans="51:56" ht="11.25" customHeight="1" x14ac:dyDescent="0.25">
      <c r="AY1009" s="189" t="s">
        <v>91</v>
      </c>
      <c r="AZ1009" s="188">
        <f>_xll.qlInterestRateIndexFixingDate(Currency&amp;"ibor"&amp;$I$1,BA1009,Trigger)</f>
        <v>46353</v>
      </c>
      <c r="BA1009" s="188">
        <f>_xll.qlCalendarAdvance(Calendar,BA1008,AY1009,"f",,Trigger)</f>
        <v>46357</v>
      </c>
      <c r="BB1009" s="188">
        <f>_xll.qlInterestRateIndexMaturity(Currency&amp;"ibor"&amp;$I$1,BA1009,Trigger)</f>
        <v>46447</v>
      </c>
      <c r="BC1009" s="361" t="e">
        <f>_xll.qlIndexFixing($AC$5,AZ1009,,_xll.ohTrigger(Trigger,Quote!$V$2))</f>
        <v>#VALUE!</v>
      </c>
      <c r="BD1009" s="361" t="e">
        <f>_xll.qlIndexFixing($BE$1,AZ1009,TRUE,_xll.ohTrigger(Trigger,Quote!$V$2))</f>
        <v>#NUM!</v>
      </c>
    </row>
    <row r="1010" spans="51:56" ht="11.25" customHeight="1" x14ac:dyDescent="0.25">
      <c r="AY1010" s="189" t="s">
        <v>91</v>
      </c>
      <c r="AZ1010" s="188">
        <f>_xll.qlInterestRateIndexFixingDate(Currency&amp;"ibor"&amp;$I$1,BA1010,Trigger)</f>
        <v>46360</v>
      </c>
      <c r="BA1010" s="188">
        <f>_xll.qlCalendarAdvance(Calendar,BA1009,AY1010,"f",,Trigger)</f>
        <v>46364</v>
      </c>
      <c r="BB1010" s="188">
        <f>_xll.qlInterestRateIndexMaturity(Currency&amp;"ibor"&amp;$I$1,BA1010,Trigger)</f>
        <v>46454</v>
      </c>
      <c r="BC1010" s="361" t="e">
        <f>_xll.qlIndexFixing($AC$5,AZ1010,,_xll.ohTrigger(Trigger,Quote!$V$2))</f>
        <v>#VALUE!</v>
      </c>
      <c r="BD1010" s="361" t="e">
        <f>_xll.qlIndexFixing($BE$1,AZ1010,TRUE,_xll.ohTrigger(Trigger,Quote!$V$2))</f>
        <v>#NUM!</v>
      </c>
    </row>
    <row r="1011" spans="51:56" ht="11.25" customHeight="1" x14ac:dyDescent="0.25">
      <c r="AY1011" s="189" t="s">
        <v>91</v>
      </c>
      <c r="AZ1011" s="188">
        <f>_xll.qlInterestRateIndexFixingDate(Currency&amp;"ibor"&amp;$I$1,BA1011,Trigger)</f>
        <v>46367</v>
      </c>
      <c r="BA1011" s="188">
        <f>_xll.qlCalendarAdvance(Calendar,BA1010,AY1011,"f",,Trigger)</f>
        <v>46371</v>
      </c>
      <c r="BB1011" s="188">
        <f>_xll.qlInterestRateIndexMaturity(Currency&amp;"ibor"&amp;$I$1,BA1011,Trigger)</f>
        <v>46461</v>
      </c>
      <c r="BC1011" s="361" t="e">
        <f>_xll.qlIndexFixing($AC$5,AZ1011,,_xll.ohTrigger(Trigger,Quote!$V$2))</f>
        <v>#VALUE!</v>
      </c>
      <c r="BD1011" s="361" t="e">
        <f>_xll.qlIndexFixing($BE$1,AZ1011,TRUE,_xll.ohTrigger(Trigger,Quote!$V$2))</f>
        <v>#NUM!</v>
      </c>
    </row>
    <row r="1012" spans="51:56" ht="11.25" customHeight="1" x14ac:dyDescent="0.25">
      <c r="AY1012" s="189" t="s">
        <v>91</v>
      </c>
      <c r="AZ1012" s="188">
        <f>_xll.qlInterestRateIndexFixingDate(Currency&amp;"ibor"&amp;$I$1,BA1012,Trigger)</f>
        <v>46374</v>
      </c>
      <c r="BA1012" s="188">
        <f>_xll.qlCalendarAdvance(Calendar,BA1011,AY1012,"f",,Trigger)</f>
        <v>46378</v>
      </c>
      <c r="BB1012" s="188">
        <f>_xll.qlInterestRateIndexMaturity(Currency&amp;"ibor"&amp;$I$1,BA1012,Trigger)</f>
        <v>46468</v>
      </c>
      <c r="BC1012" s="361" t="e">
        <f>_xll.qlIndexFixing($AC$5,AZ1012,,_xll.ohTrigger(Trigger,Quote!$V$2))</f>
        <v>#VALUE!</v>
      </c>
      <c r="BD1012" s="361" t="e">
        <f>_xll.qlIndexFixing($BE$1,AZ1012,TRUE,_xll.ohTrigger(Trigger,Quote!$V$2))</f>
        <v>#NUM!</v>
      </c>
    </row>
    <row r="1013" spans="51:56" ht="11.25" customHeight="1" x14ac:dyDescent="0.25">
      <c r="AY1013" s="189" t="s">
        <v>91</v>
      </c>
      <c r="AZ1013" s="188">
        <f>_xll.qlInterestRateIndexFixingDate(Currency&amp;"ibor"&amp;$I$1,BA1013,Trigger)</f>
        <v>46380</v>
      </c>
      <c r="BA1013" s="188">
        <f>_xll.qlCalendarAdvance(Calendar,BA1012,AY1013,"f",,Trigger)</f>
        <v>46385</v>
      </c>
      <c r="BB1013" s="188">
        <f>_xll.qlInterestRateIndexMaturity(Currency&amp;"ibor"&amp;$I$1,BA1013,Trigger)</f>
        <v>46476</v>
      </c>
      <c r="BC1013" s="361" t="e">
        <f>_xll.qlIndexFixing($AC$5,AZ1013,,_xll.ohTrigger(Trigger,Quote!$V$2))</f>
        <v>#VALUE!</v>
      </c>
      <c r="BD1013" s="361" t="e">
        <f>_xll.qlIndexFixing($BE$1,AZ1013,TRUE,_xll.ohTrigger(Trigger,Quote!$V$2))</f>
        <v>#NUM!</v>
      </c>
    </row>
    <row r="1014" spans="51:56" ht="11.25" customHeight="1" x14ac:dyDescent="0.25">
      <c r="AY1014" s="189" t="s">
        <v>91</v>
      </c>
      <c r="AZ1014" s="188">
        <f>_xll.qlInterestRateIndexFixingDate(Currency&amp;"ibor"&amp;$I$1,BA1014,Trigger)</f>
        <v>46387</v>
      </c>
      <c r="BA1014" s="188">
        <f>_xll.qlCalendarAdvance(Calendar,BA1013,AY1014,"f",,Trigger)</f>
        <v>46392</v>
      </c>
      <c r="BB1014" s="188">
        <f>_xll.qlInterestRateIndexMaturity(Currency&amp;"ibor"&amp;$I$1,BA1014,Trigger)</f>
        <v>46482</v>
      </c>
      <c r="BC1014" s="361" t="e">
        <f>_xll.qlIndexFixing($AC$5,AZ1014,,_xll.ohTrigger(Trigger,Quote!$V$2))</f>
        <v>#VALUE!</v>
      </c>
      <c r="BD1014" s="361" t="e">
        <f>_xll.qlIndexFixing($BE$1,AZ1014,TRUE,_xll.ohTrigger(Trigger,Quote!$V$2))</f>
        <v>#NUM!</v>
      </c>
    </row>
    <row r="1015" spans="51:56" ht="11.25" customHeight="1" x14ac:dyDescent="0.25">
      <c r="AY1015" s="189" t="s">
        <v>91</v>
      </c>
      <c r="AZ1015" s="188">
        <f>_xll.qlInterestRateIndexFixingDate(Currency&amp;"ibor"&amp;$I$1,BA1015,Trigger)</f>
        <v>46395</v>
      </c>
      <c r="BA1015" s="188">
        <f>_xll.qlCalendarAdvance(Calendar,BA1014,AY1015,"f",,Trigger)</f>
        <v>46399</v>
      </c>
      <c r="BB1015" s="188">
        <f>_xll.qlInterestRateIndexMaturity(Currency&amp;"ibor"&amp;$I$1,BA1015,Trigger)</f>
        <v>46489</v>
      </c>
      <c r="BC1015" s="361" t="e">
        <f>_xll.qlIndexFixing($AC$5,AZ1015,,_xll.ohTrigger(Trigger,Quote!$V$2))</f>
        <v>#VALUE!</v>
      </c>
      <c r="BD1015" s="361" t="e">
        <f>_xll.qlIndexFixing($BE$1,AZ1015,TRUE,_xll.ohTrigger(Trigger,Quote!$V$2))</f>
        <v>#NUM!</v>
      </c>
    </row>
    <row r="1016" spans="51:56" ht="11.25" customHeight="1" x14ac:dyDescent="0.25">
      <c r="AY1016" s="189" t="s">
        <v>91</v>
      </c>
      <c r="AZ1016" s="188">
        <f>_xll.qlInterestRateIndexFixingDate(Currency&amp;"ibor"&amp;$I$1,BA1016,Trigger)</f>
        <v>46402</v>
      </c>
      <c r="BA1016" s="188">
        <f>_xll.qlCalendarAdvance(Calendar,BA1015,AY1016,"f",,Trigger)</f>
        <v>46406</v>
      </c>
      <c r="BB1016" s="188">
        <f>_xll.qlInterestRateIndexMaturity(Currency&amp;"ibor"&amp;$I$1,BA1016,Trigger)</f>
        <v>46496</v>
      </c>
      <c r="BC1016" s="361" t="e">
        <f>_xll.qlIndexFixing($AC$5,AZ1016,,_xll.ohTrigger(Trigger,Quote!$V$2))</f>
        <v>#VALUE!</v>
      </c>
      <c r="BD1016" s="361" t="e">
        <f>_xll.qlIndexFixing($BE$1,AZ1016,TRUE,_xll.ohTrigger(Trigger,Quote!$V$2))</f>
        <v>#NUM!</v>
      </c>
    </row>
    <row r="1017" spans="51:56" ht="11.25" customHeight="1" x14ac:dyDescent="0.25">
      <c r="AY1017" s="189" t="s">
        <v>91</v>
      </c>
      <c r="AZ1017" s="188">
        <f>_xll.qlInterestRateIndexFixingDate(Currency&amp;"ibor"&amp;$I$1,BA1017,Trigger)</f>
        <v>46409</v>
      </c>
      <c r="BA1017" s="188">
        <f>_xll.qlCalendarAdvance(Calendar,BA1016,AY1017,"f",,Trigger)</f>
        <v>46413</v>
      </c>
      <c r="BB1017" s="188">
        <f>_xll.qlInterestRateIndexMaturity(Currency&amp;"ibor"&amp;$I$1,BA1017,Trigger)</f>
        <v>46503</v>
      </c>
      <c r="BC1017" s="361" t="e">
        <f>_xll.qlIndexFixing($AC$5,AZ1017,,_xll.ohTrigger(Trigger,Quote!$V$2))</f>
        <v>#VALUE!</v>
      </c>
      <c r="BD1017" s="361" t="e">
        <f>_xll.qlIndexFixing($BE$1,AZ1017,TRUE,_xll.ohTrigger(Trigger,Quote!$V$2))</f>
        <v>#NUM!</v>
      </c>
    </row>
    <row r="1018" spans="51:56" ht="11.25" customHeight="1" x14ac:dyDescent="0.25">
      <c r="AY1018" s="189" t="s">
        <v>91</v>
      </c>
      <c r="AZ1018" s="188">
        <f>_xll.qlInterestRateIndexFixingDate(Currency&amp;"ibor"&amp;$I$1,BA1018,Trigger)</f>
        <v>46416</v>
      </c>
      <c r="BA1018" s="188">
        <f>_xll.qlCalendarAdvance(Calendar,BA1017,AY1018,"f",,Trigger)</f>
        <v>46420</v>
      </c>
      <c r="BB1018" s="188">
        <f>_xll.qlInterestRateIndexMaturity(Currency&amp;"ibor"&amp;$I$1,BA1018,Trigger)</f>
        <v>46510</v>
      </c>
      <c r="BC1018" s="361" t="e">
        <f>_xll.qlIndexFixing($AC$5,AZ1018,,_xll.ohTrigger(Trigger,Quote!$V$2))</f>
        <v>#VALUE!</v>
      </c>
      <c r="BD1018" s="361" t="e">
        <f>_xll.qlIndexFixing($BE$1,AZ1018,TRUE,_xll.ohTrigger(Trigger,Quote!$V$2))</f>
        <v>#NUM!</v>
      </c>
    </row>
    <row r="1019" spans="51:56" ht="11.25" customHeight="1" x14ac:dyDescent="0.25">
      <c r="AY1019" s="189" t="s">
        <v>91</v>
      </c>
      <c r="AZ1019" s="188">
        <f>_xll.qlInterestRateIndexFixingDate(Currency&amp;"ibor"&amp;$I$1,BA1019,Trigger)</f>
        <v>46423</v>
      </c>
      <c r="BA1019" s="188">
        <f>_xll.qlCalendarAdvance(Calendar,BA1018,AY1019,"f",,Trigger)</f>
        <v>46427</v>
      </c>
      <c r="BB1019" s="188">
        <f>_xll.qlInterestRateIndexMaturity(Currency&amp;"ibor"&amp;$I$1,BA1019,Trigger)</f>
        <v>46517</v>
      </c>
      <c r="BC1019" s="361" t="e">
        <f>_xll.qlIndexFixing($AC$5,AZ1019,,_xll.ohTrigger(Trigger,Quote!$V$2))</f>
        <v>#VALUE!</v>
      </c>
      <c r="BD1019" s="361" t="e">
        <f>_xll.qlIndexFixing($BE$1,AZ1019,TRUE,_xll.ohTrigger(Trigger,Quote!$V$2))</f>
        <v>#NUM!</v>
      </c>
    </row>
    <row r="1020" spans="51:56" ht="11.25" customHeight="1" x14ac:dyDescent="0.25">
      <c r="AY1020" s="189" t="s">
        <v>91</v>
      </c>
      <c r="AZ1020" s="188">
        <f>_xll.qlInterestRateIndexFixingDate(Currency&amp;"ibor"&amp;$I$1,BA1020,Trigger)</f>
        <v>46430</v>
      </c>
      <c r="BA1020" s="188">
        <f>_xll.qlCalendarAdvance(Calendar,BA1019,AY1020,"f",,Trigger)</f>
        <v>46434</v>
      </c>
      <c r="BB1020" s="188">
        <f>_xll.qlInterestRateIndexMaturity(Currency&amp;"ibor"&amp;$I$1,BA1020,Trigger)</f>
        <v>46524</v>
      </c>
      <c r="BC1020" s="361" t="e">
        <f>_xll.qlIndexFixing($AC$5,AZ1020,,_xll.ohTrigger(Trigger,Quote!$V$2))</f>
        <v>#VALUE!</v>
      </c>
      <c r="BD1020" s="361" t="e">
        <f>_xll.qlIndexFixing($BE$1,AZ1020,TRUE,_xll.ohTrigger(Trigger,Quote!$V$2))</f>
        <v>#NUM!</v>
      </c>
    </row>
    <row r="1021" spans="51:56" ht="11.25" customHeight="1" x14ac:dyDescent="0.25">
      <c r="AY1021" s="189" t="s">
        <v>91</v>
      </c>
      <c r="AZ1021" s="188">
        <f>_xll.qlInterestRateIndexFixingDate(Currency&amp;"ibor"&amp;$I$1,BA1021,Trigger)</f>
        <v>46437</v>
      </c>
      <c r="BA1021" s="188">
        <f>_xll.qlCalendarAdvance(Calendar,BA1020,AY1021,"f",,Trigger)</f>
        <v>46441</v>
      </c>
      <c r="BB1021" s="188">
        <f>_xll.qlInterestRateIndexMaturity(Currency&amp;"ibor"&amp;$I$1,BA1021,Trigger)</f>
        <v>46531</v>
      </c>
      <c r="BC1021" s="361" t="e">
        <f>_xll.qlIndexFixing($AC$5,AZ1021,,_xll.ohTrigger(Trigger,Quote!$V$2))</f>
        <v>#VALUE!</v>
      </c>
      <c r="BD1021" s="361" t="e">
        <f>_xll.qlIndexFixing($BE$1,AZ1021,TRUE,_xll.ohTrigger(Trigger,Quote!$V$2))</f>
        <v>#NUM!</v>
      </c>
    </row>
    <row r="1022" spans="51:56" ht="11.25" customHeight="1" x14ac:dyDescent="0.25">
      <c r="AY1022" s="189" t="s">
        <v>91</v>
      </c>
      <c r="AZ1022" s="188">
        <f>_xll.qlInterestRateIndexFixingDate(Currency&amp;"ibor"&amp;$I$1,BA1022,Trigger)</f>
        <v>46444</v>
      </c>
      <c r="BA1022" s="188">
        <f>_xll.qlCalendarAdvance(Calendar,BA1021,AY1022,"f",,Trigger)</f>
        <v>46448</v>
      </c>
      <c r="BB1022" s="188">
        <f>_xll.qlInterestRateIndexMaturity(Currency&amp;"ibor"&amp;$I$1,BA1022,Trigger)</f>
        <v>46540</v>
      </c>
      <c r="BC1022" s="361" t="e">
        <f>_xll.qlIndexFixing($AC$5,AZ1022,,_xll.ohTrigger(Trigger,Quote!$V$2))</f>
        <v>#VALUE!</v>
      </c>
      <c r="BD1022" s="361" t="e">
        <f>_xll.qlIndexFixing($BE$1,AZ1022,TRUE,_xll.ohTrigger(Trigger,Quote!$V$2))</f>
        <v>#NUM!</v>
      </c>
    </row>
    <row r="1023" spans="51:56" ht="11.25" customHeight="1" x14ac:dyDescent="0.25">
      <c r="AY1023" s="189" t="s">
        <v>91</v>
      </c>
      <c r="AZ1023" s="188">
        <f>_xll.qlInterestRateIndexFixingDate(Currency&amp;"ibor"&amp;$I$1,BA1023,Trigger)</f>
        <v>46451</v>
      </c>
      <c r="BA1023" s="188">
        <f>_xll.qlCalendarAdvance(Calendar,BA1022,AY1023,"f",,Trigger)</f>
        <v>46455</v>
      </c>
      <c r="BB1023" s="188">
        <f>_xll.qlInterestRateIndexMaturity(Currency&amp;"ibor"&amp;$I$1,BA1023,Trigger)</f>
        <v>46547</v>
      </c>
      <c r="BC1023" s="361" t="e">
        <f>_xll.qlIndexFixing($AC$5,AZ1023,,_xll.ohTrigger(Trigger,Quote!$V$2))</f>
        <v>#VALUE!</v>
      </c>
      <c r="BD1023" s="361" t="e">
        <f>_xll.qlIndexFixing($BE$1,AZ1023,TRUE,_xll.ohTrigger(Trigger,Quote!$V$2))</f>
        <v>#NUM!</v>
      </c>
    </row>
    <row r="1024" spans="51:56" ht="11.25" customHeight="1" x14ac:dyDescent="0.25">
      <c r="AY1024" s="189" t="s">
        <v>91</v>
      </c>
      <c r="AZ1024" s="188">
        <f>_xll.qlInterestRateIndexFixingDate(Currency&amp;"ibor"&amp;$I$1,BA1024,Trigger)</f>
        <v>46458</v>
      </c>
      <c r="BA1024" s="188">
        <f>_xll.qlCalendarAdvance(Calendar,BA1023,AY1024,"f",,Trigger)</f>
        <v>46462</v>
      </c>
      <c r="BB1024" s="188">
        <f>_xll.qlInterestRateIndexMaturity(Currency&amp;"ibor"&amp;$I$1,BA1024,Trigger)</f>
        <v>46554</v>
      </c>
      <c r="BC1024" s="361" t="e">
        <f>_xll.qlIndexFixing($AC$5,AZ1024,,_xll.ohTrigger(Trigger,Quote!$V$2))</f>
        <v>#VALUE!</v>
      </c>
      <c r="BD1024" s="361" t="e">
        <f>_xll.qlIndexFixing($BE$1,AZ1024,TRUE,_xll.ohTrigger(Trigger,Quote!$V$2))</f>
        <v>#NUM!</v>
      </c>
    </row>
    <row r="1025" spans="51:56" ht="11.25" customHeight="1" x14ac:dyDescent="0.25">
      <c r="AY1025" s="189" t="s">
        <v>91</v>
      </c>
      <c r="AZ1025" s="188">
        <f>_xll.qlInterestRateIndexFixingDate(Currency&amp;"ibor"&amp;$I$1,BA1025,Trigger)</f>
        <v>46465</v>
      </c>
      <c r="BA1025" s="188">
        <f>_xll.qlCalendarAdvance(Calendar,BA1024,AY1025,"f",,Trigger)</f>
        <v>46469</v>
      </c>
      <c r="BB1025" s="188">
        <f>_xll.qlInterestRateIndexMaturity(Currency&amp;"ibor"&amp;$I$1,BA1025,Trigger)</f>
        <v>46561</v>
      </c>
      <c r="BC1025" s="361" t="e">
        <f>_xll.qlIndexFixing($AC$5,AZ1025,,_xll.ohTrigger(Trigger,Quote!$V$2))</f>
        <v>#VALUE!</v>
      </c>
      <c r="BD1025" s="361" t="e">
        <f>_xll.qlIndexFixing($BE$1,AZ1025,TRUE,_xll.ohTrigger(Trigger,Quote!$V$2))</f>
        <v>#NUM!</v>
      </c>
    </row>
    <row r="1026" spans="51:56" ht="11.25" customHeight="1" x14ac:dyDescent="0.25">
      <c r="AY1026" s="189" t="s">
        <v>91</v>
      </c>
      <c r="AZ1026" s="188">
        <f>_xll.qlInterestRateIndexFixingDate(Currency&amp;"ibor"&amp;$I$1,BA1026,Trigger)</f>
        <v>46470</v>
      </c>
      <c r="BA1026" s="188">
        <f>_xll.qlCalendarAdvance(Calendar,BA1025,AY1026,"f",,Trigger)</f>
        <v>46476</v>
      </c>
      <c r="BB1026" s="188">
        <f>_xll.qlInterestRateIndexMaturity(Currency&amp;"ibor"&amp;$I$1,BA1026,Trigger)</f>
        <v>46568</v>
      </c>
      <c r="BC1026" s="361" t="e">
        <f>_xll.qlIndexFixing($AC$5,AZ1026,,_xll.ohTrigger(Trigger,Quote!$V$2))</f>
        <v>#VALUE!</v>
      </c>
      <c r="BD1026" s="361" t="e">
        <f>_xll.qlIndexFixing($BE$1,AZ1026,TRUE,_xll.ohTrigger(Trigger,Quote!$V$2))</f>
        <v>#NUM!</v>
      </c>
    </row>
    <row r="1027" spans="51:56" ht="11.25" customHeight="1" x14ac:dyDescent="0.25">
      <c r="AY1027" s="189" t="s">
        <v>91</v>
      </c>
      <c r="AZ1027" s="188">
        <f>_xll.qlInterestRateIndexFixingDate(Currency&amp;"ibor"&amp;$I$1,BA1027,Trigger)</f>
        <v>46479</v>
      </c>
      <c r="BA1027" s="188">
        <f>_xll.qlCalendarAdvance(Calendar,BA1026,AY1027,"f",,Trigger)</f>
        <v>46483</v>
      </c>
      <c r="BB1027" s="188">
        <f>_xll.qlInterestRateIndexMaturity(Currency&amp;"ibor"&amp;$I$1,BA1027,Trigger)</f>
        <v>46574</v>
      </c>
      <c r="BC1027" s="361" t="e">
        <f>_xll.qlIndexFixing($AC$5,AZ1027,,_xll.ohTrigger(Trigger,Quote!$V$2))</f>
        <v>#VALUE!</v>
      </c>
      <c r="BD1027" s="361" t="e">
        <f>_xll.qlIndexFixing($BE$1,AZ1027,TRUE,_xll.ohTrigger(Trigger,Quote!$V$2))</f>
        <v>#NUM!</v>
      </c>
    </row>
    <row r="1028" spans="51:56" ht="11.25" customHeight="1" x14ac:dyDescent="0.25">
      <c r="AY1028" s="189" t="s">
        <v>91</v>
      </c>
      <c r="AZ1028" s="188">
        <f>_xll.qlInterestRateIndexFixingDate(Currency&amp;"ibor"&amp;$I$1,BA1028,Trigger)</f>
        <v>46486</v>
      </c>
      <c r="BA1028" s="188">
        <f>_xll.qlCalendarAdvance(Calendar,BA1027,AY1028,"f",,Trigger)</f>
        <v>46490</v>
      </c>
      <c r="BB1028" s="188">
        <f>_xll.qlInterestRateIndexMaturity(Currency&amp;"ibor"&amp;$I$1,BA1028,Trigger)</f>
        <v>46581</v>
      </c>
      <c r="BC1028" s="361" t="e">
        <f>_xll.qlIndexFixing($AC$5,AZ1028,,_xll.ohTrigger(Trigger,Quote!$V$2))</f>
        <v>#VALUE!</v>
      </c>
      <c r="BD1028" s="361" t="e">
        <f>_xll.qlIndexFixing($BE$1,AZ1028,TRUE,_xll.ohTrigger(Trigger,Quote!$V$2))</f>
        <v>#NUM!</v>
      </c>
    </row>
    <row r="1029" spans="51:56" ht="11.25" customHeight="1" x14ac:dyDescent="0.25">
      <c r="AY1029" s="189" t="s">
        <v>91</v>
      </c>
      <c r="AZ1029" s="188">
        <f>_xll.qlInterestRateIndexFixingDate(Currency&amp;"ibor"&amp;$I$1,BA1029,Trigger)</f>
        <v>46493</v>
      </c>
      <c r="BA1029" s="188">
        <f>_xll.qlCalendarAdvance(Calendar,BA1028,AY1029,"f",,Trigger)</f>
        <v>46497</v>
      </c>
      <c r="BB1029" s="188">
        <f>_xll.qlInterestRateIndexMaturity(Currency&amp;"ibor"&amp;$I$1,BA1029,Trigger)</f>
        <v>46588</v>
      </c>
      <c r="BC1029" s="361" t="e">
        <f>_xll.qlIndexFixing($AC$5,AZ1029,,_xll.ohTrigger(Trigger,Quote!$V$2))</f>
        <v>#VALUE!</v>
      </c>
      <c r="BD1029" s="361" t="e">
        <f>_xll.qlIndexFixing($BE$1,AZ1029,TRUE,_xll.ohTrigger(Trigger,Quote!$V$2))</f>
        <v>#NUM!</v>
      </c>
    </row>
    <row r="1030" spans="51:56" ht="11.25" customHeight="1" x14ac:dyDescent="0.25">
      <c r="AY1030" s="189" t="s">
        <v>91</v>
      </c>
      <c r="AZ1030" s="188">
        <f>_xll.qlInterestRateIndexFixingDate(Currency&amp;"ibor"&amp;$I$1,BA1030,Trigger)</f>
        <v>46500</v>
      </c>
      <c r="BA1030" s="188">
        <f>_xll.qlCalendarAdvance(Calendar,BA1029,AY1030,"f",,Trigger)</f>
        <v>46504</v>
      </c>
      <c r="BB1030" s="188">
        <f>_xll.qlInterestRateIndexMaturity(Currency&amp;"ibor"&amp;$I$1,BA1030,Trigger)</f>
        <v>46595</v>
      </c>
      <c r="BC1030" s="361" t="e">
        <f>_xll.qlIndexFixing($AC$5,AZ1030,,_xll.ohTrigger(Trigger,Quote!$V$2))</f>
        <v>#VALUE!</v>
      </c>
      <c r="BD1030" s="361" t="e">
        <f>_xll.qlIndexFixing($BE$1,AZ1030,TRUE,_xll.ohTrigger(Trigger,Quote!$V$2))</f>
        <v>#NUM!</v>
      </c>
    </row>
    <row r="1031" spans="51:56" ht="11.25" customHeight="1" x14ac:dyDescent="0.25">
      <c r="AY1031" s="189" t="s">
        <v>91</v>
      </c>
      <c r="AZ1031" s="188">
        <f>_xll.qlInterestRateIndexFixingDate(Currency&amp;"ibor"&amp;$I$1,BA1031,Trigger)</f>
        <v>46507</v>
      </c>
      <c r="BA1031" s="188">
        <f>_xll.qlCalendarAdvance(Calendar,BA1030,AY1031,"f",,Trigger)</f>
        <v>46511</v>
      </c>
      <c r="BB1031" s="188">
        <f>_xll.qlInterestRateIndexMaturity(Currency&amp;"ibor"&amp;$I$1,BA1031,Trigger)</f>
        <v>46603</v>
      </c>
      <c r="BC1031" s="361" t="e">
        <f>_xll.qlIndexFixing($AC$5,AZ1031,,_xll.ohTrigger(Trigger,Quote!$V$2))</f>
        <v>#VALUE!</v>
      </c>
      <c r="BD1031" s="361" t="e">
        <f>_xll.qlIndexFixing($BE$1,AZ1031,TRUE,_xll.ohTrigger(Trigger,Quote!$V$2))</f>
        <v>#NUM!</v>
      </c>
    </row>
    <row r="1032" spans="51:56" ht="11.25" customHeight="1" x14ac:dyDescent="0.25">
      <c r="AY1032" s="189" t="s">
        <v>91</v>
      </c>
      <c r="AZ1032" s="188">
        <f>_xll.qlInterestRateIndexFixingDate(Currency&amp;"ibor"&amp;$I$1,BA1032,Trigger)</f>
        <v>46514</v>
      </c>
      <c r="BA1032" s="188">
        <f>_xll.qlCalendarAdvance(Calendar,BA1031,AY1032,"f",,Trigger)</f>
        <v>46518</v>
      </c>
      <c r="BB1032" s="188">
        <f>_xll.qlInterestRateIndexMaturity(Currency&amp;"ibor"&amp;$I$1,BA1032,Trigger)</f>
        <v>46610</v>
      </c>
      <c r="BC1032" s="361" t="e">
        <f>_xll.qlIndexFixing($AC$5,AZ1032,,_xll.ohTrigger(Trigger,Quote!$V$2))</f>
        <v>#VALUE!</v>
      </c>
      <c r="BD1032" s="361" t="e">
        <f>_xll.qlIndexFixing($BE$1,AZ1032,TRUE,_xll.ohTrigger(Trigger,Quote!$V$2))</f>
        <v>#NUM!</v>
      </c>
    </row>
    <row r="1033" spans="51:56" ht="11.25" customHeight="1" x14ac:dyDescent="0.25">
      <c r="AY1033" s="189" t="s">
        <v>91</v>
      </c>
      <c r="AZ1033" s="188">
        <f>_xll.qlInterestRateIndexFixingDate(Currency&amp;"ibor"&amp;$I$1,BA1033,Trigger)</f>
        <v>46521</v>
      </c>
      <c r="BA1033" s="188">
        <f>_xll.qlCalendarAdvance(Calendar,BA1032,AY1033,"f",,Trigger)</f>
        <v>46525</v>
      </c>
      <c r="BB1033" s="188">
        <f>_xll.qlInterestRateIndexMaturity(Currency&amp;"ibor"&amp;$I$1,BA1033,Trigger)</f>
        <v>46617</v>
      </c>
      <c r="BC1033" s="361" t="e">
        <f>_xll.qlIndexFixing($AC$5,AZ1033,,_xll.ohTrigger(Trigger,Quote!$V$2))</f>
        <v>#VALUE!</v>
      </c>
      <c r="BD1033" s="361" t="e">
        <f>_xll.qlIndexFixing($BE$1,AZ1033,TRUE,_xll.ohTrigger(Trigger,Quote!$V$2))</f>
        <v>#NUM!</v>
      </c>
    </row>
    <row r="1034" spans="51:56" ht="11.25" customHeight="1" x14ac:dyDescent="0.25">
      <c r="AY1034" s="189" t="s">
        <v>91</v>
      </c>
      <c r="AZ1034" s="188">
        <f>_xll.qlInterestRateIndexFixingDate(Currency&amp;"ibor"&amp;$I$1,BA1034,Trigger)</f>
        <v>46528</v>
      </c>
      <c r="BA1034" s="188">
        <f>_xll.qlCalendarAdvance(Calendar,BA1033,AY1034,"f",,Trigger)</f>
        <v>46532</v>
      </c>
      <c r="BB1034" s="188">
        <f>_xll.qlInterestRateIndexMaturity(Currency&amp;"ibor"&amp;$I$1,BA1034,Trigger)</f>
        <v>46624</v>
      </c>
      <c r="BC1034" s="361" t="e">
        <f>_xll.qlIndexFixing($AC$5,AZ1034,,_xll.ohTrigger(Trigger,Quote!$V$2))</f>
        <v>#VALUE!</v>
      </c>
      <c r="BD1034" s="361" t="e">
        <f>_xll.qlIndexFixing($BE$1,AZ1034,TRUE,_xll.ohTrigger(Trigger,Quote!$V$2))</f>
        <v>#NUM!</v>
      </c>
    </row>
    <row r="1035" spans="51:56" ht="11.25" customHeight="1" x14ac:dyDescent="0.25">
      <c r="AY1035" s="189" t="s">
        <v>91</v>
      </c>
      <c r="AZ1035" s="188">
        <f>_xll.qlInterestRateIndexFixingDate(Currency&amp;"ibor"&amp;$I$1,BA1035,Trigger)</f>
        <v>46535</v>
      </c>
      <c r="BA1035" s="188">
        <f>_xll.qlCalendarAdvance(Calendar,BA1034,AY1035,"f",,Trigger)</f>
        <v>46539</v>
      </c>
      <c r="BB1035" s="188">
        <f>_xll.qlInterestRateIndexMaturity(Currency&amp;"ibor"&amp;$I$1,BA1035,Trigger)</f>
        <v>46631</v>
      </c>
      <c r="BC1035" s="361" t="e">
        <f>_xll.qlIndexFixing($AC$5,AZ1035,,_xll.ohTrigger(Trigger,Quote!$V$2))</f>
        <v>#VALUE!</v>
      </c>
      <c r="BD1035" s="361" t="e">
        <f>_xll.qlIndexFixing($BE$1,AZ1035,TRUE,_xll.ohTrigger(Trigger,Quote!$V$2))</f>
        <v>#NUM!</v>
      </c>
    </row>
    <row r="1036" spans="51:56" ht="11.25" customHeight="1" x14ac:dyDescent="0.25">
      <c r="AY1036" s="189" t="s">
        <v>91</v>
      </c>
      <c r="AZ1036" s="188">
        <f>_xll.qlInterestRateIndexFixingDate(Currency&amp;"ibor"&amp;$I$1,BA1036,Trigger)</f>
        <v>46542</v>
      </c>
      <c r="BA1036" s="188">
        <f>_xll.qlCalendarAdvance(Calendar,BA1035,AY1036,"f",,Trigger)</f>
        <v>46546</v>
      </c>
      <c r="BB1036" s="188">
        <f>_xll.qlInterestRateIndexMaturity(Currency&amp;"ibor"&amp;$I$1,BA1036,Trigger)</f>
        <v>46638</v>
      </c>
      <c r="BC1036" s="361" t="e">
        <f>_xll.qlIndexFixing($AC$5,AZ1036,,_xll.ohTrigger(Trigger,Quote!$V$2))</f>
        <v>#VALUE!</v>
      </c>
      <c r="BD1036" s="361" t="e">
        <f>_xll.qlIndexFixing($BE$1,AZ1036,TRUE,_xll.ohTrigger(Trigger,Quote!$V$2))</f>
        <v>#NUM!</v>
      </c>
    </row>
    <row r="1037" spans="51:56" ht="11.25" customHeight="1" x14ac:dyDescent="0.25">
      <c r="AY1037" s="189" t="s">
        <v>91</v>
      </c>
      <c r="AZ1037" s="188">
        <f>_xll.qlInterestRateIndexFixingDate(Currency&amp;"ibor"&amp;$I$1,BA1037,Trigger)</f>
        <v>46549</v>
      </c>
      <c r="BA1037" s="188">
        <f>_xll.qlCalendarAdvance(Calendar,BA1036,AY1037,"f",,Trigger)</f>
        <v>46553</v>
      </c>
      <c r="BB1037" s="188">
        <f>_xll.qlInterestRateIndexMaturity(Currency&amp;"ibor"&amp;$I$1,BA1037,Trigger)</f>
        <v>46645</v>
      </c>
      <c r="BC1037" s="361" t="e">
        <f>_xll.qlIndexFixing($AC$5,AZ1037,,_xll.ohTrigger(Trigger,Quote!$V$2))</f>
        <v>#VALUE!</v>
      </c>
      <c r="BD1037" s="361" t="e">
        <f>_xll.qlIndexFixing($BE$1,AZ1037,TRUE,_xll.ohTrigger(Trigger,Quote!$V$2))</f>
        <v>#NUM!</v>
      </c>
    </row>
    <row r="1038" spans="51:56" ht="11.25" customHeight="1" x14ac:dyDescent="0.25">
      <c r="AY1038" s="189" t="s">
        <v>91</v>
      </c>
      <c r="AZ1038" s="188">
        <f>_xll.qlInterestRateIndexFixingDate(Currency&amp;"ibor"&amp;$I$1,BA1038,Trigger)</f>
        <v>46556</v>
      </c>
      <c r="BA1038" s="188">
        <f>_xll.qlCalendarAdvance(Calendar,BA1037,AY1038,"f",,Trigger)</f>
        <v>46560</v>
      </c>
      <c r="BB1038" s="188">
        <f>_xll.qlInterestRateIndexMaturity(Currency&amp;"ibor"&amp;$I$1,BA1038,Trigger)</f>
        <v>46652</v>
      </c>
      <c r="BC1038" s="361" t="e">
        <f>_xll.qlIndexFixing($AC$5,AZ1038,,_xll.ohTrigger(Trigger,Quote!$V$2))</f>
        <v>#VALUE!</v>
      </c>
      <c r="BD1038" s="361" t="e">
        <f>_xll.qlIndexFixing($BE$1,AZ1038,TRUE,_xll.ohTrigger(Trigger,Quote!$V$2))</f>
        <v>#NUM!</v>
      </c>
    </row>
    <row r="1039" spans="51:56" ht="11.25" customHeight="1" x14ac:dyDescent="0.25">
      <c r="AY1039" s="189" t="s">
        <v>91</v>
      </c>
      <c r="AZ1039" s="188">
        <f>_xll.qlInterestRateIndexFixingDate(Currency&amp;"ibor"&amp;$I$1,BA1039,Trigger)</f>
        <v>46563</v>
      </c>
      <c r="BA1039" s="188">
        <f>_xll.qlCalendarAdvance(Calendar,BA1038,AY1039,"f",,Trigger)</f>
        <v>46567</v>
      </c>
      <c r="BB1039" s="188">
        <f>_xll.qlInterestRateIndexMaturity(Currency&amp;"ibor"&amp;$I$1,BA1039,Trigger)</f>
        <v>46659</v>
      </c>
      <c r="BC1039" s="361" t="e">
        <f>_xll.qlIndexFixing($AC$5,AZ1039,,_xll.ohTrigger(Trigger,Quote!$V$2))</f>
        <v>#VALUE!</v>
      </c>
      <c r="BD1039" s="361" t="e">
        <f>_xll.qlIndexFixing($BE$1,AZ1039,TRUE,_xll.ohTrigger(Trigger,Quote!$V$2))</f>
        <v>#NUM!</v>
      </c>
    </row>
    <row r="1040" spans="51:56" ht="11.25" customHeight="1" x14ac:dyDescent="0.25">
      <c r="AY1040" s="189" t="s">
        <v>91</v>
      </c>
      <c r="AZ1040" s="188">
        <f>_xll.qlInterestRateIndexFixingDate(Currency&amp;"ibor"&amp;$I$1,BA1040,Trigger)</f>
        <v>46570</v>
      </c>
      <c r="BA1040" s="188">
        <f>_xll.qlCalendarAdvance(Calendar,BA1039,AY1040,"f",,Trigger)</f>
        <v>46574</v>
      </c>
      <c r="BB1040" s="188">
        <f>_xll.qlInterestRateIndexMaturity(Currency&amp;"ibor"&amp;$I$1,BA1040,Trigger)</f>
        <v>46666</v>
      </c>
      <c r="BC1040" s="361" t="e">
        <f>_xll.qlIndexFixing($AC$5,AZ1040,,_xll.ohTrigger(Trigger,Quote!$V$2))</f>
        <v>#VALUE!</v>
      </c>
      <c r="BD1040" s="361" t="e">
        <f>_xll.qlIndexFixing($BE$1,AZ1040,TRUE,_xll.ohTrigger(Trigger,Quote!$V$2))</f>
        <v>#NUM!</v>
      </c>
    </row>
    <row r="1041" spans="51:56" ht="11.25" customHeight="1" x14ac:dyDescent="0.25">
      <c r="AY1041" s="189" t="s">
        <v>91</v>
      </c>
      <c r="AZ1041" s="188">
        <f>_xll.qlInterestRateIndexFixingDate(Currency&amp;"ibor"&amp;$I$1,BA1041,Trigger)</f>
        <v>46577</v>
      </c>
      <c r="BA1041" s="188">
        <f>_xll.qlCalendarAdvance(Calendar,BA1040,AY1041,"f",,Trigger)</f>
        <v>46581</v>
      </c>
      <c r="BB1041" s="188">
        <f>_xll.qlInterestRateIndexMaturity(Currency&amp;"ibor"&amp;$I$1,BA1041,Trigger)</f>
        <v>46673</v>
      </c>
      <c r="BC1041" s="361" t="e">
        <f>_xll.qlIndexFixing($AC$5,AZ1041,,_xll.ohTrigger(Trigger,Quote!$V$2))</f>
        <v>#VALUE!</v>
      </c>
      <c r="BD1041" s="361" t="e">
        <f>_xll.qlIndexFixing($BE$1,AZ1041,TRUE,_xll.ohTrigger(Trigger,Quote!$V$2))</f>
        <v>#NUM!</v>
      </c>
    </row>
    <row r="1042" spans="51:56" ht="11.25" customHeight="1" x14ac:dyDescent="0.25">
      <c r="AY1042" s="189" t="s">
        <v>91</v>
      </c>
      <c r="AZ1042" s="188">
        <f>_xll.qlInterestRateIndexFixingDate(Currency&amp;"ibor"&amp;$I$1,BA1042,Trigger)</f>
        <v>46584</v>
      </c>
      <c r="BA1042" s="188">
        <f>_xll.qlCalendarAdvance(Calendar,BA1041,AY1042,"f",,Trigger)</f>
        <v>46588</v>
      </c>
      <c r="BB1042" s="188">
        <f>_xll.qlInterestRateIndexMaturity(Currency&amp;"ibor"&amp;$I$1,BA1042,Trigger)</f>
        <v>46680</v>
      </c>
      <c r="BC1042" s="361" t="e">
        <f>_xll.qlIndexFixing($AC$5,AZ1042,,_xll.ohTrigger(Trigger,Quote!$V$2))</f>
        <v>#VALUE!</v>
      </c>
      <c r="BD1042" s="361" t="e">
        <f>_xll.qlIndexFixing($BE$1,AZ1042,TRUE,_xll.ohTrigger(Trigger,Quote!$V$2))</f>
        <v>#NUM!</v>
      </c>
    </row>
    <row r="1043" spans="51:56" ht="11.25" customHeight="1" x14ac:dyDescent="0.25">
      <c r="AY1043" s="189" t="s">
        <v>91</v>
      </c>
      <c r="AZ1043" s="188">
        <f>_xll.qlInterestRateIndexFixingDate(Currency&amp;"ibor"&amp;$I$1,BA1043,Trigger)</f>
        <v>46591</v>
      </c>
      <c r="BA1043" s="188">
        <f>_xll.qlCalendarAdvance(Calendar,BA1042,AY1043,"f",,Trigger)</f>
        <v>46595</v>
      </c>
      <c r="BB1043" s="188">
        <f>_xll.qlInterestRateIndexMaturity(Currency&amp;"ibor"&amp;$I$1,BA1043,Trigger)</f>
        <v>46687</v>
      </c>
      <c r="BC1043" s="361" t="e">
        <f>_xll.qlIndexFixing($AC$5,AZ1043,,_xll.ohTrigger(Trigger,Quote!$V$2))</f>
        <v>#VALUE!</v>
      </c>
      <c r="BD1043" s="361" t="e">
        <f>_xll.qlIndexFixing($BE$1,AZ1043,TRUE,_xll.ohTrigger(Trigger,Quote!$V$2))</f>
        <v>#NUM!</v>
      </c>
    </row>
    <row r="1044" spans="51:56" ht="11.25" customHeight="1" x14ac:dyDescent="0.25">
      <c r="AY1044" s="189" t="s">
        <v>91</v>
      </c>
      <c r="AZ1044" s="188">
        <f>_xll.qlInterestRateIndexFixingDate(Currency&amp;"ibor"&amp;$I$1,BA1044,Trigger)</f>
        <v>46598</v>
      </c>
      <c r="BA1044" s="188">
        <f>_xll.qlCalendarAdvance(Calendar,BA1043,AY1044,"f",,Trigger)</f>
        <v>46602</v>
      </c>
      <c r="BB1044" s="188">
        <f>_xll.qlInterestRateIndexMaturity(Currency&amp;"ibor"&amp;$I$1,BA1044,Trigger)</f>
        <v>46694</v>
      </c>
      <c r="BC1044" s="361" t="e">
        <f>_xll.qlIndexFixing($AC$5,AZ1044,,_xll.ohTrigger(Trigger,Quote!$V$2))</f>
        <v>#VALUE!</v>
      </c>
      <c r="BD1044" s="361" t="e">
        <f>_xll.qlIndexFixing($BE$1,AZ1044,TRUE,_xll.ohTrigger(Trigger,Quote!$V$2))</f>
        <v>#NUM!</v>
      </c>
    </row>
    <row r="1045" spans="51:56" ht="11.25" customHeight="1" x14ac:dyDescent="0.25">
      <c r="AY1045" s="189" t="s">
        <v>91</v>
      </c>
      <c r="AZ1045" s="188">
        <f>_xll.qlInterestRateIndexFixingDate(Currency&amp;"ibor"&amp;$I$1,BA1045,Trigger)</f>
        <v>46605</v>
      </c>
      <c r="BA1045" s="188">
        <f>_xll.qlCalendarAdvance(Calendar,BA1044,AY1045,"f",,Trigger)</f>
        <v>46609</v>
      </c>
      <c r="BB1045" s="188">
        <f>_xll.qlInterestRateIndexMaturity(Currency&amp;"ibor"&amp;$I$1,BA1045,Trigger)</f>
        <v>46701</v>
      </c>
      <c r="BC1045" s="361" t="e">
        <f>_xll.qlIndexFixing($AC$5,AZ1045,,_xll.ohTrigger(Trigger,Quote!$V$2))</f>
        <v>#VALUE!</v>
      </c>
      <c r="BD1045" s="361" t="e">
        <f>_xll.qlIndexFixing($BE$1,AZ1045,TRUE,_xll.ohTrigger(Trigger,Quote!$V$2))</f>
        <v>#NUM!</v>
      </c>
    </row>
    <row r="1046" spans="51:56" ht="11.25" customHeight="1" x14ac:dyDescent="0.25">
      <c r="AY1046" s="189" t="s">
        <v>91</v>
      </c>
      <c r="AZ1046" s="188">
        <f>_xll.qlInterestRateIndexFixingDate(Currency&amp;"ibor"&amp;$I$1,BA1046,Trigger)</f>
        <v>46612</v>
      </c>
      <c r="BA1046" s="188">
        <f>_xll.qlCalendarAdvance(Calendar,BA1045,AY1046,"f",,Trigger)</f>
        <v>46616</v>
      </c>
      <c r="BB1046" s="188">
        <f>_xll.qlInterestRateIndexMaturity(Currency&amp;"ibor"&amp;$I$1,BA1046,Trigger)</f>
        <v>46708</v>
      </c>
      <c r="BC1046" s="361" t="e">
        <f>_xll.qlIndexFixing($AC$5,AZ1046,,_xll.ohTrigger(Trigger,Quote!$V$2))</f>
        <v>#VALUE!</v>
      </c>
      <c r="BD1046" s="361" t="e">
        <f>_xll.qlIndexFixing($BE$1,AZ1046,TRUE,_xll.ohTrigger(Trigger,Quote!$V$2))</f>
        <v>#NUM!</v>
      </c>
    </row>
    <row r="1047" spans="51:56" ht="11.25" customHeight="1" x14ac:dyDescent="0.25">
      <c r="AY1047" s="189" t="s">
        <v>91</v>
      </c>
      <c r="AZ1047" s="188">
        <f>_xll.qlInterestRateIndexFixingDate(Currency&amp;"ibor"&amp;$I$1,BA1047,Trigger)</f>
        <v>46619</v>
      </c>
      <c r="BA1047" s="188">
        <f>_xll.qlCalendarAdvance(Calendar,BA1046,AY1047,"f",,Trigger)</f>
        <v>46623</v>
      </c>
      <c r="BB1047" s="188">
        <f>_xll.qlInterestRateIndexMaturity(Currency&amp;"ibor"&amp;$I$1,BA1047,Trigger)</f>
        <v>46715</v>
      </c>
      <c r="BC1047" s="361" t="e">
        <f>_xll.qlIndexFixing($AC$5,AZ1047,,_xll.ohTrigger(Trigger,Quote!$V$2))</f>
        <v>#VALUE!</v>
      </c>
      <c r="BD1047" s="361" t="e">
        <f>_xll.qlIndexFixing($BE$1,AZ1047,TRUE,_xll.ohTrigger(Trigger,Quote!$V$2))</f>
        <v>#NUM!</v>
      </c>
    </row>
    <row r="1048" spans="51:56" ht="11.25" customHeight="1" x14ac:dyDescent="0.25">
      <c r="AY1048" s="189" t="s">
        <v>91</v>
      </c>
      <c r="AZ1048" s="188">
        <f>_xll.qlInterestRateIndexFixingDate(Currency&amp;"ibor"&amp;$I$1,BA1048,Trigger)</f>
        <v>46626</v>
      </c>
      <c r="BA1048" s="188">
        <f>_xll.qlCalendarAdvance(Calendar,BA1047,AY1048,"f",,Trigger)</f>
        <v>46630</v>
      </c>
      <c r="BB1048" s="188">
        <f>_xll.qlInterestRateIndexMaturity(Currency&amp;"ibor"&amp;$I$1,BA1048,Trigger)</f>
        <v>46721</v>
      </c>
      <c r="BC1048" s="361" t="e">
        <f>_xll.qlIndexFixing($AC$5,AZ1048,,_xll.ohTrigger(Trigger,Quote!$V$2))</f>
        <v>#VALUE!</v>
      </c>
      <c r="BD1048" s="361" t="e">
        <f>_xll.qlIndexFixing($BE$1,AZ1048,TRUE,_xll.ohTrigger(Trigger,Quote!$V$2))</f>
        <v>#NUM!</v>
      </c>
    </row>
    <row r="1049" spans="51:56" ht="11.25" customHeight="1" x14ac:dyDescent="0.25">
      <c r="AY1049" s="189" t="s">
        <v>91</v>
      </c>
      <c r="AZ1049" s="188">
        <f>_xll.qlInterestRateIndexFixingDate(Currency&amp;"ibor"&amp;$I$1,BA1049,Trigger)</f>
        <v>46633</v>
      </c>
      <c r="BA1049" s="188">
        <f>_xll.qlCalendarAdvance(Calendar,BA1048,AY1049,"f",,Trigger)</f>
        <v>46637</v>
      </c>
      <c r="BB1049" s="188">
        <f>_xll.qlInterestRateIndexMaturity(Currency&amp;"ibor"&amp;$I$1,BA1049,Trigger)</f>
        <v>46728</v>
      </c>
      <c r="BC1049" s="361" t="e">
        <f>_xll.qlIndexFixing($AC$5,AZ1049,,_xll.ohTrigger(Trigger,Quote!$V$2))</f>
        <v>#VALUE!</v>
      </c>
      <c r="BD1049" s="361" t="e">
        <f>_xll.qlIndexFixing($BE$1,AZ1049,TRUE,_xll.ohTrigger(Trigger,Quote!$V$2))</f>
        <v>#NUM!</v>
      </c>
    </row>
    <row r="1050" spans="51:56" ht="11.25" customHeight="1" x14ac:dyDescent="0.25">
      <c r="AY1050" s="189" t="s">
        <v>91</v>
      </c>
      <c r="AZ1050" s="188">
        <f>_xll.qlInterestRateIndexFixingDate(Currency&amp;"ibor"&amp;$I$1,BA1050,Trigger)</f>
        <v>46640</v>
      </c>
      <c r="BA1050" s="188">
        <f>_xll.qlCalendarAdvance(Calendar,BA1049,AY1050,"f",,Trigger)</f>
        <v>46644</v>
      </c>
      <c r="BB1050" s="188">
        <f>_xll.qlInterestRateIndexMaturity(Currency&amp;"ibor"&amp;$I$1,BA1050,Trigger)</f>
        <v>46735</v>
      </c>
      <c r="BC1050" s="361" t="e">
        <f>_xll.qlIndexFixing($AC$5,AZ1050,,_xll.ohTrigger(Trigger,Quote!$V$2))</f>
        <v>#VALUE!</v>
      </c>
      <c r="BD1050" s="361" t="e">
        <f>_xll.qlIndexFixing($BE$1,AZ1050,TRUE,_xll.ohTrigger(Trigger,Quote!$V$2))</f>
        <v>#NUM!</v>
      </c>
    </row>
    <row r="1051" spans="51:56" ht="11.25" customHeight="1" x14ac:dyDescent="0.25">
      <c r="AY1051" s="189" t="s">
        <v>91</v>
      </c>
      <c r="AZ1051" s="188">
        <f>_xll.qlInterestRateIndexFixingDate(Currency&amp;"ibor"&amp;$I$1,BA1051,Trigger)</f>
        <v>46647</v>
      </c>
      <c r="BA1051" s="188">
        <f>_xll.qlCalendarAdvance(Calendar,BA1050,AY1051,"f",,Trigger)</f>
        <v>46651</v>
      </c>
      <c r="BB1051" s="188">
        <f>_xll.qlInterestRateIndexMaturity(Currency&amp;"ibor"&amp;$I$1,BA1051,Trigger)</f>
        <v>46742</v>
      </c>
      <c r="BC1051" s="361" t="e">
        <f>_xll.qlIndexFixing($AC$5,AZ1051,,_xll.ohTrigger(Trigger,Quote!$V$2))</f>
        <v>#VALUE!</v>
      </c>
      <c r="BD1051" s="361" t="e">
        <f>_xll.qlIndexFixing($BE$1,AZ1051,TRUE,_xll.ohTrigger(Trigger,Quote!$V$2))</f>
        <v>#NUM!</v>
      </c>
    </row>
    <row r="1052" spans="51:56" ht="11.25" customHeight="1" x14ac:dyDescent="0.25">
      <c r="AY1052" s="189" t="s">
        <v>91</v>
      </c>
      <c r="AZ1052" s="188">
        <f>_xll.qlInterestRateIndexFixingDate(Currency&amp;"ibor"&amp;$I$1,BA1052,Trigger)</f>
        <v>46654</v>
      </c>
      <c r="BA1052" s="188">
        <f>_xll.qlCalendarAdvance(Calendar,BA1051,AY1052,"f",,Trigger)</f>
        <v>46658</v>
      </c>
      <c r="BB1052" s="188">
        <f>_xll.qlInterestRateIndexMaturity(Currency&amp;"ibor"&amp;$I$1,BA1052,Trigger)</f>
        <v>46749</v>
      </c>
      <c r="BC1052" s="361" t="e">
        <f>_xll.qlIndexFixing($AC$5,AZ1052,,_xll.ohTrigger(Trigger,Quote!$V$2))</f>
        <v>#VALUE!</v>
      </c>
      <c r="BD1052" s="361" t="e">
        <f>_xll.qlIndexFixing($BE$1,AZ1052,TRUE,_xll.ohTrigger(Trigger,Quote!$V$2))</f>
        <v>#NUM!</v>
      </c>
    </row>
    <row r="1053" spans="51:56" ht="11.25" customHeight="1" x14ac:dyDescent="0.25">
      <c r="AY1053" s="189" t="s">
        <v>91</v>
      </c>
      <c r="AZ1053" s="188">
        <f>_xll.qlInterestRateIndexFixingDate(Currency&amp;"ibor"&amp;$I$1,BA1053,Trigger)</f>
        <v>46661</v>
      </c>
      <c r="BA1053" s="188">
        <f>_xll.qlCalendarAdvance(Calendar,BA1052,AY1053,"f",,Trigger)</f>
        <v>46665</v>
      </c>
      <c r="BB1053" s="188">
        <f>_xll.qlInterestRateIndexMaturity(Currency&amp;"ibor"&amp;$I$1,BA1053,Trigger)</f>
        <v>46757</v>
      </c>
      <c r="BC1053" s="361" t="e">
        <f>_xll.qlIndexFixing($AC$5,AZ1053,,_xll.ohTrigger(Trigger,Quote!$V$2))</f>
        <v>#VALUE!</v>
      </c>
      <c r="BD1053" s="361" t="e">
        <f>_xll.qlIndexFixing($BE$1,AZ1053,TRUE,_xll.ohTrigger(Trigger,Quote!$V$2))</f>
        <v>#NUM!</v>
      </c>
    </row>
    <row r="1054" spans="51:56" ht="11.25" customHeight="1" x14ac:dyDescent="0.25">
      <c r="AY1054" s="189" t="s">
        <v>91</v>
      </c>
      <c r="AZ1054" s="188">
        <f>_xll.qlInterestRateIndexFixingDate(Currency&amp;"ibor"&amp;$I$1,BA1054,Trigger)</f>
        <v>46668</v>
      </c>
      <c r="BA1054" s="188">
        <f>_xll.qlCalendarAdvance(Calendar,BA1053,AY1054,"f",,Trigger)</f>
        <v>46672</v>
      </c>
      <c r="BB1054" s="188">
        <f>_xll.qlInterestRateIndexMaturity(Currency&amp;"ibor"&amp;$I$1,BA1054,Trigger)</f>
        <v>46764</v>
      </c>
      <c r="BC1054" s="361" t="e">
        <f>_xll.qlIndexFixing($AC$5,AZ1054,,_xll.ohTrigger(Trigger,Quote!$V$2))</f>
        <v>#VALUE!</v>
      </c>
      <c r="BD1054" s="361" t="e">
        <f>_xll.qlIndexFixing($BE$1,AZ1054,TRUE,_xll.ohTrigger(Trigger,Quote!$V$2))</f>
        <v>#NUM!</v>
      </c>
    </row>
    <row r="1055" spans="51:56" ht="11.25" customHeight="1" x14ac:dyDescent="0.25">
      <c r="AY1055" s="189" t="s">
        <v>91</v>
      </c>
      <c r="AZ1055" s="188">
        <f>_xll.qlInterestRateIndexFixingDate(Currency&amp;"ibor"&amp;$I$1,BA1055,Trigger)</f>
        <v>46675</v>
      </c>
      <c r="BA1055" s="188">
        <f>_xll.qlCalendarAdvance(Calendar,BA1054,AY1055,"f",,Trigger)</f>
        <v>46679</v>
      </c>
      <c r="BB1055" s="188">
        <f>_xll.qlInterestRateIndexMaturity(Currency&amp;"ibor"&amp;$I$1,BA1055,Trigger)</f>
        <v>46771</v>
      </c>
      <c r="BC1055" s="361" t="e">
        <f>_xll.qlIndexFixing($AC$5,AZ1055,,_xll.ohTrigger(Trigger,Quote!$V$2))</f>
        <v>#VALUE!</v>
      </c>
      <c r="BD1055" s="361" t="e">
        <f>_xll.qlIndexFixing($BE$1,AZ1055,TRUE,_xll.ohTrigger(Trigger,Quote!$V$2))</f>
        <v>#NUM!</v>
      </c>
    </row>
    <row r="1056" spans="51:56" ht="11.25" customHeight="1" x14ac:dyDescent="0.25">
      <c r="AY1056" s="189" t="s">
        <v>91</v>
      </c>
      <c r="AZ1056" s="188">
        <f>_xll.qlInterestRateIndexFixingDate(Currency&amp;"ibor"&amp;$I$1,BA1056,Trigger)</f>
        <v>46682</v>
      </c>
      <c r="BA1056" s="188">
        <f>_xll.qlCalendarAdvance(Calendar,BA1055,AY1056,"f",,Trigger)</f>
        <v>46686</v>
      </c>
      <c r="BB1056" s="188">
        <f>_xll.qlInterestRateIndexMaturity(Currency&amp;"ibor"&amp;$I$1,BA1056,Trigger)</f>
        <v>46778</v>
      </c>
      <c r="BC1056" s="361" t="e">
        <f>_xll.qlIndexFixing($AC$5,AZ1056,,_xll.ohTrigger(Trigger,Quote!$V$2))</f>
        <v>#VALUE!</v>
      </c>
      <c r="BD1056" s="361" t="e">
        <f>_xll.qlIndexFixing($BE$1,AZ1056,TRUE,_xll.ohTrigger(Trigger,Quote!$V$2))</f>
        <v>#NUM!</v>
      </c>
    </row>
    <row r="1057" spans="51:56" ht="11.25" customHeight="1" x14ac:dyDescent="0.25">
      <c r="AY1057" s="189" t="s">
        <v>91</v>
      </c>
      <c r="AZ1057" s="188">
        <f>_xll.qlInterestRateIndexFixingDate(Currency&amp;"ibor"&amp;$I$1,BA1057,Trigger)</f>
        <v>46689</v>
      </c>
      <c r="BA1057" s="188">
        <f>_xll.qlCalendarAdvance(Calendar,BA1056,AY1057,"f",,Trigger)</f>
        <v>46693</v>
      </c>
      <c r="BB1057" s="188">
        <f>_xll.qlInterestRateIndexMaturity(Currency&amp;"ibor"&amp;$I$1,BA1057,Trigger)</f>
        <v>46785</v>
      </c>
      <c r="BC1057" s="361" t="e">
        <f>_xll.qlIndexFixing($AC$5,AZ1057,,_xll.ohTrigger(Trigger,Quote!$V$2))</f>
        <v>#VALUE!</v>
      </c>
      <c r="BD1057" s="361" t="e">
        <f>_xll.qlIndexFixing($BE$1,AZ1057,TRUE,_xll.ohTrigger(Trigger,Quote!$V$2))</f>
        <v>#NUM!</v>
      </c>
    </row>
    <row r="1058" spans="51:56" ht="11.25" customHeight="1" x14ac:dyDescent="0.25">
      <c r="AY1058" s="189" t="s">
        <v>91</v>
      </c>
      <c r="AZ1058" s="188">
        <f>_xll.qlInterestRateIndexFixingDate(Currency&amp;"ibor"&amp;$I$1,BA1058,Trigger)</f>
        <v>46696</v>
      </c>
      <c r="BA1058" s="188">
        <f>_xll.qlCalendarAdvance(Calendar,BA1057,AY1058,"f",,Trigger)</f>
        <v>46700</v>
      </c>
      <c r="BB1058" s="188">
        <f>_xll.qlInterestRateIndexMaturity(Currency&amp;"ibor"&amp;$I$1,BA1058,Trigger)</f>
        <v>46792</v>
      </c>
      <c r="BC1058" s="361" t="e">
        <f>_xll.qlIndexFixing($AC$5,AZ1058,,_xll.ohTrigger(Trigger,Quote!$V$2))</f>
        <v>#VALUE!</v>
      </c>
      <c r="BD1058" s="361" t="e">
        <f>_xll.qlIndexFixing($BE$1,AZ1058,TRUE,_xll.ohTrigger(Trigger,Quote!$V$2))</f>
        <v>#NUM!</v>
      </c>
    </row>
    <row r="1059" spans="51:56" ht="11.25" customHeight="1" x14ac:dyDescent="0.25">
      <c r="AY1059" s="189" t="s">
        <v>91</v>
      </c>
      <c r="AZ1059" s="188">
        <f>_xll.qlInterestRateIndexFixingDate(Currency&amp;"ibor"&amp;$I$1,BA1059,Trigger)</f>
        <v>46703</v>
      </c>
      <c r="BA1059" s="188">
        <f>_xll.qlCalendarAdvance(Calendar,BA1058,AY1059,"f",,Trigger)</f>
        <v>46707</v>
      </c>
      <c r="BB1059" s="188">
        <f>_xll.qlInterestRateIndexMaturity(Currency&amp;"ibor"&amp;$I$1,BA1059,Trigger)</f>
        <v>46799</v>
      </c>
      <c r="BC1059" s="361" t="e">
        <f>_xll.qlIndexFixing($AC$5,AZ1059,,_xll.ohTrigger(Trigger,Quote!$V$2))</f>
        <v>#VALUE!</v>
      </c>
      <c r="BD1059" s="361" t="e">
        <f>_xll.qlIndexFixing($BE$1,AZ1059,TRUE,_xll.ohTrigger(Trigger,Quote!$V$2))</f>
        <v>#NUM!</v>
      </c>
    </row>
    <row r="1060" spans="51:56" ht="11.25" customHeight="1" x14ac:dyDescent="0.25">
      <c r="AY1060" s="189" t="s">
        <v>91</v>
      </c>
      <c r="AZ1060" s="188">
        <f>_xll.qlInterestRateIndexFixingDate(Currency&amp;"ibor"&amp;$I$1,BA1060,Trigger)</f>
        <v>46710</v>
      </c>
      <c r="BA1060" s="188">
        <f>_xll.qlCalendarAdvance(Calendar,BA1059,AY1060,"f",,Trigger)</f>
        <v>46714</v>
      </c>
      <c r="BB1060" s="188">
        <f>_xll.qlInterestRateIndexMaturity(Currency&amp;"ibor"&amp;$I$1,BA1060,Trigger)</f>
        <v>46806</v>
      </c>
      <c r="BC1060" s="361" t="e">
        <f>_xll.qlIndexFixing($AC$5,AZ1060,,_xll.ohTrigger(Trigger,Quote!$V$2))</f>
        <v>#VALUE!</v>
      </c>
      <c r="BD1060" s="361" t="e">
        <f>_xll.qlIndexFixing($BE$1,AZ1060,TRUE,_xll.ohTrigger(Trigger,Quote!$V$2))</f>
        <v>#NUM!</v>
      </c>
    </row>
    <row r="1061" spans="51:56" ht="11.25" customHeight="1" x14ac:dyDescent="0.25">
      <c r="AY1061" s="189" t="s">
        <v>91</v>
      </c>
      <c r="AZ1061" s="188">
        <f>_xll.qlInterestRateIndexFixingDate(Currency&amp;"ibor"&amp;$I$1,BA1061,Trigger)</f>
        <v>46717</v>
      </c>
      <c r="BA1061" s="188">
        <f>_xll.qlCalendarAdvance(Calendar,BA1060,AY1061,"f",,Trigger)</f>
        <v>46721</v>
      </c>
      <c r="BB1061" s="188">
        <f>_xll.qlInterestRateIndexMaturity(Currency&amp;"ibor"&amp;$I$1,BA1061,Trigger)</f>
        <v>46812</v>
      </c>
      <c r="BC1061" s="361" t="e">
        <f>_xll.qlIndexFixing($AC$5,AZ1061,,_xll.ohTrigger(Trigger,Quote!$V$2))</f>
        <v>#VALUE!</v>
      </c>
      <c r="BD1061" s="361" t="e">
        <f>_xll.qlIndexFixing($BE$1,AZ1061,TRUE,_xll.ohTrigger(Trigger,Quote!$V$2))</f>
        <v>#NUM!</v>
      </c>
    </row>
    <row r="1062" spans="51:56" ht="11.25" customHeight="1" x14ac:dyDescent="0.25">
      <c r="AY1062" s="189" t="s">
        <v>91</v>
      </c>
      <c r="AZ1062" s="188">
        <f>_xll.qlInterestRateIndexFixingDate(Currency&amp;"ibor"&amp;$I$1,BA1062,Trigger)</f>
        <v>46724</v>
      </c>
      <c r="BA1062" s="188">
        <f>_xll.qlCalendarAdvance(Calendar,BA1061,AY1062,"f",,Trigger)</f>
        <v>46728</v>
      </c>
      <c r="BB1062" s="188">
        <f>_xll.qlInterestRateIndexMaturity(Currency&amp;"ibor"&amp;$I$1,BA1062,Trigger)</f>
        <v>46819</v>
      </c>
      <c r="BC1062" s="361" t="e">
        <f>_xll.qlIndexFixing($AC$5,AZ1062,,_xll.ohTrigger(Trigger,Quote!$V$2))</f>
        <v>#VALUE!</v>
      </c>
      <c r="BD1062" s="361" t="e">
        <f>_xll.qlIndexFixing($BE$1,AZ1062,TRUE,_xll.ohTrigger(Trigger,Quote!$V$2))</f>
        <v>#NUM!</v>
      </c>
    </row>
    <row r="1063" spans="51:56" ht="11.25" customHeight="1" x14ac:dyDescent="0.25">
      <c r="AY1063" s="189" t="s">
        <v>91</v>
      </c>
      <c r="AZ1063" s="188">
        <f>_xll.qlInterestRateIndexFixingDate(Currency&amp;"ibor"&amp;$I$1,BA1063,Trigger)</f>
        <v>46731</v>
      </c>
      <c r="BA1063" s="188">
        <f>_xll.qlCalendarAdvance(Calendar,BA1062,AY1063,"f",,Trigger)</f>
        <v>46735</v>
      </c>
      <c r="BB1063" s="188">
        <f>_xll.qlInterestRateIndexMaturity(Currency&amp;"ibor"&amp;$I$1,BA1063,Trigger)</f>
        <v>46826</v>
      </c>
      <c r="BC1063" s="361" t="e">
        <f>_xll.qlIndexFixing($AC$5,AZ1063,,_xll.ohTrigger(Trigger,Quote!$V$2))</f>
        <v>#VALUE!</v>
      </c>
      <c r="BD1063" s="361" t="e">
        <f>_xll.qlIndexFixing($BE$1,AZ1063,TRUE,_xll.ohTrigger(Trigger,Quote!$V$2))</f>
        <v>#NUM!</v>
      </c>
    </row>
    <row r="1064" spans="51:56" ht="11.25" customHeight="1" x14ac:dyDescent="0.25">
      <c r="AY1064" s="189" t="s">
        <v>91</v>
      </c>
      <c r="AZ1064" s="188">
        <f>_xll.qlInterestRateIndexFixingDate(Currency&amp;"ibor"&amp;$I$1,BA1064,Trigger)</f>
        <v>46738</v>
      </c>
      <c r="BA1064" s="188">
        <f>_xll.qlCalendarAdvance(Calendar,BA1063,AY1064,"f",,Trigger)</f>
        <v>46742</v>
      </c>
      <c r="BB1064" s="188">
        <f>_xll.qlInterestRateIndexMaturity(Currency&amp;"ibor"&amp;$I$1,BA1064,Trigger)</f>
        <v>46833</v>
      </c>
      <c r="BC1064" s="361" t="e">
        <f>_xll.qlIndexFixing($AC$5,AZ1064,,_xll.ohTrigger(Trigger,Quote!$V$2))</f>
        <v>#VALUE!</v>
      </c>
      <c r="BD1064" s="361" t="e">
        <f>_xll.qlIndexFixing($BE$1,AZ1064,TRUE,_xll.ohTrigger(Trigger,Quote!$V$2))</f>
        <v>#NUM!</v>
      </c>
    </row>
    <row r="1065" spans="51:56" ht="11.25" customHeight="1" x14ac:dyDescent="0.25">
      <c r="AY1065" s="189" t="s">
        <v>91</v>
      </c>
      <c r="AZ1065" s="188">
        <f>_xll.qlInterestRateIndexFixingDate(Currency&amp;"ibor"&amp;$I$1,BA1065,Trigger)</f>
        <v>46745</v>
      </c>
      <c r="BA1065" s="188">
        <f>_xll.qlCalendarAdvance(Calendar,BA1064,AY1065,"f",,Trigger)</f>
        <v>46749</v>
      </c>
      <c r="BB1065" s="188">
        <f>_xll.qlInterestRateIndexMaturity(Currency&amp;"ibor"&amp;$I$1,BA1065,Trigger)</f>
        <v>46840</v>
      </c>
      <c r="BC1065" s="361" t="e">
        <f>_xll.qlIndexFixing($AC$5,AZ1065,,_xll.ohTrigger(Trigger,Quote!$V$2))</f>
        <v>#VALUE!</v>
      </c>
      <c r="BD1065" s="361" t="e">
        <f>_xll.qlIndexFixing($BE$1,AZ1065,TRUE,_xll.ohTrigger(Trigger,Quote!$V$2))</f>
        <v>#NUM!</v>
      </c>
    </row>
    <row r="1066" spans="51:56" ht="11.25" customHeight="1" x14ac:dyDescent="0.25">
      <c r="AY1066" s="189" t="s">
        <v>91</v>
      </c>
      <c r="AZ1066" s="188">
        <f>_xll.qlInterestRateIndexFixingDate(Currency&amp;"ibor"&amp;$I$1,BA1066,Trigger)</f>
        <v>46752</v>
      </c>
      <c r="BA1066" s="188">
        <f>_xll.qlCalendarAdvance(Calendar,BA1065,AY1066,"f",,Trigger)</f>
        <v>46756</v>
      </c>
      <c r="BB1066" s="188">
        <f>_xll.qlInterestRateIndexMaturity(Currency&amp;"ibor"&amp;$I$1,BA1066,Trigger)</f>
        <v>46847</v>
      </c>
      <c r="BC1066" s="361" t="e">
        <f>_xll.qlIndexFixing($AC$5,AZ1066,,_xll.ohTrigger(Trigger,Quote!$V$2))</f>
        <v>#VALUE!</v>
      </c>
      <c r="BD1066" s="361" t="e">
        <f>_xll.qlIndexFixing($BE$1,AZ1066,TRUE,_xll.ohTrigger(Trigger,Quote!$V$2))</f>
        <v>#NUM!</v>
      </c>
    </row>
    <row r="1067" spans="51:56" ht="11.25" customHeight="1" x14ac:dyDescent="0.25">
      <c r="AY1067" s="189" t="s">
        <v>91</v>
      </c>
      <c r="AZ1067" s="188">
        <f>_xll.qlInterestRateIndexFixingDate(Currency&amp;"ibor"&amp;$I$1,BA1067,Trigger)</f>
        <v>46759</v>
      </c>
      <c r="BA1067" s="188">
        <f>_xll.qlCalendarAdvance(Calendar,BA1066,AY1067,"f",,Trigger)</f>
        <v>46763</v>
      </c>
      <c r="BB1067" s="188">
        <f>_xll.qlInterestRateIndexMaturity(Currency&amp;"ibor"&amp;$I$1,BA1067,Trigger)</f>
        <v>46854</v>
      </c>
      <c r="BC1067" s="361" t="e">
        <f>_xll.qlIndexFixing($AC$5,AZ1067,,_xll.ohTrigger(Trigger,Quote!$V$2))</f>
        <v>#VALUE!</v>
      </c>
      <c r="BD1067" s="361" t="e">
        <f>_xll.qlIndexFixing($BE$1,AZ1067,TRUE,_xll.ohTrigger(Trigger,Quote!$V$2))</f>
        <v>#NUM!</v>
      </c>
    </row>
    <row r="1068" spans="51:56" ht="11.25" customHeight="1" x14ac:dyDescent="0.25">
      <c r="AY1068" s="189" t="s">
        <v>91</v>
      </c>
      <c r="AZ1068" s="188">
        <f>_xll.qlInterestRateIndexFixingDate(Currency&amp;"ibor"&amp;$I$1,BA1068,Trigger)</f>
        <v>46766</v>
      </c>
      <c r="BA1068" s="188">
        <f>_xll.qlCalendarAdvance(Calendar,BA1067,AY1068,"f",,Trigger)</f>
        <v>46770</v>
      </c>
      <c r="BB1068" s="188">
        <f>_xll.qlInterestRateIndexMaturity(Currency&amp;"ibor"&amp;$I$1,BA1068,Trigger)</f>
        <v>46861</v>
      </c>
      <c r="BC1068" s="361" t="e">
        <f>_xll.qlIndexFixing($AC$5,AZ1068,,_xll.ohTrigger(Trigger,Quote!$V$2))</f>
        <v>#VALUE!</v>
      </c>
      <c r="BD1068" s="361" t="e">
        <f>_xll.qlIndexFixing($BE$1,AZ1068,TRUE,_xll.ohTrigger(Trigger,Quote!$V$2))</f>
        <v>#NUM!</v>
      </c>
    </row>
    <row r="1069" spans="51:56" ht="11.25" customHeight="1" x14ac:dyDescent="0.25">
      <c r="AY1069" s="189" t="s">
        <v>91</v>
      </c>
      <c r="AZ1069" s="188">
        <f>_xll.qlInterestRateIndexFixingDate(Currency&amp;"ibor"&amp;$I$1,BA1069,Trigger)</f>
        <v>46773</v>
      </c>
      <c r="BA1069" s="188">
        <f>_xll.qlCalendarAdvance(Calendar,BA1068,AY1069,"f",,Trigger)</f>
        <v>46777</v>
      </c>
      <c r="BB1069" s="188">
        <f>_xll.qlInterestRateIndexMaturity(Currency&amp;"ibor"&amp;$I$1,BA1069,Trigger)</f>
        <v>46868</v>
      </c>
      <c r="BC1069" s="361" t="e">
        <f>_xll.qlIndexFixing($AC$5,AZ1069,,_xll.ohTrigger(Trigger,Quote!$V$2))</f>
        <v>#VALUE!</v>
      </c>
      <c r="BD1069" s="361" t="e">
        <f>_xll.qlIndexFixing($BE$1,AZ1069,TRUE,_xll.ohTrigger(Trigger,Quote!$V$2))</f>
        <v>#NUM!</v>
      </c>
    </row>
    <row r="1070" spans="51:56" ht="11.25" customHeight="1" x14ac:dyDescent="0.25">
      <c r="AY1070" s="189" t="s">
        <v>91</v>
      </c>
      <c r="AZ1070" s="188">
        <f>_xll.qlInterestRateIndexFixingDate(Currency&amp;"ibor"&amp;$I$1,BA1070,Trigger)</f>
        <v>46780</v>
      </c>
      <c r="BA1070" s="188">
        <f>_xll.qlCalendarAdvance(Calendar,BA1069,AY1070,"f",,Trigger)</f>
        <v>46784</v>
      </c>
      <c r="BB1070" s="188">
        <f>_xll.qlInterestRateIndexMaturity(Currency&amp;"ibor"&amp;$I$1,BA1070,Trigger)</f>
        <v>46875</v>
      </c>
      <c r="BC1070" s="361" t="e">
        <f>_xll.qlIndexFixing($AC$5,AZ1070,,_xll.ohTrigger(Trigger,Quote!$V$2))</f>
        <v>#VALUE!</v>
      </c>
      <c r="BD1070" s="361" t="e">
        <f>_xll.qlIndexFixing($BE$1,AZ1070,TRUE,_xll.ohTrigger(Trigger,Quote!$V$2))</f>
        <v>#NUM!</v>
      </c>
    </row>
    <row r="1071" spans="51:56" ht="11.25" customHeight="1" x14ac:dyDescent="0.25">
      <c r="AY1071" s="189" t="s">
        <v>91</v>
      </c>
      <c r="AZ1071" s="188">
        <f>_xll.qlInterestRateIndexFixingDate(Currency&amp;"ibor"&amp;$I$1,BA1071,Trigger)</f>
        <v>46787</v>
      </c>
      <c r="BA1071" s="188">
        <f>_xll.qlCalendarAdvance(Calendar,BA1070,AY1071,"f",,Trigger)</f>
        <v>46791</v>
      </c>
      <c r="BB1071" s="188">
        <f>_xll.qlInterestRateIndexMaturity(Currency&amp;"ibor"&amp;$I$1,BA1071,Trigger)</f>
        <v>46881</v>
      </c>
      <c r="BC1071" s="361" t="e">
        <f>_xll.qlIndexFixing($AC$5,AZ1071,,_xll.ohTrigger(Trigger,Quote!$V$2))</f>
        <v>#VALUE!</v>
      </c>
      <c r="BD1071" s="361" t="e">
        <f>_xll.qlIndexFixing($BE$1,AZ1071,TRUE,_xll.ohTrigger(Trigger,Quote!$V$2))</f>
        <v>#NUM!</v>
      </c>
    </row>
    <row r="1072" spans="51:56" ht="11.25" customHeight="1" x14ac:dyDescent="0.25">
      <c r="AY1072" s="189" t="s">
        <v>91</v>
      </c>
      <c r="AZ1072" s="188">
        <f>_xll.qlInterestRateIndexFixingDate(Currency&amp;"ibor"&amp;$I$1,BA1072,Trigger)</f>
        <v>46794</v>
      </c>
      <c r="BA1072" s="188">
        <f>_xll.qlCalendarAdvance(Calendar,BA1071,AY1072,"f",,Trigger)</f>
        <v>46798</v>
      </c>
      <c r="BB1072" s="188">
        <f>_xll.qlInterestRateIndexMaturity(Currency&amp;"ibor"&amp;$I$1,BA1072,Trigger)</f>
        <v>46888</v>
      </c>
      <c r="BC1072" s="361" t="e">
        <f>_xll.qlIndexFixing($AC$5,AZ1072,,_xll.ohTrigger(Trigger,Quote!$V$2))</f>
        <v>#VALUE!</v>
      </c>
      <c r="BD1072" s="361" t="e">
        <f>_xll.qlIndexFixing($BE$1,AZ1072,TRUE,_xll.ohTrigger(Trigger,Quote!$V$2))</f>
        <v>#NUM!</v>
      </c>
    </row>
    <row r="1073" spans="51:56" ht="11.25" customHeight="1" x14ac:dyDescent="0.25">
      <c r="AY1073" s="189" t="s">
        <v>91</v>
      </c>
      <c r="AZ1073" s="188">
        <f>_xll.qlInterestRateIndexFixingDate(Currency&amp;"ibor"&amp;$I$1,BA1073,Trigger)</f>
        <v>46801</v>
      </c>
      <c r="BA1073" s="188">
        <f>_xll.qlCalendarAdvance(Calendar,BA1072,AY1073,"f",,Trigger)</f>
        <v>46805</v>
      </c>
      <c r="BB1073" s="188">
        <f>_xll.qlInterestRateIndexMaturity(Currency&amp;"ibor"&amp;$I$1,BA1073,Trigger)</f>
        <v>46895</v>
      </c>
      <c r="BC1073" s="361" t="e">
        <f>_xll.qlIndexFixing($AC$5,AZ1073,,_xll.ohTrigger(Trigger,Quote!$V$2))</f>
        <v>#VALUE!</v>
      </c>
      <c r="BD1073" s="361" t="e">
        <f>_xll.qlIndexFixing($BE$1,AZ1073,TRUE,_xll.ohTrigger(Trigger,Quote!$V$2))</f>
        <v>#NUM!</v>
      </c>
    </row>
    <row r="1074" spans="51:56" ht="11.25" customHeight="1" x14ac:dyDescent="0.25">
      <c r="AY1074" s="189" t="s">
        <v>91</v>
      </c>
      <c r="AZ1074" s="188">
        <f>_xll.qlInterestRateIndexFixingDate(Currency&amp;"ibor"&amp;$I$1,BA1074,Trigger)</f>
        <v>46808</v>
      </c>
      <c r="BA1074" s="188">
        <f>_xll.qlCalendarAdvance(Calendar,BA1073,AY1074,"f",,Trigger)</f>
        <v>46812</v>
      </c>
      <c r="BB1074" s="188">
        <f>_xll.qlInterestRateIndexMaturity(Currency&amp;"ibor"&amp;$I$1,BA1074,Trigger)</f>
        <v>46904</v>
      </c>
      <c r="BC1074" s="361" t="e">
        <f>_xll.qlIndexFixing($AC$5,AZ1074,,_xll.ohTrigger(Trigger,Quote!$V$2))</f>
        <v>#VALUE!</v>
      </c>
      <c r="BD1074" s="361" t="e">
        <f>_xll.qlIndexFixing($BE$1,AZ1074,TRUE,_xll.ohTrigger(Trigger,Quote!$V$2))</f>
        <v>#NUM!</v>
      </c>
    </row>
    <row r="1075" spans="51:56" ht="11.25" customHeight="1" x14ac:dyDescent="0.25">
      <c r="AY1075" s="189" t="s">
        <v>91</v>
      </c>
      <c r="AZ1075" s="188">
        <f>_xll.qlInterestRateIndexFixingDate(Currency&amp;"ibor"&amp;$I$1,BA1075,Trigger)</f>
        <v>46815</v>
      </c>
      <c r="BA1075" s="188">
        <f>_xll.qlCalendarAdvance(Calendar,BA1074,AY1075,"f",,Trigger)</f>
        <v>46819</v>
      </c>
      <c r="BB1075" s="188">
        <f>_xll.qlInterestRateIndexMaturity(Currency&amp;"ibor"&amp;$I$1,BA1075,Trigger)</f>
        <v>46911</v>
      </c>
      <c r="BC1075" s="361" t="e">
        <f>_xll.qlIndexFixing($AC$5,AZ1075,,_xll.ohTrigger(Trigger,Quote!$V$2))</f>
        <v>#VALUE!</v>
      </c>
      <c r="BD1075" s="361" t="e">
        <f>_xll.qlIndexFixing($BE$1,AZ1075,TRUE,_xll.ohTrigger(Trigger,Quote!$V$2))</f>
        <v>#NUM!</v>
      </c>
    </row>
    <row r="1076" spans="51:56" ht="11.25" customHeight="1" x14ac:dyDescent="0.25">
      <c r="AY1076" s="189" t="s">
        <v>91</v>
      </c>
      <c r="AZ1076" s="188">
        <f>_xll.qlInterestRateIndexFixingDate(Currency&amp;"ibor"&amp;$I$1,BA1076,Trigger)</f>
        <v>46822</v>
      </c>
      <c r="BA1076" s="188">
        <f>_xll.qlCalendarAdvance(Calendar,BA1075,AY1076,"f",,Trigger)</f>
        <v>46826</v>
      </c>
      <c r="BB1076" s="188">
        <f>_xll.qlInterestRateIndexMaturity(Currency&amp;"ibor"&amp;$I$1,BA1076,Trigger)</f>
        <v>46918</v>
      </c>
      <c r="BC1076" s="361" t="e">
        <f>_xll.qlIndexFixing($AC$5,AZ1076,,_xll.ohTrigger(Trigger,Quote!$V$2))</f>
        <v>#VALUE!</v>
      </c>
      <c r="BD1076" s="361" t="e">
        <f>_xll.qlIndexFixing($BE$1,AZ1076,TRUE,_xll.ohTrigger(Trigger,Quote!$V$2))</f>
        <v>#NUM!</v>
      </c>
    </row>
    <row r="1077" spans="51:56" ht="11.25" customHeight="1" x14ac:dyDescent="0.25">
      <c r="AY1077" s="189" t="s">
        <v>91</v>
      </c>
      <c r="AZ1077" s="188">
        <f>_xll.qlInterestRateIndexFixingDate(Currency&amp;"ibor"&amp;$I$1,BA1077,Trigger)</f>
        <v>46829</v>
      </c>
      <c r="BA1077" s="188">
        <f>_xll.qlCalendarAdvance(Calendar,BA1076,AY1077,"f",,Trigger)</f>
        <v>46833</v>
      </c>
      <c r="BB1077" s="188">
        <f>_xll.qlInterestRateIndexMaturity(Currency&amp;"ibor"&amp;$I$1,BA1077,Trigger)</f>
        <v>46925</v>
      </c>
      <c r="BC1077" s="361" t="e">
        <f>_xll.qlIndexFixing($AC$5,AZ1077,,_xll.ohTrigger(Trigger,Quote!$V$2))</f>
        <v>#VALUE!</v>
      </c>
      <c r="BD1077" s="361" t="e">
        <f>_xll.qlIndexFixing($BE$1,AZ1077,TRUE,_xll.ohTrigger(Trigger,Quote!$V$2))</f>
        <v>#NUM!</v>
      </c>
    </row>
    <row r="1078" spans="51:56" ht="11.25" customHeight="1" x14ac:dyDescent="0.25">
      <c r="AY1078" s="189" t="s">
        <v>91</v>
      </c>
      <c r="AZ1078" s="188">
        <f>_xll.qlInterestRateIndexFixingDate(Currency&amp;"ibor"&amp;$I$1,BA1078,Trigger)</f>
        <v>46836</v>
      </c>
      <c r="BA1078" s="188">
        <f>_xll.qlCalendarAdvance(Calendar,BA1077,AY1078,"f",,Trigger)</f>
        <v>46840</v>
      </c>
      <c r="BB1078" s="188">
        <f>_xll.qlInterestRateIndexMaturity(Currency&amp;"ibor"&amp;$I$1,BA1078,Trigger)</f>
        <v>46932</v>
      </c>
      <c r="BC1078" s="361" t="e">
        <f>_xll.qlIndexFixing($AC$5,AZ1078,,_xll.ohTrigger(Trigger,Quote!$V$2))</f>
        <v>#VALUE!</v>
      </c>
      <c r="BD1078" s="361" t="e">
        <f>_xll.qlIndexFixing($BE$1,AZ1078,TRUE,_xll.ohTrigger(Trigger,Quote!$V$2))</f>
        <v>#NUM!</v>
      </c>
    </row>
    <row r="1079" spans="51:56" ht="11.25" customHeight="1" x14ac:dyDescent="0.25">
      <c r="AY1079" s="189" t="s">
        <v>91</v>
      </c>
      <c r="AZ1079" s="188">
        <f>_xll.qlInterestRateIndexFixingDate(Currency&amp;"ibor"&amp;$I$1,BA1079,Trigger)</f>
        <v>46843</v>
      </c>
      <c r="BA1079" s="188">
        <f>_xll.qlCalendarAdvance(Calendar,BA1078,AY1079,"f",,Trigger)</f>
        <v>46847</v>
      </c>
      <c r="BB1079" s="188">
        <f>_xll.qlInterestRateIndexMaturity(Currency&amp;"ibor"&amp;$I$1,BA1079,Trigger)</f>
        <v>46938</v>
      </c>
      <c r="BC1079" s="361" t="e">
        <f>_xll.qlIndexFixing($AC$5,AZ1079,,_xll.ohTrigger(Trigger,Quote!$V$2))</f>
        <v>#VALUE!</v>
      </c>
      <c r="BD1079" s="361" t="e">
        <f>_xll.qlIndexFixing($BE$1,AZ1079,TRUE,_xll.ohTrigger(Trigger,Quote!$V$2))</f>
        <v>#NUM!</v>
      </c>
    </row>
    <row r="1080" spans="51:56" ht="11.25" customHeight="1" x14ac:dyDescent="0.25">
      <c r="AY1080" s="189" t="s">
        <v>91</v>
      </c>
      <c r="AZ1080" s="188">
        <f>_xll.qlInterestRateIndexFixingDate(Currency&amp;"ibor"&amp;$I$1,BA1080,Trigger)</f>
        <v>46850</v>
      </c>
      <c r="BA1080" s="188">
        <f>_xll.qlCalendarAdvance(Calendar,BA1079,AY1080,"f",,Trigger)</f>
        <v>46854</v>
      </c>
      <c r="BB1080" s="188">
        <f>_xll.qlInterestRateIndexMaturity(Currency&amp;"ibor"&amp;$I$1,BA1080,Trigger)</f>
        <v>46945</v>
      </c>
      <c r="BC1080" s="361" t="e">
        <f>_xll.qlIndexFixing($AC$5,AZ1080,,_xll.ohTrigger(Trigger,Quote!$V$2))</f>
        <v>#VALUE!</v>
      </c>
      <c r="BD1080" s="361" t="e">
        <f>_xll.qlIndexFixing($BE$1,AZ1080,TRUE,_xll.ohTrigger(Trigger,Quote!$V$2))</f>
        <v>#NUM!</v>
      </c>
    </row>
    <row r="1081" spans="51:56" ht="11.25" customHeight="1" x14ac:dyDescent="0.25">
      <c r="AY1081" s="189" t="s">
        <v>91</v>
      </c>
      <c r="AZ1081" s="188">
        <f>_xll.qlInterestRateIndexFixingDate(Currency&amp;"ibor"&amp;$I$1,BA1081,Trigger)</f>
        <v>46855</v>
      </c>
      <c r="BA1081" s="188">
        <f>_xll.qlCalendarAdvance(Calendar,BA1080,AY1081,"f",,Trigger)</f>
        <v>46861</v>
      </c>
      <c r="BB1081" s="188">
        <f>_xll.qlInterestRateIndexMaturity(Currency&amp;"ibor"&amp;$I$1,BA1081,Trigger)</f>
        <v>46952</v>
      </c>
      <c r="BC1081" s="361" t="e">
        <f>_xll.qlIndexFixing($AC$5,AZ1081,,_xll.ohTrigger(Trigger,Quote!$V$2))</f>
        <v>#VALUE!</v>
      </c>
      <c r="BD1081" s="361" t="e">
        <f>_xll.qlIndexFixing($BE$1,AZ1081,TRUE,_xll.ohTrigger(Trigger,Quote!$V$2))</f>
        <v>#NUM!</v>
      </c>
    </row>
    <row r="1082" spans="51:56" ht="11.25" customHeight="1" x14ac:dyDescent="0.25">
      <c r="AY1082" s="189" t="s">
        <v>91</v>
      </c>
      <c r="AZ1082" s="188">
        <f>_xll.qlInterestRateIndexFixingDate(Currency&amp;"ibor"&amp;$I$1,BA1082,Trigger)</f>
        <v>46864</v>
      </c>
      <c r="BA1082" s="188">
        <f>_xll.qlCalendarAdvance(Calendar,BA1081,AY1082,"f",,Trigger)</f>
        <v>46868</v>
      </c>
      <c r="BB1082" s="188">
        <f>_xll.qlInterestRateIndexMaturity(Currency&amp;"ibor"&amp;$I$1,BA1082,Trigger)</f>
        <v>46959</v>
      </c>
      <c r="BC1082" s="361" t="e">
        <f>_xll.qlIndexFixing($AC$5,AZ1082,,_xll.ohTrigger(Trigger,Quote!$V$2))</f>
        <v>#VALUE!</v>
      </c>
      <c r="BD1082" s="361" t="e">
        <f>_xll.qlIndexFixing($BE$1,AZ1082,TRUE,_xll.ohTrigger(Trigger,Quote!$V$2))</f>
        <v>#NUM!</v>
      </c>
    </row>
    <row r="1083" spans="51:56" ht="11.25" customHeight="1" x14ac:dyDescent="0.25">
      <c r="AY1083" s="189" t="s">
        <v>91</v>
      </c>
      <c r="AZ1083" s="188">
        <f>_xll.qlInterestRateIndexFixingDate(Currency&amp;"ibor"&amp;$I$1,BA1083,Trigger)</f>
        <v>46870</v>
      </c>
      <c r="BA1083" s="188">
        <f>_xll.qlCalendarAdvance(Calendar,BA1082,AY1083,"f",,Trigger)</f>
        <v>46875</v>
      </c>
      <c r="BB1083" s="188">
        <f>_xll.qlInterestRateIndexMaturity(Currency&amp;"ibor"&amp;$I$1,BA1083,Trigger)</f>
        <v>46967</v>
      </c>
      <c r="BC1083" s="361" t="e">
        <f>_xll.qlIndexFixing($AC$5,AZ1083,,_xll.ohTrigger(Trigger,Quote!$V$2))</f>
        <v>#VALUE!</v>
      </c>
      <c r="BD1083" s="361" t="e">
        <f>_xll.qlIndexFixing($BE$1,AZ1083,TRUE,_xll.ohTrigger(Trigger,Quote!$V$2))</f>
        <v>#NUM!</v>
      </c>
    </row>
    <row r="1084" spans="51:56" ht="11.25" customHeight="1" x14ac:dyDescent="0.25">
      <c r="AY1084" s="189" t="s">
        <v>91</v>
      </c>
      <c r="AZ1084" s="188">
        <f>_xll.qlInterestRateIndexFixingDate(Currency&amp;"ibor"&amp;$I$1,BA1084,Trigger)</f>
        <v>46878</v>
      </c>
      <c r="BA1084" s="188">
        <f>_xll.qlCalendarAdvance(Calendar,BA1083,AY1084,"f",,Trigger)</f>
        <v>46882</v>
      </c>
      <c r="BB1084" s="188">
        <f>_xll.qlInterestRateIndexMaturity(Currency&amp;"ibor"&amp;$I$1,BA1084,Trigger)</f>
        <v>46974</v>
      </c>
      <c r="BC1084" s="361" t="e">
        <f>_xll.qlIndexFixing($AC$5,AZ1084,,_xll.ohTrigger(Trigger,Quote!$V$2))</f>
        <v>#VALUE!</v>
      </c>
      <c r="BD1084" s="361" t="e">
        <f>_xll.qlIndexFixing($BE$1,AZ1084,TRUE,_xll.ohTrigger(Trigger,Quote!$V$2))</f>
        <v>#NUM!</v>
      </c>
    </row>
    <row r="1085" spans="51:56" ht="11.25" customHeight="1" x14ac:dyDescent="0.25">
      <c r="AY1085" s="189" t="s">
        <v>91</v>
      </c>
      <c r="AZ1085" s="188">
        <f>_xll.qlInterestRateIndexFixingDate(Currency&amp;"ibor"&amp;$I$1,BA1085,Trigger)</f>
        <v>46885</v>
      </c>
      <c r="BA1085" s="188">
        <f>_xll.qlCalendarAdvance(Calendar,BA1084,AY1085,"f",,Trigger)</f>
        <v>46889</v>
      </c>
      <c r="BB1085" s="188">
        <f>_xll.qlInterestRateIndexMaturity(Currency&amp;"ibor"&amp;$I$1,BA1085,Trigger)</f>
        <v>46981</v>
      </c>
      <c r="BC1085" s="361" t="e">
        <f>_xll.qlIndexFixing($AC$5,AZ1085,,_xll.ohTrigger(Trigger,Quote!$V$2))</f>
        <v>#VALUE!</v>
      </c>
      <c r="BD1085" s="361" t="e">
        <f>_xll.qlIndexFixing($BE$1,AZ1085,TRUE,_xll.ohTrigger(Trigger,Quote!$V$2))</f>
        <v>#NUM!</v>
      </c>
    </row>
    <row r="1086" spans="51:56" ht="11.25" customHeight="1" x14ac:dyDescent="0.25">
      <c r="AY1086" s="189" t="s">
        <v>91</v>
      </c>
      <c r="AZ1086" s="188">
        <f>_xll.qlInterestRateIndexFixingDate(Currency&amp;"ibor"&amp;$I$1,BA1086,Trigger)</f>
        <v>46892</v>
      </c>
      <c r="BA1086" s="188">
        <f>_xll.qlCalendarAdvance(Calendar,BA1085,AY1086,"f",,Trigger)</f>
        <v>46896</v>
      </c>
      <c r="BB1086" s="188">
        <f>_xll.qlInterestRateIndexMaturity(Currency&amp;"ibor"&amp;$I$1,BA1086,Trigger)</f>
        <v>46988</v>
      </c>
      <c r="BC1086" s="361" t="e">
        <f>_xll.qlIndexFixing($AC$5,AZ1086,,_xll.ohTrigger(Trigger,Quote!$V$2))</f>
        <v>#VALUE!</v>
      </c>
      <c r="BD1086" s="361" t="e">
        <f>_xll.qlIndexFixing($BE$1,AZ1086,TRUE,_xll.ohTrigger(Trigger,Quote!$V$2))</f>
        <v>#NUM!</v>
      </c>
    </row>
    <row r="1087" spans="51:56" ht="11.25" customHeight="1" x14ac:dyDescent="0.25">
      <c r="AY1087" s="189" t="s">
        <v>91</v>
      </c>
      <c r="AZ1087" s="188">
        <f>_xll.qlInterestRateIndexFixingDate(Currency&amp;"ibor"&amp;$I$1,BA1087,Trigger)</f>
        <v>46899</v>
      </c>
      <c r="BA1087" s="188">
        <f>_xll.qlCalendarAdvance(Calendar,BA1086,AY1087,"f",,Trigger)</f>
        <v>46903</v>
      </c>
      <c r="BB1087" s="188">
        <f>_xll.qlInterestRateIndexMaturity(Currency&amp;"ibor"&amp;$I$1,BA1087,Trigger)</f>
        <v>46995</v>
      </c>
      <c r="BC1087" s="361" t="e">
        <f>_xll.qlIndexFixing($AC$5,AZ1087,,_xll.ohTrigger(Trigger,Quote!$V$2))</f>
        <v>#VALUE!</v>
      </c>
      <c r="BD1087" s="361" t="e">
        <f>_xll.qlIndexFixing($BE$1,AZ1087,TRUE,_xll.ohTrigger(Trigger,Quote!$V$2))</f>
        <v>#NUM!</v>
      </c>
    </row>
    <row r="1088" spans="51:56" ht="11.25" customHeight="1" x14ac:dyDescent="0.25">
      <c r="AY1088" s="189" t="s">
        <v>91</v>
      </c>
      <c r="AZ1088" s="188">
        <f>_xll.qlInterestRateIndexFixingDate(Currency&amp;"ibor"&amp;$I$1,BA1088,Trigger)</f>
        <v>46906</v>
      </c>
      <c r="BA1088" s="188">
        <f>_xll.qlCalendarAdvance(Calendar,BA1087,AY1088,"f",,Trigger)</f>
        <v>46910</v>
      </c>
      <c r="BB1088" s="188">
        <f>_xll.qlInterestRateIndexMaturity(Currency&amp;"ibor"&amp;$I$1,BA1088,Trigger)</f>
        <v>47002</v>
      </c>
      <c r="BC1088" s="361" t="e">
        <f>_xll.qlIndexFixing($AC$5,AZ1088,,_xll.ohTrigger(Trigger,Quote!$V$2))</f>
        <v>#VALUE!</v>
      </c>
      <c r="BD1088" s="361" t="e">
        <f>_xll.qlIndexFixing($BE$1,AZ1088,TRUE,_xll.ohTrigger(Trigger,Quote!$V$2))</f>
        <v>#NUM!</v>
      </c>
    </row>
    <row r="1089" spans="51:56" ht="11.25" customHeight="1" x14ac:dyDescent="0.25">
      <c r="AY1089" s="189" t="s">
        <v>91</v>
      </c>
      <c r="AZ1089" s="188">
        <f>_xll.qlInterestRateIndexFixingDate(Currency&amp;"ibor"&amp;$I$1,BA1089,Trigger)</f>
        <v>46913</v>
      </c>
      <c r="BA1089" s="188">
        <f>_xll.qlCalendarAdvance(Calendar,BA1088,AY1089,"f",,Trigger)</f>
        <v>46917</v>
      </c>
      <c r="BB1089" s="188">
        <f>_xll.qlInterestRateIndexMaturity(Currency&amp;"ibor"&amp;$I$1,BA1089,Trigger)</f>
        <v>47009</v>
      </c>
      <c r="BC1089" s="361" t="e">
        <f>_xll.qlIndexFixing($AC$5,AZ1089,,_xll.ohTrigger(Trigger,Quote!$V$2))</f>
        <v>#VALUE!</v>
      </c>
      <c r="BD1089" s="361" t="e">
        <f>_xll.qlIndexFixing($BE$1,AZ1089,TRUE,_xll.ohTrigger(Trigger,Quote!$V$2))</f>
        <v>#NUM!</v>
      </c>
    </row>
    <row r="1090" spans="51:56" ht="11.25" customHeight="1" x14ac:dyDescent="0.25">
      <c r="AY1090" s="189" t="s">
        <v>91</v>
      </c>
      <c r="AZ1090" s="188">
        <f>_xll.qlInterestRateIndexFixingDate(Currency&amp;"ibor"&amp;$I$1,BA1090,Trigger)</f>
        <v>46920</v>
      </c>
      <c r="BA1090" s="188">
        <f>_xll.qlCalendarAdvance(Calendar,BA1089,AY1090,"f",,Trigger)</f>
        <v>46924</v>
      </c>
      <c r="BB1090" s="188">
        <f>_xll.qlInterestRateIndexMaturity(Currency&amp;"ibor"&amp;$I$1,BA1090,Trigger)</f>
        <v>47016</v>
      </c>
      <c r="BC1090" s="361" t="e">
        <f>_xll.qlIndexFixing($AC$5,AZ1090,,_xll.ohTrigger(Trigger,Quote!$V$2))</f>
        <v>#VALUE!</v>
      </c>
      <c r="BD1090" s="361" t="e">
        <f>_xll.qlIndexFixing($BE$1,AZ1090,TRUE,_xll.ohTrigger(Trigger,Quote!$V$2))</f>
        <v>#NUM!</v>
      </c>
    </row>
    <row r="1091" spans="51:56" ht="11.25" customHeight="1" x14ac:dyDescent="0.25">
      <c r="AY1091" s="189" t="s">
        <v>91</v>
      </c>
      <c r="AZ1091" s="188">
        <f>_xll.qlInterestRateIndexFixingDate(Currency&amp;"ibor"&amp;$I$1,BA1091,Trigger)</f>
        <v>46927</v>
      </c>
      <c r="BA1091" s="188">
        <f>_xll.qlCalendarAdvance(Calendar,BA1090,AY1091,"f",,Trigger)</f>
        <v>46931</v>
      </c>
      <c r="BB1091" s="188">
        <f>_xll.qlInterestRateIndexMaturity(Currency&amp;"ibor"&amp;$I$1,BA1091,Trigger)</f>
        <v>47023</v>
      </c>
      <c r="BC1091" s="361" t="e">
        <f>_xll.qlIndexFixing($AC$5,AZ1091,,_xll.ohTrigger(Trigger,Quote!$V$2))</f>
        <v>#VALUE!</v>
      </c>
      <c r="BD1091" s="361" t="e">
        <f>_xll.qlIndexFixing($BE$1,AZ1091,TRUE,_xll.ohTrigger(Trigger,Quote!$V$2))</f>
        <v>#NUM!</v>
      </c>
    </row>
    <row r="1092" spans="51:56" ht="11.25" customHeight="1" x14ac:dyDescent="0.25">
      <c r="AY1092" s="189" t="s">
        <v>91</v>
      </c>
      <c r="AZ1092" s="188">
        <f>_xll.qlInterestRateIndexFixingDate(Currency&amp;"ibor"&amp;$I$1,BA1092,Trigger)</f>
        <v>46934</v>
      </c>
      <c r="BA1092" s="188">
        <f>_xll.qlCalendarAdvance(Calendar,BA1091,AY1092,"f",,Trigger)</f>
        <v>46938</v>
      </c>
      <c r="BB1092" s="188">
        <f>_xll.qlInterestRateIndexMaturity(Currency&amp;"ibor"&amp;$I$1,BA1092,Trigger)</f>
        <v>47030</v>
      </c>
      <c r="BC1092" s="361" t="e">
        <f>_xll.qlIndexFixing($AC$5,AZ1092,,_xll.ohTrigger(Trigger,Quote!$V$2))</f>
        <v>#VALUE!</v>
      </c>
      <c r="BD1092" s="361" t="e">
        <f>_xll.qlIndexFixing($BE$1,AZ1092,TRUE,_xll.ohTrigger(Trigger,Quote!$V$2))</f>
        <v>#NUM!</v>
      </c>
    </row>
    <row r="1093" spans="51:56" ht="11.25" customHeight="1" x14ac:dyDescent="0.25">
      <c r="AY1093" s="189" t="s">
        <v>91</v>
      </c>
      <c r="AZ1093" s="188">
        <f>_xll.qlInterestRateIndexFixingDate(Currency&amp;"ibor"&amp;$I$1,BA1093,Trigger)</f>
        <v>46941</v>
      </c>
      <c r="BA1093" s="188">
        <f>_xll.qlCalendarAdvance(Calendar,BA1092,AY1093,"f",,Trigger)</f>
        <v>46945</v>
      </c>
      <c r="BB1093" s="188">
        <f>_xll.qlInterestRateIndexMaturity(Currency&amp;"ibor"&amp;$I$1,BA1093,Trigger)</f>
        <v>47037</v>
      </c>
      <c r="BC1093" s="361" t="e">
        <f>_xll.qlIndexFixing($AC$5,AZ1093,,_xll.ohTrigger(Trigger,Quote!$V$2))</f>
        <v>#VALUE!</v>
      </c>
      <c r="BD1093" s="361" t="e">
        <f>_xll.qlIndexFixing($BE$1,AZ1093,TRUE,_xll.ohTrigger(Trigger,Quote!$V$2))</f>
        <v>#NUM!</v>
      </c>
    </row>
    <row r="1094" spans="51:56" ht="11.25" customHeight="1" x14ac:dyDescent="0.25">
      <c r="AY1094" s="189" t="s">
        <v>91</v>
      </c>
      <c r="AZ1094" s="188">
        <f>_xll.qlInterestRateIndexFixingDate(Currency&amp;"ibor"&amp;$I$1,BA1094,Trigger)</f>
        <v>46948</v>
      </c>
      <c r="BA1094" s="188">
        <f>_xll.qlCalendarAdvance(Calendar,BA1093,AY1094,"f",,Trigger)</f>
        <v>46952</v>
      </c>
      <c r="BB1094" s="188">
        <f>_xll.qlInterestRateIndexMaturity(Currency&amp;"ibor"&amp;$I$1,BA1094,Trigger)</f>
        <v>47044</v>
      </c>
      <c r="BC1094" s="361" t="e">
        <f>_xll.qlIndexFixing($AC$5,AZ1094,,_xll.ohTrigger(Trigger,Quote!$V$2))</f>
        <v>#VALUE!</v>
      </c>
      <c r="BD1094" s="361" t="e">
        <f>_xll.qlIndexFixing($BE$1,AZ1094,TRUE,_xll.ohTrigger(Trigger,Quote!$V$2))</f>
        <v>#NUM!</v>
      </c>
    </row>
    <row r="1095" spans="51:56" ht="11.25" customHeight="1" x14ac:dyDescent="0.25">
      <c r="AY1095" s="189" t="s">
        <v>91</v>
      </c>
      <c r="AZ1095" s="188">
        <f>_xll.qlInterestRateIndexFixingDate(Currency&amp;"ibor"&amp;$I$1,BA1095,Trigger)</f>
        <v>46955</v>
      </c>
      <c r="BA1095" s="188">
        <f>_xll.qlCalendarAdvance(Calendar,BA1094,AY1095,"f",,Trigger)</f>
        <v>46959</v>
      </c>
      <c r="BB1095" s="188">
        <f>_xll.qlInterestRateIndexMaturity(Currency&amp;"ibor"&amp;$I$1,BA1095,Trigger)</f>
        <v>47051</v>
      </c>
      <c r="BC1095" s="361" t="e">
        <f>_xll.qlIndexFixing($AC$5,AZ1095,,_xll.ohTrigger(Trigger,Quote!$V$2))</f>
        <v>#VALUE!</v>
      </c>
      <c r="BD1095" s="361" t="e">
        <f>_xll.qlIndexFixing($BE$1,AZ1095,TRUE,_xll.ohTrigger(Trigger,Quote!$V$2))</f>
        <v>#NUM!</v>
      </c>
    </row>
    <row r="1096" spans="51:56" ht="11.25" customHeight="1" x14ac:dyDescent="0.25">
      <c r="AY1096" s="189" t="s">
        <v>91</v>
      </c>
      <c r="AZ1096" s="188">
        <f>_xll.qlInterestRateIndexFixingDate(Currency&amp;"ibor"&amp;$I$1,BA1096,Trigger)</f>
        <v>46962</v>
      </c>
      <c r="BA1096" s="188">
        <f>_xll.qlCalendarAdvance(Calendar,BA1095,AY1096,"f",,Trigger)</f>
        <v>46966</v>
      </c>
      <c r="BB1096" s="188">
        <f>_xll.qlInterestRateIndexMaturity(Currency&amp;"ibor"&amp;$I$1,BA1096,Trigger)</f>
        <v>47058</v>
      </c>
      <c r="BC1096" s="361" t="e">
        <f>_xll.qlIndexFixing($AC$5,AZ1096,,_xll.ohTrigger(Trigger,Quote!$V$2))</f>
        <v>#VALUE!</v>
      </c>
      <c r="BD1096" s="361" t="e">
        <f>_xll.qlIndexFixing($BE$1,AZ1096,TRUE,_xll.ohTrigger(Trigger,Quote!$V$2))</f>
        <v>#NUM!</v>
      </c>
    </row>
    <row r="1097" spans="51:56" ht="11.25" customHeight="1" x14ac:dyDescent="0.25">
      <c r="AY1097" s="189" t="s">
        <v>91</v>
      </c>
      <c r="AZ1097" s="188">
        <f>_xll.qlInterestRateIndexFixingDate(Currency&amp;"ibor"&amp;$I$1,BA1097,Trigger)</f>
        <v>46969</v>
      </c>
      <c r="BA1097" s="188">
        <f>_xll.qlCalendarAdvance(Calendar,BA1096,AY1097,"f",,Trigger)</f>
        <v>46973</v>
      </c>
      <c r="BB1097" s="188">
        <f>_xll.qlInterestRateIndexMaturity(Currency&amp;"ibor"&amp;$I$1,BA1097,Trigger)</f>
        <v>47065</v>
      </c>
      <c r="BC1097" s="361" t="e">
        <f>_xll.qlIndexFixing($AC$5,AZ1097,,_xll.ohTrigger(Trigger,Quote!$V$2))</f>
        <v>#VALUE!</v>
      </c>
      <c r="BD1097" s="361" t="e">
        <f>_xll.qlIndexFixing($BE$1,AZ1097,TRUE,_xll.ohTrigger(Trigger,Quote!$V$2))</f>
        <v>#NUM!</v>
      </c>
    </row>
    <row r="1098" spans="51:56" ht="11.25" customHeight="1" x14ac:dyDescent="0.25">
      <c r="AY1098" s="189" t="s">
        <v>91</v>
      </c>
      <c r="AZ1098" s="188">
        <f>_xll.qlInterestRateIndexFixingDate(Currency&amp;"ibor"&amp;$I$1,BA1098,Trigger)</f>
        <v>46976</v>
      </c>
      <c r="BA1098" s="188">
        <f>_xll.qlCalendarAdvance(Calendar,BA1097,AY1098,"f",,Trigger)</f>
        <v>46980</v>
      </c>
      <c r="BB1098" s="188">
        <f>_xll.qlInterestRateIndexMaturity(Currency&amp;"ibor"&amp;$I$1,BA1098,Trigger)</f>
        <v>47072</v>
      </c>
      <c r="BC1098" s="361" t="e">
        <f>_xll.qlIndexFixing($AC$5,AZ1098,,_xll.ohTrigger(Trigger,Quote!$V$2))</f>
        <v>#VALUE!</v>
      </c>
      <c r="BD1098" s="361" t="e">
        <f>_xll.qlIndexFixing($BE$1,AZ1098,TRUE,_xll.ohTrigger(Trigger,Quote!$V$2))</f>
        <v>#NUM!</v>
      </c>
    </row>
    <row r="1099" spans="51:56" ht="11.25" customHeight="1" x14ac:dyDescent="0.25">
      <c r="AY1099" s="189" t="s">
        <v>91</v>
      </c>
      <c r="AZ1099" s="188">
        <f>_xll.qlInterestRateIndexFixingDate(Currency&amp;"ibor"&amp;$I$1,BA1099,Trigger)</f>
        <v>46983</v>
      </c>
      <c r="BA1099" s="188">
        <f>_xll.qlCalendarAdvance(Calendar,BA1098,AY1099,"f",,Trigger)</f>
        <v>46987</v>
      </c>
      <c r="BB1099" s="188">
        <f>_xll.qlInterestRateIndexMaturity(Currency&amp;"ibor"&amp;$I$1,BA1099,Trigger)</f>
        <v>47079</v>
      </c>
      <c r="BC1099" s="361" t="e">
        <f>_xll.qlIndexFixing($AC$5,AZ1099,,_xll.ohTrigger(Trigger,Quote!$V$2))</f>
        <v>#VALUE!</v>
      </c>
      <c r="BD1099" s="361" t="e">
        <f>_xll.qlIndexFixing($BE$1,AZ1099,TRUE,_xll.ohTrigger(Trigger,Quote!$V$2))</f>
        <v>#NUM!</v>
      </c>
    </row>
    <row r="1100" spans="51:56" ht="11.25" customHeight="1" x14ac:dyDescent="0.25">
      <c r="AY1100" s="189" t="s">
        <v>91</v>
      </c>
      <c r="AZ1100" s="188">
        <f>_xll.qlInterestRateIndexFixingDate(Currency&amp;"ibor"&amp;$I$1,BA1100,Trigger)</f>
        <v>46990</v>
      </c>
      <c r="BA1100" s="188">
        <f>_xll.qlCalendarAdvance(Calendar,BA1099,AY1100,"f",,Trigger)</f>
        <v>46994</v>
      </c>
      <c r="BB1100" s="188">
        <f>_xll.qlInterestRateIndexMaturity(Currency&amp;"ibor"&amp;$I$1,BA1100,Trigger)</f>
        <v>47086</v>
      </c>
      <c r="BC1100" s="361" t="e">
        <f>_xll.qlIndexFixing($AC$5,AZ1100,,_xll.ohTrigger(Trigger,Quote!$V$2))</f>
        <v>#VALUE!</v>
      </c>
      <c r="BD1100" s="361" t="e">
        <f>_xll.qlIndexFixing($BE$1,AZ1100,TRUE,_xll.ohTrigger(Trigger,Quote!$V$2))</f>
        <v>#NUM!</v>
      </c>
    </row>
    <row r="1101" spans="51:56" ht="11.25" customHeight="1" x14ac:dyDescent="0.25">
      <c r="AY1101" s="189" t="s">
        <v>91</v>
      </c>
      <c r="AZ1101" s="188">
        <f>_xll.qlInterestRateIndexFixingDate(Currency&amp;"ibor"&amp;$I$1,BA1101,Trigger)</f>
        <v>46997</v>
      </c>
      <c r="BA1101" s="188">
        <f>_xll.qlCalendarAdvance(Calendar,BA1100,AY1101,"f",,Trigger)</f>
        <v>47001</v>
      </c>
      <c r="BB1101" s="188">
        <f>_xll.qlInterestRateIndexMaturity(Currency&amp;"ibor"&amp;$I$1,BA1101,Trigger)</f>
        <v>47092</v>
      </c>
      <c r="BC1101" s="361" t="e">
        <f>_xll.qlIndexFixing($AC$5,AZ1101,,_xll.ohTrigger(Trigger,Quote!$V$2))</f>
        <v>#VALUE!</v>
      </c>
      <c r="BD1101" s="361" t="e">
        <f>_xll.qlIndexFixing($BE$1,AZ1101,TRUE,_xll.ohTrigger(Trigger,Quote!$V$2))</f>
        <v>#NUM!</v>
      </c>
    </row>
    <row r="1102" spans="51:56" ht="11.25" customHeight="1" x14ac:dyDescent="0.25">
      <c r="AY1102" s="189" t="s">
        <v>91</v>
      </c>
      <c r="AZ1102" s="188">
        <f>_xll.qlInterestRateIndexFixingDate(Currency&amp;"ibor"&amp;$I$1,BA1102,Trigger)</f>
        <v>47004</v>
      </c>
      <c r="BA1102" s="188">
        <f>_xll.qlCalendarAdvance(Calendar,BA1101,AY1102,"f",,Trigger)</f>
        <v>47008</v>
      </c>
      <c r="BB1102" s="188">
        <f>_xll.qlInterestRateIndexMaturity(Currency&amp;"ibor"&amp;$I$1,BA1102,Trigger)</f>
        <v>47099</v>
      </c>
      <c r="BC1102" s="361" t="e">
        <f>_xll.qlIndexFixing($AC$5,AZ1102,,_xll.ohTrigger(Trigger,Quote!$V$2))</f>
        <v>#VALUE!</v>
      </c>
      <c r="BD1102" s="361" t="e">
        <f>_xll.qlIndexFixing($BE$1,AZ1102,TRUE,_xll.ohTrigger(Trigger,Quote!$V$2))</f>
        <v>#NUM!</v>
      </c>
    </row>
    <row r="1103" spans="51:56" ht="11.25" customHeight="1" x14ac:dyDescent="0.25">
      <c r="AY1103" s="189" t="s">
        <v>91</v>
      </c>
      <c r="AZ1103" s="188">
        <f>_xll.qlInterestRateIndexFixingDate(Currency&amp;"ibor"&amp;$I$1,BA1103,Trigger)</f>
        <v>47011</v>
      </c>
      <c r="BA1103" s="188">
        <f>_xll.qlCalendarAdvance(Calendar,BA1102,AY1103,"f",,Trigger)</f>
        <v>47015</v>
      </c>
      <c r="BB1103" s="188">
        <f>_xll.qlInterestRateIndexMaturity(Currency&amp;"ibor"&amp;$I$1,BA1103,Trigger)</f>
        <v>47106</v>
      </c>
      <c r="BC1103" s="361" t="e">
        <f>_xll.qlIndexFixing($AC$5,AZ1103,,_xll.ohTrigger(Trigger,Quote!$V$2))</f>
        <v>#VALUE!</v>
      </c>
      <c r="BD1103" s="361" t="e">
        <f>_xll.qlIndexFixing($BE$1,AZ1103,TRUE,_xll.ohTrigger(Trigger,Quote!$V$2))</f>
        <v>#NUM!</v>
      </c>
    </row>
    <row r="1104" spans="51:56" ht="11.25" customHeight="1" x14ac:dyDescent="0.25">
      <c r="AY1104" s="189" t="s">
        <v>91</v>
      </c>
      <c r="AZ1104" s="188">
        <f>_xll.qlInterestRateIndexFixingDate(Currency&amp;"ibor"&amp;$I$1,BA1104,Trigger)</f>
        <v>47018</v>
      </c>
      <c r="BA1104" s="188">
        <f>_xll.qlCalendarAdvance(Calendar,BA1103,AY1104,"f",,Trigger)</f>
        <v>47022</v>
      </c>
      <c r="BB1104" s="188">
        <f>_xll.qlInterestRateIndexMaturity(Currency&amp;"ibor"&amp;$I$1,BA1104,Trigger)</f>
        <v>47114</v>
      </c>
      <c r="BC1104" s="361" t="e">
        <f>_xll.qlIndexFixing($AC$5,AZ1104,,_xll.ohTrigger(Trigger,Quote!$V$2))</f>
        <v>#VALUE!</v>
      </c>
      <c r="BD1104" s="361" t="e">
        <f>_xll.qlIndexFixing($BE$1,AZ1104,TRUE,_xll.ohTrigger(Trigger,Quote!$V$2))</f>
        <v>#NUM!</v>
      </c>
    </row>
    <row r="1105" spans="51:56" ht="11.25" customHeight="1" x14ac:dyDescent="0.25">
      <c r="AY1105" s="189" t="s">
        <v>91</v>
      </c>
      <c r="AZ1105" s="188">
        <f>_xll.qlInterestRateIndexFixingDate(Currency&amp;"ibor"&amp;$I$1,BA1105,Trigger)</f>
        <v>47025</v>
      </c>
      <c r="BA1105" s="188">
        <f>_xll.qlCalendarAdvance(Calendar,BA1104,AY1105,"f",,Trigger)</f>
        <v>47029</v>
      </c>
      <c r="BB1105" s="188">
        <f>_xll.qlInterestRateIndexMaturity(Currency&amp;"ibor"&amp;$I$1,BA1105,Trigger)</f>
        <v>47121</v>
      </c>
      <c r="BC1105" s="361" t="e">
        <f>_xll.qlIndexFixing($AC$5,AZ1105,,_xll.ohTrigger(Trigger,Quote!$V$2))</f>
        <v>#VALUE!</v>
      </c>
      <c r="BD1105" s="361" t="e">
        <f>_xll.qlIndexFixing($BE$1,AZ1105,TRUE,_xll.ohTrigger(Trigger,Quote!$V$2))</f>
        <v>#NUM!</v>
      </c>
    </row>
    <row r="1106" spans="51:56" ht="11.25" customHeight="1" x14ac:dyDescent="0.25">
      <c r="AY1106" s="189" t="s">
        <v>91</v>
      </c>
      <c r="AZ1106" s="188">
        <f>_xll.qlInterestRateIndexFixingDate(Currency&amp;"ibor"&amp;$I$1,BA1106,Trigger)</f>
        <v>47032</v>
      </c>
      <c r="BA1106" s="188">
        <f>_xll.qlCalendarAdvance(Calendar,BA1105,AY1106,"f",,Trigger)</f>
        <v>47036</v>
      </c>
      <c r="BB1106" s="188">
        <f>_xll.qlInterestRateIndexMaturity(Currency&amp;"ibor"&amp;$I$1,BA1106,Trigger)</f>
        <v>47128</v>
      </c>
      <c r="BC1106" s="361" t="e">
        <f>_xll.qlIndexFixing($AC$5,AZ1106,,_xll.ohTrigger(Trigger,Quote!$V$2))</f>
        <v>#VALUE!</v>
      </c>
      <c r="BD1106" s="361" t="e">
        <f>_xll.qlIndexFixing($BE$1,AZ1106,TRUE,_xll.ohTrigger(Trigger,Quote!$V$2))</f>
        <v>#NUM!</v>
      </c>
    </row>
    <row r="1107" spans="51:56" ht="11.25" customHeight="1" x14ac:dyDescent="0.25">
      <c r="AY1107" s="189" t="s">
        <v>91</v>
      </c>
      <c r="AZ1107" s="188">
        <f>_xll.qlInterestRateIndexFixingDate(Currency&amp;"ibor"&amp;$I$1,BA1107,Trigger)</f>
        <v>47039</v>
      </c>
      <c r="BA1107" s="188">
        <f>_xll.qlCalendarAdvance(Calendar,BA1106,AY1107,"f",,Trigger)</f>
        <v>47043</v>
      </c>
      <c r="BB1107" s="188">
        <f>_xll.qlInterestRateIndexMaturity(Currency&amp;"ibor"&amp;$I$1,BA1107,Trigger)</f>
        <v>47135</v>
      </c>
      <c r="BC1107" s="361" t="e">
        <f>_xll.qlIndexFixing($AC$5,AZ1107,,_xll.ohTrigger(Trigger,Quote!$V$2))</f>
        <v>#VALUE!</v>
      </c>
      <c r="BD1107" s="361" t="e">
        <f>_xll.qlIndexFixing($BE$1,AZ1107,TRUE,_xll.ohTrigger(Trigger,Quote!$V$2))</f>
        <v>#NUM!</v>
      </c>
    </row>
    <row r="1108" spans="51:56" ht="11.25" customHeight="1" x14ac:dyDescent="0.25">
      <c r="AY1108" s="189" t="s">
        <v>91</v>
      </c>
      <c r="AZ1108" s="188">
        <f>_xll.qlInterestRateIndexFixingDate(Currency&amp;"ibor"&amp;$I$1,BA1108,Trigger)</f>
        <v>47046</v>
      </c>
      <c r="BA1108" s="188">
        <f>_xll.qlCalendarAdvance(Calendar,BA1107,AY1108,"f",,Trigger)</f>
        <v>47050</v>
      </c>
      <c r="BB1108" s="188">
        <f>_xll.qlInterestRateIndexMaturity(Currency&amp;"ibor"&amp;$I$1,BA1108,Trigger)</f>
        <v>47142</v>
      </c>
      <c r="BC1108" s="361" t="e">
        <f>_xll.qlIndexFixing($AC$5,AZ1108,,_xll.ohTrigger(Trigger,Quote!$V$2))</f>
        <v>#VALUE!</v>
      </c>
      <c r="BD1108" s="361" t="e">
        <f>_xll.qlIndexFixing($BE$1,AZ1108,TRUE,_xll.ohTrigger(Trigger,Quote!$V$2))</f>
        <v>#NUM!</v>
      </c>
    </row>
    <row r="1109" spans="51:56" ht="11.25" customHeight="1" x14ac:dyDescent="0.25">
      <c r="AY1109" s="189" t="s">
        <v>91</v>
      </c>
      <c r="AZ1109" s="188">
        <f>_xll.qlInterestRateIndexFixingDate(Currency&amp;"ibor"&amp;$I$1,BA1109,Trigger)</f>
        <v>47053</v>
      </c>
      <c r="BA1109" s="188">
        <f>_xll.qlCalendarAdvance(Calendar,BA1108,AY1109,"f",,Trigger)</f>
        <v>47057</v>
      </c>
      <c r="BB1109" s="188">
        <f>_xll.qlInterestRateIndexMaturity(Currency&amp;"ibor"&amp;$I$1,BA1109,Trigger)</f>
        <v>47149</v>
      </c>
      <c r="BC1109" s="361" t="e">
        <f>_xll.qlIndexFixing($AC$5,AZ1109,,_xll.ohTrigger(Trigger,Quote!$V$2))</f>
        <v>#VALUE!</v>
      </c>
      <c r="BD1109" s="361" t="e">
        <f>_xll.qlIndexFixing($BE$1,AZ1109,TRUE,_xll.ohTrigger(Trigger,Quote!$V$2))</f>
        <v>#NUM!</v>
      </c>
    </row>
    <row r="1110" spans="51:56" ht="11.25" customHeight="1" x14ac:dyDescent="0.25">
      <c r="AY1110" s="189" t="s">
        <v>91</v>
      </c>
      <c r="AZ1110" s="188">
        <f>_xll.qlInterestRateIndexFixingDate(Currency&amp;"ibor"&amp;$I$1,BA1110,Trigger)</f>
        <v>47060</v>
      </c>
      <c r="BA1110" s="188">
        <f>_xll.qlCalendarAdvance(Calendar,BA1109,AY1110,"f",,Trigger)</f>
        <v>47064</v>
      </c>
      <c r="BB1110" s="188">
        <f>_xll.qlInterestRateIndexMaturity(Currency&amp;"ibor"&amp;$I$1,BA1110,Trigger)</f>
        <v>47156</v>
      </c>
      <c r="BC1110" s="361" t="e">
        <f>_xll.qlIndexFixing($AC$5,AZ1110,,_xll.ohTrigger(Trigger,Quote!$V$2))</f>
        <v>#VALUE!</v>
      </c>
      <c r="BD1110" s="361" t="e">
        <f>_xll.qlIndexFixing($BE$1,AZ1110,TRUE,_xll.ohTrigger(Trigger,Quote!$V$2))</f>
        <v>#NUM!</v>
      </c>
    </row>
    <row r="1111" spans="51:56" ht="11.25" customHeight="1" x14ac:dyDescent="0.25">
      <c r="AY1111" s="189" t="s">
        <v>91</v>
      </c>
      <c r="AZ1111" s="188">
        <f>_xll.qlInterestRateIndexFixingDate(Currency&amp;"ibor"&amp;$I$1,BA1111,Trigger)</f>
        <v>47067</v>
      </c>
      <c r="BA1111" s="188">
        <f>_xll.qlCalendarAdvance(Calendar,BA1110,AY1111,"f",,Trigger)</f>
        <v>47071</v>
      </c>
      <c r="BB1111" s="188">
        <f>_xll.qlInterestRateIndexMaturity(Currency&amp;"ibor"&amp;$I$1,BA1111,Trigger)</f>
        <v>47163</v>
      </c>
      <c r="BC1111" s="361" t="e">
        <f>_xll.qlIndexFixing($AC$5,AZ1111,,_xll.ohTrigger(Trigger,Quote!$V$2))</f>
        <v>#VALUE!</v>
      </c>
      <c r="BD1111" s="361" t="e">
        <f>_xll.qlIndexFixing($BE$1,AZ1111,TRUE,_xll.ohTrigger(Trigger,Quote!$V$2))</f>
        <v>#NUM!</v>
      </c>
    </row>
    <row r="1112" spans="51:56" ht="11.25" customHeight="1" x14ac:dyDescent="0.25">
      <c r="AY1112" s="189" t="s">
        <v>91</v>
      </c>
      <c r="AZ1112" s="188">
        <f>_xll.qlInterestRateIndexFixingDate(Currency&amp;"ibor"&amp;$I$1,BA1112,Trigger)</f>
        <v>47074</v>
      </c>
      <c r="BA1112" s="188">
        <f>_xll.qlCalendarAdvance(Calendar,BA1111,AY1112,"f",,Trigger)</f>
        <v>47078</v>
      </c>
      <c r="BB1112" s="188">
        <f>_xll.qlInterestRateIndexMaturity(Currency&amp;"ibor"&amp;$I$1,BA1112,Trigger)</f>
        <v>47170</v>
      </c>
      <c r="BC1112" s="361" t="e">
        <f>_xll.qlIndexFixing($AC$5,AZ1112,,_xll.ohTrigger(Trigger,Quote!$V$2))</f>
        <v>#VALUE!</v>
      </c>
      <c r="BD1112" s="361" t="e">
        <f>_xll.qlIndexFixing($BE$1,AZ1112,TRUE,_xll.ohTrigger(Trigger,Quote!$V$2))</f>
        <v>#NUM!</v>
      </c>
    </row>
    <row r="1113" spans="51:56" ht="11.25" customHeight="1" x14ac:dyDescent="0.25">
      <c r="AY1113" s="189" t="s">
        <v>91</v>
      </c>
      <c r="AZ1113" s="188">
        <f>_xll.qlInterestRateIndexFixingDate(Currency&amp;"ibor"&amp;$I$1,BA1113,Trigger)</f>
        <v>47081</v>
      </c>
      <c r="BA1113" s="188">
        <f>_xll.qlCalendarAdvance(Calendar,BA1112,AY1113,"f",,Trigger)</f>
        <v>47085</v>
      </c>
      <c r="BB1113" s="188">
        <f>_xll.qlInterestRateIndexMaturity(Currency&amp;"ibor"&amp;$I$1,BA1113,Trigger)</f>
        <v>47177</v>
      </c>
      <c r="BC1113" s="361" t="e">
        <f>_xll.qlIndexFixing($AC$5,AZ1113,,_xll.ohTrigger(Trigger,Quote!$V$2))</f>
        <v>#VALUE!</v>
      </c>
      <c r="BD1113" s="361" t="e">
        <f>_xll.qlIndexFixing($BE$1,AZ1113,TRUE,_xll.ohTrigger(Trigger,Quote!$V$2))</f>
        <v>#NUM!</v>
      </c>
    </row>
    <row r="1114" spans="51:56" ht="11.25" customHeight="1" x14ac:dyDescent="0.25">
      <c r="AY1114" s="189" t="s">
        <v>91</v>
      </c>
      <c r="AZ1114" s="188">
        <f>_xll.qlInterestRateIndexFixingDate(Currency&amp;"ibor"&amp;$I$1,BA1114,Trigger)</f>
        <v>47088</v>
      </c>
      <c r="BA1114" s="188">
        <f>_xll.qlCalendarAdvance(Calendar,BA1113,AY1114,"f",,Trigger)</f>
        <v>47092</v>
      </c>
      <c r="BB1114" s="188">
        <f>_xll.qlInterestRateIndexMaturity(Currency&amp;"ibor"&amp;$I$1,BA1114,Trigger)</f>
        <v>47182</v>
      </c>
      <c r="BC1114" s="361" t="e">
        <f>_xll.qlIndexFixing($AC$5,AZ1114,,_xll.ohTrigger(Trigger,Quote!$V$2))</f>
        <v>#VALUE!</v>
      </c>
      <c r="BD1114" s="361" t="e">
        <f>_xll.qlIndexFixing($BE$1,AZ1114,TRUE,_xll.ohTrigger(Trigger,Quote!$V$2))</f>
        <v>#NUM!</v>
      </c>
    </row>
    <row r="1115" spans="51:56" ht="11.25" customHeight="1" x14ac:dyDescent="0.25">
      <c r="AY1115" s="189" t="s">
        <v>91</v>
      </c>
      <c r="AZ1115" s="188">
        <f>_xll.qlInterestRateIndexFixingDate(Currency&amp;"ibor"&amp;$I$1,BA1115,Trigger)</f>
        <v>47095</v>
      </c>
      <c r="BA1115" s="188">
        <f>_xll.qlCalendarAdvance(Calendar,BA1114,AY1115,"f",,Trigger)</f>
        <v>47099</v>
      </c>
      <c r="BB1115" s="188">
        <f>_xll.qlInterestRateIndexMaturity(Currency&amp;"ibor"&amp;$I$1,BA1115,Trigger)</f>
        <v>47189</v>
      </c>
      <c r="BC1115" s="361" t="e">
        <f>_xll.qlIndexFixing($AC$5,AZ1115,,_xll.ohTrigger(Trigger,Quote!$V$2))</f>
        <v>#VALUE!</v>
      </c>
      <c r="BD1115" s="361" t="e">
        <f>_xll.qlIndexFixing($BE$1,AZ1115,TRUE,_xll.ohTrigger(Trigger,Quote!$V$2))</f>
        <v>#NUM!</v>
      </c>
    </row>
    <row r="1116" spans="51:56" ht="11.25" customHeight="1" x14ac:dyDescent="0.25">
      <c r="AY1116" s="189" t="s">
        <v>91</v>
      </c>
      <c r="AZ1116" s="188">
        <f>_xll.qlInterestRateIndexFixingDate(Currency&amp;"ibor"&amp;$I$1,BA1116,Trigger)</f>
        <v>47102</v>
      </c>
      <c r="BA1116" s="188">
        <f>_xll.qlCalendarAdvance(Calendar,BA1115,AY1116,"f",,Trigger)</f>
        <v>47106</v>
      </c>
      <c r="BB1116" s="188">
        <f>_xll.qlInterestRateIndexMaturity(Currency&amp;"ibor"&amp;$I$1,BA1116,Trigger)</f>
        <v>47196</v>
      </c>
      <c r="BC1116" s="361" t="e">
        <f>_xll.qlIndexFixing($AC$5,AZ1116,,_xll.ohTrigger(Trigger,Quote!$V$2))</f>
        <v>#VALUE!</v>
      </c>
      <c r="BD1116" s="361" t="e">
        <f>_xll.qlIndexFixing($BE$1,AZ1116,TRUE,_xll.ohTrigger(Trigger,Quote!$V$2))</f>
        <v>#NUM!</v>
      </c>
    </row>
    <row r="1117" spans="51:56" ht="11.25" customHeight="1" x14ac:dyDescent="0.25">
      <c r="AY1117" s="189" t="s">
        <v>91</v>
      </c>
      <c r="AZ1117" s="188">
        <f>_xll.qlInterestRateIndexFixingDate(Currency&amp;"ibor"&amp;$I$1,BA1117,Trigger)</f>
        <v>47108</v>
      </c>
      <c r="BA1117" s="188">
        <f>_xll.qlCalendarAdvance(Calendar,BA1116,AY1117,"f",,Trigger)</f>
        <v>47114</v>
      </c>
      <c r="BB1117" s="188">
        <f>_xll.qlInterestRateIndexMaturity(Currency&amp;"ibor"&amp;$I$1,BA1117,Trigger)</f>
        <v>47204</v>
      </c>
      <c r="BC1117" s="361" t="e">
        <f>_xll.qlIndexFixing($AC$5,AZ1117,,_xll.ohTrigger(Trigger,Quote!$V$2))</f>
        <v>#VALUE!</v>
      </c>
      <c r="BD1117" s="361" t="e">
        <f>_xll.qlIndexFixing($BE$1,AZ1117,TRUE,_xll.ohTrigger(Trigger,Quote!$V$2))</f>
        <v>#NUM!</v>
      </c>
    </row>
    <row r="1118" spans="51:56" ht="11.25" customHeight="1" x14ac:dyDescent="0.25">
      <c r="AY1118" s="189" t="s">
        <v>91</v>
      </c>
      <c r="AZ1118" s="188">
        <f>_xll.qlInterestRateIndexFixingDate(Currency&amp;"ibor"&amp;$I$1,BA1118,Trigger)</f>
        <v>47116</v>
      </c>
      <c r="BA1118" s="188">
        <f>_xll.qlCalendarAdvance(Calendar,BA1117,AY1118,"f",,Trigger)</f>
        <v>47121</v>
      </c>
      <c r="BB1118" s="188">
        <f>_xll.qlInterestRateIndexMaturity(Currency&amp;"ibor"&amp;$I$1,BA1118,Trigger)</f>
        <v>47211</v>
      </c>
      <c r="BC1118" s="361" t="e">
        <f>_xll.qlIndexFixing($AC$5,AZ1118,,_xll.ohTrigger(Trigger,Quote!$V$2))</f>
        <v>#VALUE!</v>
      </c>
      <c r="BD1118" s="361" t="e">
        <f>_xll.qlIndexFixing($BE$1,AZ1118,TRUE,_xll.ohTrigger(Trigger,Quote!$V$2))</f>
        <v>#NUM!</v>
      </c>
    </row>
    <row r="1119" spans="51:56" ht="11.25" customHeight="1" x14ac:dyDescent="0.25">
      <c r="AY1119" s="189" t="s">
        <v>91</v>
      </c>
      <c r="AZ1119" s="188">
        <f>_xll.qlInterestRateIndexFixingDate(Currency&amp;"ibor"&amp;$I$1,BA1119,Trigger)</f>
        <v>47126</v>
      </c>
      <c r="BA1119" s="188">
        <f>_xll.qlCalendarAdvance(Calendar,BA1118,AY1119,"f",,Trigger)</f>
        <v>47128</v>
      </c>
      <c r="BB1119" s="188">
        <f>_xll.qlInterestRateIndexMaturity(Currency&amp;"ibor"&amp;$I$1,BA1119,Trigger)</f>
        <v>47218</v>
      </c>
      <c r="BC1119" s="361" t="e">
        <f>_xll.qlIndexFixing($AC$5,AZ1119,,_xll.ohTrigger(Trigger,Quote!$V$2))</f>
        <v>#VALUE!</v>
      </c>
      <c r="BD1119" s="361" t="e">
        <f>_xll.qlIndexFixing($BE$1,AZ1119,TRUE,_xll.ohTrigger(Trigger,Quote!$V$2))</f>
        <v>#NUM!</v>
      </c>
    </row>
    <row r="1120" spans="51:56" ht="11.25" customHeight="1" x14ac:dyDescent="0.25">
      <c r="AY1120" s="189" t="s">
        <v>91</v>
      </c>
      <c r="AZ1120" s="188">
        <f>_xll.qlInterestRateIndexFixingDate(Currency&amp;"ibor"&amp;$I$1,BA1120,Trigger)</f>
        <v>47133</v>
      </c>
      <c r="BA1120" s="188">
        <f>_xll.qlCalendarAdvance(Calendar,BA1119,AY1120,"f",,Trigger)</f>
        <v>47135</v>
      </c>
      <c r="BB1120" s="188">
        <f>_xll.qlInterestRateIndexMaturity(Currency&amp;"ibor"&amp;$I$1,BA1120,Trigger)</f>
        <v>47225</v>
      </c>
      <c r="BC1120" s="361" t="e">
        <f>_xll.qlIndexFixing($AC$5,AZ1120,,_xll.ohTrigger(Trigger,Quote!$V$2))</f>
        <v>#VALUE!</v>
      </c>
      <c r="BD1120" s="361" t="e">
        <f>_xll.qlIndexFixing($BE$1,AZ1120,TRUE,_xll.ohTrigger(Trigger,Quote!$V$2))</f>
        <v>#NUM!</v>
      </c>
    </row>
    <row r="1121" spans="51:56" ht="11.25" customHeight="1" x14ac:dyDescent="0.25">
      <c r="AY1121" s="189" t="s">
        <v>91</v>
      </c>
      <c r="AZ1121" s="188">
        <f>_xll.qlInterestRateIndexFixingDate(Currency&amp;"ibor"&amp;$I$1,BA1121,Trigger)</f>
        <v>47140</v>
      </c>
      <c r="BA1121" s="188">
        <f>_xll.qlCalendarAdvance(Calendar,BA1120,AY1121,"f",,Trigger)</f>
        <v>47142</v>
      </c>
      <c r="BB1121" s="188">
        <f>_xll.qlInterestRateIndexMaturity(Currency&amp;"ibor"&amp;$I$1,BA1121,Trigger)</f>
        <v>47232</v>
      </c>
      <c r="BC1121" s="361" t="e">
        <f>_xll.qlIndexFixing($AC$5,AZ1121,,_xll.ohTrigger(Trigger,Quote!$V$2))</f>
        <v>#VALUE!</v>
      </c>
      <c r="BD1121" s="361" t="e">
        <f>_xll.qlIndexFixing($BE$1,AZ1121,TRUE,_xll.ohTrigger(Trigger,Quote!$V$2))</f>
        <v>#NUM!</v>
      </c>
    </row>
    <row r="1122" spans="51:56" ht="11.25" customHeight="1" x14ac:dyDescent="0.25">
      <c r="AY1122" s="189" t="s">
        <v>91</v>
      </c>
      <c r="AZ1122" s="188">
        <f>_xll.qlInterestRateIndexFixingDate(Currency&amp;"ibor"&amp;$I$1,BA1122,Trigger)</f>
        <v>47147</v>
      </c>
      <c r="BA1122" s="188">
        <f>_xll.qlCalendarAdvance(Calendar,BA1121,AY1122,"f",,Trigger)</f>
        <v>47149</v>
      </c>
      <c r="BB1122" s="188">
        <f>_xll.qlInterestRateIndexMaturity(Currency&amp;"ibor"&amp;$I$1,BA1122,Trigger)</f>
        <v>47238</v>
      </c>
      <c r="BC1122" s="361" t="e">
        <f>_xll.qlIndexFixing($AC$5,AZ1122,,_xll.ohTrigger(Trigger,Quote!$V$2))</f>
        <v>#VALUE!</v>
      </c>
      <c r="BD1122" s="361" t="e">
        <f>_xll.qlIndexFixing($BE$1,AZ1122,TRUE,_xll.ohTrigger(Trigger,Quote!$V$2))</f>
        <v>#NUM!</v>
      </c>
    </row>
    <row r="1123" spans="51:56" ht="11.25" customHeight="1" x14ac:dyDescent="0.25">
      <c r="AY1123" s="189" t="s">
        <v>91</v>
      </c>
      <c r="AZ1123" s="188">
        <f>_xll.qlInterestRateIndexFixingDate(Currency&amp;"ibor"&amp;$I$1,BA1123,Trigger)</f>
        <v>47154</v>
      </c>
      <c r="BA1123" s="188">
        <f>_xll.qlCalendarAdvance(Calendar,BA1122,AY1123,"f",,Trigger)</f>
        <v>47156</v>
      </c>
      <c r="BB1123" s="188">
        <f>_xll.qlInterestRateIndexMaturity(Currency&amp;"ibor"&amp;$I$1,BA1123,Trigger)</f>
        <v>47245</v>
      </c>
      <c r="BC1123" s="361" t="e">
        <f>_xll.qlIndexFixing($AC$5,AZ1123,,_xll.ohTrigger(Trigger,Quote!$V$2))</f>
        <v>#VALUE!</v>
      </c>
      <c r="BD1123" s="361" t="e">
        <f>_xll.qlIndexFixing($BE$1,AZ1123,TRUE,_xll.ohTrigger(Trigger,Quote!$V$2))</f>
        <v>#NUM!</v>
      </c>
    </row>
    <row r="1124" spans="51:56" ht="11.25" customHeight="1" x14ac:dyDescent="0.25">
      <c r="AY1124" s="189" t="s">
        <v>91</v>
      </c>
      <c r="AZ1124" s="188">
        <f>_xll.qlInterestRateIndexFixingDate(Currency&amp;"ibor"&amp;$I$1,BA1124,Trigger)</f>
        <v>47161</v>
      </c>
      <c r="BA1124" s="188">
        <f>_xll.qlCalendarAdvance(Calendar,BA1123,AY1124,"f",,Trigger)</f>
        <v>47163</v>
      </c>
      <c r="BB1124" s="188">
        <f>_xll.qlInterestRateIndexMaturity(Currency&amp;"ibor"&amp;$I$1,BA1124,Trigger)</f>
        <v>47252</v>
      </c>
      <c r="BC1124" s="361" t="e">
        <f>_xll.qlIndexFixing($AC$5,AZ1124,,_xll.ohTrigger(Trigger,Quote!$V$2))</f>
        <v>#VALUE!</v>
      </c>
      <c r="BD1124" s="361" t="e">
        <f>_xll.qlIndexFixing($BE$1,AZ1124,TRUE,_xll.ohTrigger(Trigger,Quote!$V$2))</f>
        <v>#NUM!</v>
      </c>
    </row>
    <row r="1125" spans="51:56" ht="11.25" customHeight="1" x14ac:dyDescent="0.25">
      <c r="AY1125" s="189" t="s">
        <v>91</v>
      </c>
      <c r="AZ1125" s="188">
        <f>_xll.qlInterestRateIndexFixingDate(Currency&amp;"ibor"&amp;$I$1,BA1125,Trigger)</f>
        <v>47168</v>
      </c>
      <c r="BA1125" s="188">
        <f>_xll.qlCalendarAdvance(Calendar,BA1124,AY1125,"f",,Trigger)</f>
        <v>47170</v>
      </c>
      <c r="BB1125" s="188">
        <f>_xll.qlInterestRateIndexMaturity(Currency&amp;"ibor"&amp;$I$1,BA1125,Trigger)</f>
        <v>47259</v>
      </c>
      <c r="BC1125" s="361" t="e">
        <f>_xll.qlIndexFixing($AC$5,AZ1125,,_xll.ohTrigger(Trigger,Quote!$V$2))</f>
        <v>#VALUE!</v>
      </c>
      <c r="BD1125" s="361" t="e">
        <f>_xll.qlIndexFixing($BE$1,AZ1125,TRUE,_xll.ohTrigger(Trigger,Quote!$V$2))</f>
        <v>#NUM!</v>
      </c>
    </row>
    <row r="1126" spans="51:56" ht="11.25" customHeight="1" x14ac:dyDescent="0.25">
      <c r="AY1126" s="189" t="s">
        <v>91</v>
      </c>
      <c r="AZ1126" s="188">
        <f>_xll.qlInterestRateIndexFixingDate(Currency&amp;"ibor"&amp;$I$1,BA1126,Trigger)</f>
        <v>47175</v>
      </c>
      <c r="BA1126" s="188">
        <f>_xll.qlCalendarAdvance(Calendar,BA1125,AY1126,"f",,Trigger)</f>
        <v>47177</v>
      </c>
      <c r="BB1126" s="188">
        <f>_xll.qlInterestRateIndexMaturity(Currency&amp;"ibor"&amp;$I$1,BA1126,Trigger)</f>
        <v>47269</v>
      </c>
      <c r="BC1126" s="361" t="e">
        <f>_xll.qlIndexFixing($AC$5,AZ1126,,_xll.ohTrigger(Trigger,Quote!$V$2))</f>
        <v>#VALUE!</v>
      </c>
      <c r="BD1126" s="361" t="e">
        <f>_xll.qlIndexFixing($BE$1,AZ1126,TRUE,_xll.ohTrigger(Trigger,Quote!$V$2))</f>
        <v>#NUM!</v>
      </c>
    </row>
    <row r="1127" spans="51:56" ht="11.25" customHeight="1" x14ac:dyDescent="0.25">
      <c r="AY1127" s="189" t="s">
        <v>91</v>
      </c>
      <c r="AZ1127" s="188">
        <f>_xll.qlInterestRateIndexFixingDate(Currency&amp;"ibor"&amp;$I$1,BA1127,Trigger)</f>
        <v>47182</v>
      </c>
      <c r="BA1127" s="188">
        <f>_xll.qlCalendarAdvance(Calendar,BA1126,AY1127,"f",,Trigger)</f>
        <v>47184</v>
      </c>
      <c r="BB1127" s="188">
        <f>_xll.qlInterestRateIndexMaturity(Currency&amp;"ibor"&amp;$I$1,BA1127,Trigger)</f>
        <v>47276</v>
      </c>
      <c r="BC1127" s="361" t="e">
        <f>_xll.qlIndexFixing($AC$5,AZ1127,,_xll.ohTrigger(Trigger,Quote!$V$2))</f>
        <v>#VALUE!</v>
      </c>
      <c r="BD1127" s="361" t="e">
        <f>_xll.qlIndexFixing($BE$1,AZ1127,TRUE,_xll.ohTrigger(Trigger,Quote!$V$2))</f>
        <v>#NUM!</v>
      </c>
    </row>
    <row r="1128" spans="51:56" ht="11.25" customHeight="1" x14ac:dyDescent="0.25">
      <c r="AY1128" s="189" t="s">
        <v>91</v>
      </c>
      <c r="AZ1128" s="188">
        <f>_xll.qlInterestRateIndexFixingDate(Currency&amp;"ibor"&amp;$I$1,BA1128,Trigger)</f>
        <v>47189</v>
      </c>
      <c r="BA1128" s="188">
        <f>_xll.qlCalendarAdvance(Calendar,BA1127,AY1128,"f",,Trigger)</f>
        <v>47191</v>
      </c>
      <c r="BB1128" s="188">
        <f>_xll.qlInterestRateIndexMaturity(Currency&amp;"ibor"&amp;$I$1,BA1128,Trigger)</f>
        <v>47283</v>
      </c>
      <c r="BC1128" s="361" t="e">
        <f>_xll.qlIndexFixing($AC$5,AZ1128,,_xll.ohTrigger(Trigger,Quote!$V$2))</f>
        <v>#VALUE!</v>
      </c>
      <c r="BD1128" s="361" t="e">
        <f>_xll.qlIndexFixing($BE$1,AZ1128,TRUE,_xll.ohTrigger(Trigger,Quote!$V$2))</f>
        <v>#NUM!</v>
      </c>
    </row>
    <row r="1129" spans="51:56" ht="11.25" customHeight="1" x14ac:dyDescent="0.25">
      <c r="AY1129" s="189" t="s">
        <v>91</v>
      </c>
      <c r="AZ1129" s="188">
        <f>_xll.qlInterestRateIndexFixingDate(Currency&amp;"ibor"&amp;$I$1,BA1129,Trigger)</f>
        <v>47196</v>
      </c>
      <c r="BA1129" s="188">
        <f>_xll.qlCalendarAdvance(Calendar,BA1128,AY1129,"f",,Trigger)</f>
        <v>47198</v>
      </c>
      <c r="BB1129" s="188">
        <f>_xll.qlInterestRateIndexMaturity(Currency&amp;"ibor"&amp;$I$1,BA1129,Trigger)</f>
        <v>47290</v>
      </c>
      <c r="BC1129" s="361" t="e">
        <f>_xll.qlIndexFixing($AC$5,AZ1129,,_xll.ohTrigger(Trigger,Quote!$V$2))</f>
        <v>#VALUE!</v>
      </c>
      <c r="BD1129" s="361" t="e">
        <f>_xll.qlIndexFixing($BE$1,AZ1129,TRUE,_xll.ohTrigger(Trigger,Quote!$V$2))</f>
        <v>#NUM!</v>
      </c>
    </row>
    <row r="1130" spans="51:56" ht="11.25" customHeight="1" x14ac:dyDescent="0.25">
      <c r="AY1130" s="189" t="s">
        <v>91</v>
      </c>
      <c r="AZ1130" s="188">
        <f>_xll.qlInterestRateIndexFixingDate(Currency&amp;"ibor"&amp;$I$1,BA1130,Trigger)</f>
        <v>47203</v>
      </c>
      <c r="BA1130" s="188">
        <f>_xll.qlCalendarAdvance(Calendar,BA1129,AY1130,"f",,Trigger)</f>
        <v>47205</v>
      </c>
      <c r="BB1130" s="188">
        <f>_xll.qlInterestRateIndexMaturity(Currency&amp;"ibor"&amp;$I$1,BA1130,Trigger)</f>
        <v>47297</v>
      </c>
      <c r="BC1130" s="361" t="e">
        <f>_xll.qlIndexFixing($AC$5,AZ1130,,_xll.ohTrigger(Trigger,Quote!$V$2))</f>
        <v>#VALUE!</v>
      </c>
      <c r="BD1130" s="361" t="e">
        <f>_xll.qlIndexFixing($BE$1,AZ1130,TRUE,_xll.ohTrigger(Trigger,Quote!$V$2))</f>
        <v>#NUM!</v>
      </c>
    </row>
    <row r="1131" spans="51:56" ht="11.25" customHeight="1" x14ac:dyDescent="0.25">
      <c r="AY1131" s="189" t="s">
        <v>91</v>
      </c>
      <c r="AZ1131" s="188">
        <f>_xll.qlInterestRateIndexFixingDate(Currency&amp;"ibor"&amp;$I$1,BA1131,Trigger)</f>
        <v>47206</v>
      </c>
      <c r="BA1131" s="188">
        <f>_xll.qlCalendarAdvance(Calendar,BA1130,AY1131,"f",,Trigger)</f>
        <v>47212</v>
      </c>
      <c r="BB1131" s="188">
        <f>_xll.qlInterestRateIndexMaturity(Currency&amp;"ibor"&amp;$I$1,BA1131,Trigger)</f>
        <v>47303</v>
      </c>
      <c r="BC1131" s="361" t="e">
        <f>_xll.qlIndexFixing($AC$5,AZ1131,,_xll.ohTrigger(Trigger,Quote!$V$2))</f>
        <v>#VALUE!</v>
      </c>
      <c r="BD1131" s="361" t="e">
        <f>_xll.qlIndexFixing($BE$1,AZ1131,TRUE,_xll.ohTrigger(Trigger,Quote!$V$2))</f>
        <v>#NUM!</v>
      </c>
    </row>
    <row r="1132" spans="51:56" ht="11.25" customHeight="1" x14ac:dyDescent="0.25">
      <c r="AY1132" s="189" t="s">
        <v>91</v>
      </c>
      <c r="AZ1132" s="188">
        <f>_xll.qlInterestRateIndexFixingDate(Currency&amp;"ibor"&amp;$I$1,BA1132,Trigger)</f>
        <v>47217</v>
      </c>
      <c r="BA1132" s="188">
        <f>_xll.qlCalendarAdvance(Calendar,BA1131,AY1132,"f",,Trigger)</f>
        <v>47219</v>
      </c>
      <c r="BB1132" s="188">
        <f>_xll.qlInterestRateIndexMaturity(Currency&amp;"ibor"&amp;$I$1,BA1132,Trigger)</f>
        <v>47310</v>
      </c>
      <c r="BC1132" s="361" t="e">
        <f>_xll.qlIndexFixing($AC$5,AZ1132,,_xll.ohTrigger(Trigger,Quote!$V$2))</f>
        <v>#VALUE!</v>
      </c>
      <c r="BD1132" s="361" t="e">
        <f>_xll.qlIndexFixing($BE$1,AZ1132,TRUE,_xll.ohTrigger(Trigger,Quote!$V$2))</f>
        <v>#NUM!</v>
      </c>
    </row>
    <row r="1133" spans="51:56" ht="11.25" customHeight="1" x14ac:dyDescent="0.25">
      <c r="AY1133" s="189" t="s">
        <v>91</v>
      </c>
      <c r="AZ1133" s="188">
        <f>_xll.qlInterestRateIndexFixingDate(Currency&amp;"ibor"&amp;$I$1,BA1133,Trigger)</f>
        <v>47224</v>
      </c>
      <c r="BA1133" s="188">
        <f>_xll.qlCalendarAdvance(Calendar,BA1132,AY1133,"f",,Trigger)</f>
        <v>47226</v>
      </c>
      <c r="BB1133" s="188">
        <f>_xll.qlInterestRateIndexMaturity(Currency&amp;"ibor"&amp;$I$1,BA1133,Trigger)</f>
        <v>47317</v>
      </c>
      <c r="BC1133" s="361" t="e">
        <f>_xll.qlIndexFixing($AC$5,AZ1133,,_xll.ohTrigger(Trigger,Quote!$V$2))</f>
        <v>#VALUE!</v>
      </c>
      <c r="BD1133" s="361" t="e">
        <f>_xll.qlIndexFixing($BE$1,AZ1133,TRUE,_xll.ohTrigger(Trigger,Quote!$V$2))</f>
        <v>#NUM!</v>
      </c>
    </row>
    <row r="1134" spans="51:56" ht="11.25" customHeight="1" x14ac:dyDescent="0.25">
      <c r="AY1134" s="189" t="s">
        <v>91</v>
      </c>
      <c r="AZ1134" s="188">
        <f>_xll.qlInterestRateIndexFixingDate(Currency&amp;"ibor"&amp;$I$1,BA1134,Trigger)</f>
        <v>47231</v>
      </c>
      <c r="BA1134" s="188">
        <f>_xll.qlCalendarAdvance(Calendar,BA1133,AY1134,"f",,Trigger)</f>
        <v>47233</v>
      </c>
      <c r="BB1134" s="188">
        <f>_xll.qlInterestRateIndexMaturity(Currency&amp;"ibor"&amp;$I$1,BA1134,Trigger)</f>
        <v>47324</v>
      </c>
      <c r="BC1134" s="361" t="e">
        <f>_xll.qlIndexFixing($AC$5,AZ1134,,_xll.ohTrigger(Trigger,Quote!$V$2))</f>
        <v>#VALUE!</v>
      </c>
      <c r="BD1134" s="361" t="e">
        <f>_xll.qlIndexFixing($BE$1,AZ1134,TRUE,_xll.ohTrigger(Trigger,Quote!$V$2))</f>
        <v>#NUM!</v>
      </c>
    </row>
    <row r="1135" spans="51:56" ht="11.25" customHeight="1" x14ac:dyDescent="0.25">
      <c r="AY1135" s="189" t="s">
        <v>91</v>
      </c>
      <c r="AZ1135" s="188">
        <f>_xll.qlInterestRateIndexFixingDate(Currency&amp;"ibor"&amp;$I$1,BA1135,Trigger)</f>
        <v>47235</v>
      </c>
      <c r="BA1135" s="188">
        <f>_xll.qlCalendarAdvance(Calendar,BA1134,AY1135,"f",,Trigger)</f>
        <v>47240</v>
      </c>
      <c r="BB1135" s="188">
        <f>_xll.qlInterestRateIndexMaturity(Currency&amp;"ibor"&amp;$I$1,BA1135,Trigger)</f>
        <v>47332</v>
      </c>
      <c r="BC1135" s="361" t="e">
        <f>_xll.qlIndexFixing($AC$5,AZ1135,,_xll.ohTrigger(Trigger,Quote!$V$2))</f>
        <v>#VALUE!</v>
      </c>
      <c r="BD1135" s="361" t="e">
        <f>_xll.qlIndexFixing($BE$1,AZ1135,TRUE,_xll.ohTrigger(Trigger,Quote!$V$2))</f>
        <v>#NUM!</v>
      </c>
    </row>
    <row r="1136" spans="51:56" ht="11.25" customHeight="1" x14ac:dyDescent="0.25">
      <c r="AY1136" s="189" t="s">
        <v>91</v>
      </c>
      <c r="AZ1136" s="188">
        <f>_xll.qlInterestRateIndexFixingDate(Currency&amp;"ibor"&amp;$I$1,BA1136,Trigger)</f>
        <v>47245</v>
      </c>
      <c r="BA1136" s="188">
        <f>_xll.qlCalendarAdvance(Calendar,BA1135,AY1136,"f",,Trigger)</f>
        <v>47247</v>
      </c>
      <c r="BB1136" s="188">
        <f>_xll.qlInterestRateIndexMaturity(Currency&amp;"ibor"&amp;$I$1,BA1136,Trigger)</f>
        <v>47339</v>
      </c>
      <c r="BC1136" s="361" t="e">
        <f>_xll.qlIndexFixing($AC$5,AZ1136,,_xll.ohTrigger(Trigger,Quote!$V$2))</f>
        <v>#VALUE!</v>
      </c>
      <c r="BD1136" s="361" t="e">
        <f>_xll.qlIndexFixing($BE$1,AZ1136,TRUE,_xll.ohTrigger(Trigger,Quote!$V$2))</f>
        <v>#NUM!</v>
      </c>
    </row>
    <row r="1137" spans="51:56" ht="11.25" customHeight="1" x14ac:dyDescent="0.25">
      <c r="AY1137" s="189" t="s">
        <v>91</v>
      </c>
      <c r="AZ1137" s="188">
        <f>_xll.qlInterestRateIndexFixingDate(Currency&amp;"ibor"&amp;$I$1,BA1137,Trigger)</f>
        <v>47252</v>
      </c>
      <c r="BA1137" s="188">
        <f>_xll.qlCalendarAdvance(Calendar,BA1136,AY1137,"f",,Trigger)</f>
        <v>47254</v>
      </c>
      <c r="BB1137" s="188">
        <f>_xll.qlInterestRateIndexMaturity(Currency&amp;"ibor"&amp;$I$1,BA1137,Trigger)</f>
        <v>47346</v>
      </c>
      <c r="BC1137" s="361" t="e">
        <f>_xll.qlIndexFixing($AC$5,AZ1137,,_xll.ohTrigger(Trigger,Quote!$V$2))</f>
        <v>#VALUE!</v>
      </c>
      <c r="BD1137" s="361" t="e">
        <f>_xll.qlIndexFixing($BE$1,AZ1137,TRUE,_xll.ohTrigger(Trigger,Quote!$V$2))</f>
        <v>#NUM!</v>
      </c>
    </row>
    <row r="1138" spans="51:56" ht="11.25" customHeight="1" x14ac:dyDescent="0.25">
      <c r="AY1138" s="189" t="s">
        <v>91</v>
      </c>
      <c r="AZ1138" s="188">
        <f>_xll.qlInterestRateIndexFixingDate(Currency&amp;"ibor"&amp;$I$1,BA1138,Trigger)</f>
        <v>47259</v>
      </c>
      <c r="BA1138" s="188">
        <f>_xll.qlCalendarAdvance(Calendar,BA1137,AY1138,"f",,Trigger)</f>
        <v>47261</v>
      </c>
      <c r="BB1138" s="188">
        <f>_xll.qlInterestRateIndexMaturity(Currency&amp;"ibor"&amp;$I$1,BA1138,Trigger)</f>
        <v>47353</v>
      </c>
      <c r="BC1138" s="361" t="e">
        <f>_xll.qlIndexFixing($AC$5,AZ1138,,_xll.ohTrigger(Trigger,Quote!$V$2))</f>
        <v>#VALUE!</v>
      </c>
      <c r="BD1138" s="361" t="e">
        <f>_xll.qlIndexFixing($BE$1,AZ1138,TRUE,_xll.ohTrigger(Trigger,Quote!$V$2))</f>
        <v>#NUM!</v>
      </c>
    </row>
    <row r="1139" spans="51:56" ht="11.25" customHeight="1" x14ac:dyDescent="0.25">
      <c r="AY1139" s="189" t="s">
        <v>91</v>
      </c>
      <c r="AZ1139" s="188">
        <f>_xll.qlInterestRateIndexFixingDate(Currency&amp;"ibor"&amp;$I$1,BA1139,Trigger)</f>
        <v>47266</v>
      </c>
      <c r="BA1139" s="188">
        <f>_xll.qlCalendarAdvance(Calendar,BA1138,AY1139,"f",,Trigger)</f>
        <v>47268</v>
      </c>
      <c r="BB1139" s="188">
        <f>_xll.qlInterestRateIndexMaturity(Currency&amp;"ibor"&amp;$I$1,BA1139,Trigger)</f>
        <v>47360</v>
      </c>
      <c r="BC1139" s="361" t="e">
        <f>_xll.qlIndexFixing($AC$5,AZ1139,,_xll.ohTrigger(Trigger,Quote!$V$2))</f>
        <v>#VALUE!</v>
      </c>
      <c r="BD1139" s="361" t="e">
        <f>_xll.qlIndexFixing($BE$1,AZ1139,TRUE,_xll.ohTrigger(Trigger,Quote!$V$2))</f>
        <v>#NUM!</v>
      </c>
    </row>
    <row r="1140" spans="51:56" ht="11.25" customHeight="1" x14ac:dyDescent="0.25">
      <c r="AY1140" s="189" t="s">
        <v>91</v>
      </c>
      <c r="AZ1140" s="188">
        <f>_xll.qlInterestRateIndexFixingDate(Currency&amp;"ibor"&amp;$I$1,BA1140,Trigger)</f>
        <v>47273</v>
      </c>
      <c r="BA1140" s="188">
        <f>_xll.qlCalendarAdvance(Calendar,BA1139,AY1140,"f",,Trigger)</f>
        <v>47275</v>
      </c>
      <c r="BB1140" s="188">
        <f>_xll.qlInterestRateIndexMaturity(Currency&amp;"ibor"&amp;$I$1,BA1140,Trigger)</f>
        <v>47367</v>
      </c>
      <c r="BC1140" s="361" t="e">
        <f>_xll.qlIndexFixing($AC$5,AZ1140,,_xll.ohTrigger(Trigger,Quote!$V$2))</f>
        <v>#VALUE!</v>
      </c>
      <c r="BD1140" s="361" t="e">
        <f>_xll.qlIndexFixing($BE$1,AZ1140,TRUE,_xll.ohTrigger(Trigger,Quote!$V$2))</f>
        <v>#NUM!</v>
      </c>
    </row>
    <row r="1141" spans="51:56" ht="11.25" customHeight="1" x14ac:dyDescent="0.25">
      <c r="AY1141" s="189" t="s">
        <v>91</v>
      </c>
      <c r="AZ1141" s="188">
        <f>_xll.qlInterestRateIndexFixingDate(Currency&amp;"ibor"&amp;$I$1,BA1141,Trigger)</f>
        <v>47280</v>
      </c>
      <c r="BA1141" s="188">
        <f>_xll.qlCalendarAdvance(Calendar,BA1140,AY1141,"f",,Trigger)</f>
        <v>47282</v>
      </c>
      <c r="BB1141" s="188">
        <f>_xll.qlInterestRateIndexMaturity(Currency&amp;"ibor"&amp;$I$1,BA1141,Trigger)</f>
        <v>47374</v>
      </c>
      <c r="BC1141" s="361" t="e">
        <f>_xll.qlIndexFixing($AC$5,AZ1141,,_xll.ohTrigger(Trigger,Quote!$V$2))</f>
        <v>#VALUE!</v>
      </c>
      <c r="BD1141" s="361" t="e">
        <f>_xll.qlIndexFixing($BE$1,AZ1141,TRUE,_xll.ohTrigger(Trigger,Quote!$V$2))</f>
        <v>#NUM!</v>
      </c>
    </row>
    <row r="1142" spans="51:56" ht="11.25" customHeight="1" x14ac:dyDescent="0.25">
      <c r="AY1142" s="189" t="s">
        <v>91</v>
      </c>
      <c r="AZ1142" s="188">
        <f>_xll.qlInterestRateIndexFixingDate(Currency&amp;"ibor"&amp;$I$1,BA1142,Trigger)</f>
        <v>47287</v>
      </c>
      <c r="BA1142" s="188">
        <f>_xll.qlCalendarAdvance(Calendar,BA1141,AY1142,"f",,Trigger)</f>
        <v>47289</v>
      </c>
      <c r="BB1142" s="188">
        <f>_xll.qlInterestRateIndexMaturity(Currency&amp;"ibor"&amp;$I$1,BA1142,Trigger)</f>
        <v>47381</v>
      </c>
      <c r="BC1142" s="361" t="e">
        <f>_xll.qlIndexFixing($AC$5,AZ1142,,_xll.ohTrigger(Trigger,Quote!$V$2))</f>
        <v>#VALUE!</v>
      </c>
      <c r="BD1142" s="361" t="e">
        <f>_xll.qlIndexFixing($BE$1,AZ1142,TRUE,_xll.ohTrigger(Trigger,Quote!$V$2))</f>
        <v>#NUM!</v>
      </c>
    </row>
    <row r="1143" spans="51:56" ht="11.25" customHeight="1" x14ac:dyDescent="0.25">
      <c r="AY1143" s="189" t="s">
        <v>91</v>
      </c>
      <c r="AZ1143" s="188">
        <f>_xll.qlInterestRateIndexFixingDate(Currency&amp;"ibor"&amp;$I$1,BA1143,Trigger)</f>
        <v>47294</v>
      </c>
      <c r="BA1143" s="188">
        <f>_xll.qlCalendarAdvance(Calendar,BA1142,AY1143,"f",,Trigger)</f>
        <v>47296</v>
      </c>
      <c r="BB1143" s="188">
        <f>_xll.qlInterestRateIndexMaturity(Currency&amp;"ibor"&amp;$I$1,BA1143,Trigger)</f>
        <v>47388</v>
      </c>
      <c r="BC1143" s="361" t="e">
        <f>_xll.qlIndexFixing($AC$5,AZ1143,,_xll.ohTrigger(Trigger,Quote!$V$2))</f>
        <v>#VALUE!</v>
      </c>
      <c r="BD1143" s="361" t="e">
        <f>_xll.qlIndexFixing($BE$1,AZ1143,TRUE,_xll.ohTrigger(Trigger,Quote!$V$2))</f>
        <v>#NUM!</v>
      </c>
    </row>
    <row r="1144" spans="51:56" ht="11.25" customHeight="1" x14ac:dyDescent="0.25">
      <c r="AY1144" s="189" t="s">
        <v>91</v>
      </c>
      <c r="AZ1144" s="188">
        <f>_xll.qlInterestRateIndexFixingDate(Currency&amp;"ibor"&amp;$I$1,BA1144,Trigger)</f>
        <v>47301</v>
      </c>
      <c r="BA1144" s="188">
        <f>_xll.qlCalendarAdvance(Calendar,BA1143,AY1144,"f",,Trigger)</f>
        <v>47303</v>
      </c>
      <c r="BB1144" s="188">
        <f>_xll.qlInterestRateIndexMaturity(Currency&amp;"ibor"&amp;$I$1,BA1144,Trigger)</f>
        <v>47395</v>
      </c>
      <c r="BC1144" s="361" t="e">
        <f>_xll.qlIndexFixing($AC$5,AZ1144,,_xll.ohTrigger(Trigger,Quote!$V$2))</f>
        <v>#VALUE!</v>
      </c>
      <c r="BD1144" s="361" t="e">
        <f>_xll.qlIndexFixing($BE$1,AZ1144,TRUE,_xll.ohTrigger(Trigger,Quote!$V$2))</f>
        <v>#NUM!</v>
      </c>
    </row>
    <row r="1145" spans="51:56" ht="11.25" customHeight="1" x14ac:dyDescent="0.25">
      <c r="AY1145" s="189" t="s">
        <v>91</v>
      </c>
      <c r="AZ1145" s="188">
        <f>_xll.qlInterestRateIndexFixingDate(Currency&amp;"ibor"&amp;$I$1,BA1145,Trigger)</f>
        <v>47308</v>
      </c>
      <c r="BA1145" s="188">
        <f>_xll.qlCalendarAdvance(Calendar,BA1144,AY1145,"f",,Trigger)</f>
        <v>47310</v>
      </c>
      <c r="BB1145" s="188">
        <f>_xll.qlInterestRateIndexMaturity(Currency&amp;"ibor"&amp;$I$1,BA1145,Trigger)</f>
        <v>47402</v>
      </c>
      <c r="BC1145" s="361" t="e">
        <f>_xll.qlIndexFixing($AC$5,AZ1145,,_xll.ohTrigger(Trigger,Quote!$V$2))</f>
        <v>#VALUE!</v>
      </c>
      <c r="BD1145" s="361" t="e">
        <f>_xll.qlIndexFixing($BE$1,AZ1145,TRUE,_xll.ohTrigger(Trigger,Quote!$V$2))</f>
        <v>#NUM!</v>
      </c>
    </row>
    <row r="1146" spans="51:56" ht="11.25" customHeight="1" x14ac:dyDescent="0.25">
      <c r="AY1146" s="189" t="s">
        <v>91</v>
      </c>
      <c r="AZ1146" s="188">
        <f>_xll.qlInterestRateIndexFixingDate(Currency&amp;"ibor"&amp;$I$1,BA1146,Trigger)</f>
        <v>47315</v>
      </c>
      <c r="BA1146" s="188">
        <f>_xll.qlCalendarAdvance(Calendar,BA1145,AY1146,"f",,Trigger)</f>
        <v>47317</v>
      </c>
      <c r="BB1146" s="188">
        <f>_xll.qlInterestRateIndexMaturity(Currency&amp;"ibor"&amp;$I$1,BA1146,Trigger)</f>
        <v>47409</v>
      </c>
      <c r="BC1146" s="361" t="e">
        <f>_xll.qlIndexFixing($AC$5,AZ1146,,_xll.ohTrigger(Trigger,Quote!$V$2))</f>
        <v>#VALUE!</v>
      </c>
      <c r="BD1146" s="361" t="e">
        <f>_xll.qlIndexFixing($BE$1,AZ1146,TRUE,_xll.ohTrigger(Trigger,Quote!$V$2))</f>
        <v>#NUM!</v>
      </c>
    </row>
    <row r="1147" spans="51:56" ht="11.25" customHeight="1" x14ac:dyDescent="0.25">
      <c r="AY1147" s="189" t="s">
        <v>91</v>
      </c>
      <c r="AZ1147" s="188">
        <f>_xll.qlInterestRateIndexFixingDate(Currency&amp;"ibor"&amp;$I$1,BA1147,Trigger)</f>
        <v>47322</v>
      </c>
      <c r="BA1147" s="188">
        <f>_xll.qlCalendarAdvance(Calendar,BA1146,AY1147,"f",,Trigger)</f>
        <v>47324</v>
      </c>
      <c r="BB1147" s="188">
        <f>_xll.qlInterestRateIndexMaturity(Currency&amp;"ibor"&amp;$I$1,BA1147,Trigger)</f>
        <v>47416</v>
      </c>
      <c r="BC1147" s="361" t="e">
        <f>_xll.qlIndexFixing($AC$5,AZ1147,,_xll.ohTrigger(Trigger,Quote!$V$2))</f>
        <v>#VALUE!</v>
      </c>
      <c r="BD1147" s="361" t="e">
        <f>_xll.qlIndexFixing($BE$1,AZ1147,TRUE,_xll.ohTrigger(Trigger,Quote!$V$2))</f>
        <v>#NUM!</v>
      </c>
    </row>
    <row r="1148" spans="51:56" ht="11.25" customHeight="1" x14ac:dyDescent="0.25">
      <c r="AY1148" s="189" t="s">
        <v>91</v>
      </c>
      <c r="AZ1148" s="188">
        <f>_xll.qlInterestRateIndexFixingDate(Currency&amp;"ibor"&amp;$I$1,BA1148,Trigger)</f>
        <v>47329</v>
      </c>
      <c r="BA1148" s="188">
        <f>_xll.qlCalendarAdvance(Calendar,BA1147,AY1148,"f",,Trigger)</f>
        <v>47331</v>
      </c>
      <c r="BB1148" s="188">
        <f>_xll.qlInterestRateIndexMaturity(Currency&amp;"ibor"&amp;$I$1,BA1148,Trigger)</f>
        <v>47423</v>
      </c>
      <c r="BC1148" s="361" t="e">
        <f>_xll.qlIndexFixing($AC$5,AZ1148,,_xll.ohTrigger(Trigger,Quote!$V$2))</f>
        <v>#VALUE!</v>
      </c>
      <c r="BD1148" s="361" t="e">
        <f>_xll.qlIndexFixing($BE$1,AZ1148,TRUE,_xll.ohTrigger(Trigger,Quote!$V$2))</f>
        <v>#NUM!</v>
      </c>
    </row>
    <row r="1149" spans="51:56" ht="11.25" customHeight="1" x14ac:dyDescent="0.25">
      <c r="AY1149" s="189" t="s">
        <v>91</v>
      </c>
      <c r="AZ1149" s="188">
        <f>_xll.qlInterestRateIndexFixingDate(Currency&amp;"ibor"&amp;$I$1,BA1149,Trigger)</f>
        <v>47336</v>
      </c>
      <c r="BA1149" s="188">
        <f>_xll.qlCalendarAdvance(Calendar,BA1148,AY1149,"f",,Trigger)</f>
        <v>47338</v>
      </c>
      <c r="BB1149" s="188">
        <f>_xll.qlInterestRateIndexMaturity(Currency&amp;"ibor"&amp;$I$1,BA1149,Trigger)</f>
        <v>47430</v>
      </c>
      <c r="BC1149" s="361" t="e">
        <f>_xll.qlIndexFixing($AC$5,AZ1149,,_xll.ohTrigger(Trigger,Quote!$V$2))</f>
        <v>#VALUE!</v>
      </c>
      <c r="BD1149" s="361" t="e">
        <f>_xll.qlIndexFixing($BE$1,AZ1149,TRUE,_xll.ohTrigger(Trigger,Quote!$V$2))</f>
        <v>#NUM!</v>
      </c>
    </row>
    <row r="1150" spans="51:56" ht="11.25" customHeight="1" x14ac:dyDescent="0.25">
      <c r="AY1150" s="189" t="s">
        <v>91</v>
      </c>
      <c r="AZ1150" s="188">
        <f>_xll.qlInterestRateIndexFixingDate(Currency&amp;"ibor"&amp;$I$1,BA1150,Trigger)</f>
        <v>47343</v>
      </c>
      <c r="BA1150" s="188">
        <f>_xll.qlCalendarAdvance(Calendar,BA1149,AY1150,"f",,Trigger)</f>
        <v>47345</v>
      </c>
      <c r="BB1150" s="188">
        <f>_xll.qlInterestRateIndexMaturity(Currency&amp;"ibor"&amp;$I$1,BA1150,Trigger)</f>
        <v>47437</v>
      </c>
      <c r="BC1150" s="361" t="e">
        <f>_xll.qlIndexFixing($AC$5,AZ1150,,_xll.ohTrigger(Trigger,Quote!$V$2))</f>
        <v>#VALUE!</v>
      </c>
      <c r="BD1150" s="361" t="e">
        <f>_xll.qlIndexFixing($BE$1,AZ1150,TRUE,_xll.ohTrigger(Trigger,Quote!$V$2))</f>
        <v>#NUM!</v>
      </c>
    </row>
    <row r="1151" spans="51:56" ht="11.25" customHeight="1" x14ac:dyDescent="0.25">
      <c r="AY1151" s="189" t="s">
        <v>91</v>
      </c>
      <c r="AZ1151" s="188">
        <f>_xll.qlInterestRateIndexFixingDate(Currency&amp;"ibor"&amp;$I$1,BA1151,Trigger)</f>
        <v>47350</v>
      </c>
      <c r="BA1151" s="188">
        <f>_xll.qlCalendarAdvance(Calendar,BA1150,AY1151,"f",,Trigger)</f>
        <v>47352</v>
      </c>
      <c r="BB1151" s="188">
        <f>_xll.qlInterestRateIndexMaturity(Currency&amp;"ibor"&amp;$I$1,BA1151,Trigger)</f>
        <v>47444</v>
      </c>
      <c r="BC1151" s="361" t="e">
        <f>_xll.qlIndexFixing($AC$5,AZ1151,,_xll.ohTrigger(Trigger,Quote!$V$2))</f>
        <v>#VALUE!</v>
      </c>
      <c r="BD1151" s="361" t="e">
        <f>_xll.qlIndexFixing($BE$1,AZ1151,TRUE,_xll.ohTrigger(Trigger,Quote!$V$2))</f>
        <v>#NUM!</v>
      </c>
    </row>
    <row r="1152" spans="51:56" ht="11.25" customHeight="1" x14ac:dyDescent="0.25">
      <c r="AY1152" s="189" t="s">
        <v>91</v>
      </c>
      <c r="AZ1152" s="188">
        <f>_xll.qlInterestRateIndexFixingDate(Currency&amp;"ibor"&amp;$I$1,BA1152,Trigger)</f>
        <v>47357</v>
      </c>
      <c r="BA1152" s="188">
        <f>_xll.qlCalendarAdvance(Calendar,BA1151,AY1152,"f",,Trigger)</f>
        <v>47359</v>
      </c>
      <c r="BB1152" s="188">
        <f>_xll.qlInterestRateIndexMaturity(Currency&amp;"ibor"&amp;$I$1,BA1152,Trigger)</f>
        <v>47451</v>
      </c>
      <c r="BC1152" s="361" t="e">
        <f>_xll.qlIndexFixing($AC$5,AZ1152,,_xll.ohTrigger(Trigger,Quote!$V$2))</f>
        <v>#VALUE!</v>
      </c>
      <c r="BD1152" s="361" t="e">
        <f>_xll.qlIndexFixing($BE$1,AZ1152,TRUE,_xll.ohTrigger(Trigger,Quote!$V$2))</f>
        <v>#NUM!</v>
      </c>
    </row>
    <row r="1153" spans="51:56" ht="11.25" customHeight="1" x14ac:dyDescent="0.25">
      <c r="AY1153" s="189" t="s">
        <v>91</v>
      </c>
      <c r="AZ1153" s="188">
        <f>_xll.qlInterestRateIndexFixingDate(Currency&amp;"ibor"&amp;$I$1,BA1153,Trigger)</f>
        <v>47364</v>
      </c>
      <c r="BA1153" s="188">
        <f>_xll.qlCalendarAdvance(Calendar,BA1152,AY1153,"f",,Trigger)</f>
        <v>47366</v>
      </c>
      <c r="BB1153" s="188">
        <f>_xll.qlInterestRateIndexMaturity(Currency&amp;"ibor"&amp;$I$1,BA1153,Trigger)</f>
        <v>47457</v>
      </c>
      <c r="BC1153" s="361" t="e">
        <f>_xll.qlIndexFixing($AC$5,AZ1153,,_xll.ohTrigger(Trigger,Quote!$V$2))</f>
        <v>#VALUE!</v>
      </c>
      <c r="BD1153" s="361" t="e">
        <f>_xll.qlIndexFixing($BE$1,AZ1153,TRUE,_xll.ohTrigger(Trigger,Quote!$V$2))</f>
        <v>#NUM!</v>
      </c>
    </row>
    <row r="1154" spans="51:56" ht="11.25" customHeight="1" x14ac:dyDescent="0.25">
      <c r="AY1154" s="189" t="s">
        <v>91</v>
      </c>
      <c r="AZ1154" s="188">
        <f>_xll.qlInterestRateIndexFixingDate(Currency&amp;"ibor"&amp;$I$1,BA1154,Trigger)</f>
        <v>47371</v>
      </c>
      <c r="BA1154" s="188">
        <f>_xll.qlCalendarAdvance(Calendar,BA1153,AY1154,"f",,Trigger)</f>
        <v>47373</v>
      </c>
      <c r="BB1154" s="188">
        <f>_xll.qlInterestRateIndexMaturity(Currency&amp;"ibor"&amp;$I$1,BA1154,Trigger)</f>
        <v>47464</v>
      </c>
      <c r="BC1154" s="361" t="e">
        <f>_xll.qlIndexFixing($AC$5,AZ1154,,_xll.ohTrigger(Trigger,Quote!$V$2))</f>
        <v>#VALUE!</v>
      </c>
      <c r="BD1154" s="361" t="e">
        <f>_xll.qlIndexFixing($BE$1,AZ1154,TRUE,_xll.ohTrigger(Trigger,Quote!$V$2))</f>
        <v>#NUM!</v>
      </c>
    </row>
    <row r="1155" spans="51:56" ht="11.25" customHeight="1" x14ac:dyDescent="0.25">
      <c r="AY1155" s="189" t="s">
        <v>91</v>
      </c>
      <c r="AZ1155" s="188">
        <f>_xll.qlInterestRateIndexFixingDate(Currency&amp;"ibor"&amp;$I$1,BA1155,Trigger)</f>
        <v>47378</v>
      </c>
      <c r="BA1155" s="188">
        <f>_xll.qlCalendarAdvance(Calendar,BA1154,AY1155,"f",,Trigger)</f>
        <v>47380</v>
      </c>
      <c r="BB1155" s="188">
        <f>_xll.qlInterestRateIndexMaturity(Currency&amp;"ibor"&amp;$I$1,BA1155,Trigger)</f>
        <v>47471</v>
      </c>
      <c r="BC1155" s="361" t="e">
        <f>_xll.qlIndexFixing($AC$5,AZ1155,,_xll.ohTrigger(Trigger,Quote!$V$2))</f>
        <v>#VALUE!</v>
      </c>
      <c r="BD1155" s="361" t="e">
        <f>_xll.qlIndexFixing($BE$1,AZ1155,TRUE,_xll.ohTrigger(Trigger,Quote!$V$2))</f>
        <v>#NUM!</v>
      </c>
    </row>
    <row r="1156" spans="51:56" ht="11.25" customHeight="1" x14ac:dyDescent="0.25">
      <c r="AY1156" s="189" t="s">
        <v>91</v>
      </c>
      <c r="AZ1156" s="188">
        <f>_xll.qlInterestRateIndexFixingDate(Currency&amp;"ibor"&amp;$I$1,BA1156,Trigger)</f>
        <v>47385</v>
      </c>
      <c r="BA1156" s="188">
        <f>_xll.qlCalendarAdvance(Calendar,BA1155,AY1156,"f",,Trigger)</f>
        <v>47387</v>
      </c>
      <c r="BB1156" s="188">
        <f>_xll.qlInterestRateIndexMaturity(Currency&amp;"ibor"&amp;$I$1,BA1156,Trigger)</f>
        <v>47479</v>
      </c>
      <c r="BC1156" s="361" t="e">
        <f>_xll.qlIndexFixing($AC$5,AZ1156,,_xll.ohTrigger(Trigger,Quote!$V$2))</f>
        <v>#VALUE!</v>
      </c>
      <c r="BD1156" s="361" t="e">
        <f>_xll.qlIndexFixing($BE$1,AZ1156,TRUE,_xll.ohTrigger(Trigger,Quote!$V$2))</f>
        <v>#NUM!</v>
      </c>
    </row>
    <row r="1157" spans="51:56" ht="11.25" customHeight="1" x14ac:dyDescent="0.25">
      <c r="AY1157" s="189" t="s">
        <v>91</v>
      </c>
      <c r="AZ1157" s="188">
        <f>_xll.qlInterestRateIndexFixingDate(Currency&amp;"ibor"&amp;$I$1,BA1157,Trigger)</f>
        <v>47392</v>
      </c>
      <c r="BA1157" s="188">
        <f>_xll.qlCalendarAdvance(Calendar,BA1156,AY1157,"f",,Trigger)</f>
        <v>47394</v>
      </c>
      <c r="BB1157" s="188">
        <f>_xll.qlInterestRateIndexMaturity(Currency&amp;"ibor"&amp;$I$1,BA1157,Trigger)</f>
        <v>47486</v>
      </c>
      <c r="BC1157" s="361" t="e">
        <f>_xll.qlIndexFixing($AC$5,AZ1157,,_xll.ohTrigger(Trigger,Quote!$V$2))</f>
        <v>#VALUE!</v>
      </c>
      <c r="BD1157" s="361" t="e">
        <f>_xll.qlIndexFixing($BE$1,AZ1157,TRUE,_xll.ohTrigger(Trigger,Quote!$V$2))</f>
        <v>#NUM!</v>
      </c>
    </row>
    <row r="1158" spans="51:56" ht="11.25" customHeight="1" x14ac:dyDescent="0.25">
      <c r="AY1158" s="189" t="s">
        <v>91</v>
      </c>
      <c r="AZ1158" s="188">
        <f>_xll.qlInterestRateIndexFixingDate(Currency&amp;"ibor"&amp;$I$1,BA1158,Trigger)</f>
        <v>47399</v>
      </c>
      <c r="BA1158" s="188">
        <f>_xll.qlCalendarAdvance(Calendar,BA1157,AY1158,"f",,Trigger)</f>
        <v>47401</v>
      </c>
      <c r="BB1158" s="188">
        <f>_xll.qlInterestRateIndexMaturity(Currency&amp;"ibor"&amp;$I$1,BA1158,Trigger)</f>
        <v>47493</v>
      </c>
      <c r="BC1158" s="361" t="e">
        <f>_xll.qlIndexFixing($AC$5,AZ1158,,_xll.ohTrigger(Trigger,Quote!$V$2))</f>
        <v>#VALUE!</v>
      </c>
      <c r="BD1158" s="361" t="e">
        <f>_xll.qlIndexFixing($BE$1,AZ1158,TRUE,_xll.ohTrigger(Trigger,Quote!$V$2))</f>
        <v>#NUM!</v>
      </c>
    </row>
    <row r="1159" spans="51:56" ht="11.25" customHeight="1" x14ac:dyDescent="0.25">
      <c r="AY1159" s="189" t="s">
        <v>91</v>
      </c>
      <c r="AZ1159" s="188">
        <f>_xll.qlInterestRateIndexFixingDate(Currency&amp;"ibor"&amp;$I$1,BA1159,Trigger)</f>
        <v>47406</v>
      </c>
      <c r="BA1159" s="188">
        <f>_xll.qlCalendarAdvance(Calendar,BA1158,AY1159,"f",,Trigger)</f>
        <v>47408</v>
      </c>
      <c r="BB1159" s="188">
        <f>_xll.qlInterestRateIndexMaturity(Currency&amp;"ibor"&amp;$I$1,BA1159,Trigger)</f>
        <v>47500</v>
      </c>
      <c r="BC1159" s="361" t="e">
        <f>_xll.qlIndexFixing($AC$5,AZ1159,,_xll.ohTrigger(Trigger,Quote!$V$2))</f>
        <v>#VALUE!</v>
      </c>
      <c r="BD1159" s="361" t="e">
        <f>_xll.qlIndexFixing($BE$1,AZ1159,TRUE,_xll.ohTrigger(Trigger,Quote!$V$2))</f>
        <v>#NUM!</v>
      </c>
    </row>
    <row r="1160" spans="51:56" ht="11.25" customHeight="1" x14ac:dyDescent="0.25">
      <c r="AY1160" s="189" t="s">
        <v>91</v>
      </c>
      <c r="AZ1160" s="188">
        <f>_xll.qlInterestRateIndexFixingDate(Currency&amp;"ibor"&amp;$I$1,BA1160,Trigger)</f>
        <v>47413</v>
      </c>
      <c r="BA1160" s="188">
        <f>_xll.qlCalendarAdvance(Calendar,BA1159,AY1160,"f",,Trigger)</f>
        <v>47415</v>
      </c>
      <c r="BB1160" s="188">
        <f>_xll.qlInterestRateIndexMaturity(Currency&amp;"ibor"&amp;$I$1,BA1160,Trigger)</f>
        <v>47507</v>
      </c>
      <c r="BC1160" s="361" t="e">
        <f>_xll.qlIndexFixing($AC$5,AZ1160,,_xll.ohTrigger(Trigger,Quote!$V$2))</f>
        <v>#VALUE!</v>
      </c>
      <c r="BD1160" s="361" t="e">
        <f>_xll.qlIndexFixing($BE$1,AZ1160,TRUE,_xll.ohTrigger(Trigger,Quote!$V$2))</f>
        <v>#NUM!</v>
      </c>
    </row>
    <row r="1161" spans="51:56" ht="11.25" customHeight="1" x14ac:dyDescent="0.25">
      <c r="AY1161" s="189" t="s">
        <v>91</v>
      </c>
      <c r="AZ1161" s="188">
        <f>_xll.qlInterestRateIndexFixingDate(Currency&amp;"ibor"&amp;$I$1,BA1161,Trigger)</f>
        <v>47420</v>
      </c>
      <c r="BA1161" s="188">
        <f>_xll.qlCalendarAdvance(Calendar,BA1160,AY1161,"f",,Trigger)</f>
        <v>47422</v>
      </c>
      <c r="BB1161" s="188">
        <f>_xll.qlInterestRateIndexMaturity(Currency&amp;"ibor"&amp;$I$1,BA1161,Trigger)</f>
        <v>47514</v>
      </c>
      <c r="BC1161" s="361" t="e">
        <f>_xll.qlIndexFixing($AC$5,AZ1161,,_xll.ohTrigger(Trigger,Quote!$V$2))</f>
        <v>#VALUE!</v>
      </c>
      <c r="BD1161" s="361" t="e">
        <f>_xll.qlIndexFixing($BE$1,AZ1161,TRUE,_xll.ohTrigger(Trigger,Quote!$V$2))</f>
        <v>#NUM!</v>
      </c>
    </row>
    <row r="1162" spans="51:56" ht="11.25" customHeight="1" x14ac:dyDescent="0.25">
      <c r="AY1162" s="189" t="s">
        <v>91</v>
      </c>
      <c r="AZ1162" s="188">
        <f>_xll.qlInterestRateIndexFixingDate(Currency&amp;"ibor"&amp;$I$1,BA1162,Trigger)</f>
        <v>47427</v>
      </c>
      <c r="BA1162" s="188">
        <f>_xll.qlCalendarAdvance(Calendar,BA1161,AY1162,"f",,Trigger)</f>
        <v>47429</v>
      </c>
      <c r="BB1162" s="188">
        <f>_xll.qlInterestRateIndexMaturity(Currency&amp;"ibor"&amp;$I$1,BA1162,Trigger)</f>
        <v>47521</v>
      </c>
      <c r="BC1162" s="361" t="e">
        <f>_xll.qlIndexFixing($AC$5,AZ1162,,_xll.ohTrigger(Trigger,Quote!$V$2))</f>
        <v>#VALUE!</v>
      </c>
      <c r="BD1162" s="361" t="e">
        <f>_xll.qlIndexFixing($BE$1,AZ1162,TRUE,_xll.ohTrigger(Trigger,Quote!$V$2))</f>
        <v>#NUM!</v>
      </c>
    </row>
    <row r="1163" spans="51:56" ht="11.25" customHeight="1" x14ac:dyDescent="0.25">
      <c r="AY1163" s="189" t="s">
        <v>91</v>
      </c>
      <c r="AZ1163" s="188">
        <f>_xll.qlInterestRateIndexFixingDate(Currency&amp;"ibor"&amp;$I$1,BA1163,Trigger)</f>
        <v>47434</v>
      </c>
      <c r="BA1163" s="188">
        <f>_xll.qlCalendarAdvance(Calendar,BA1162,AY1163,"f",,Trigger)</f>
        <v>47436</v>
      </c>
      <c r="BB1163" s="188">
        <f>_xll.qlInterestRateIndexMaturity(Currency&amp;"ibor"&amp;$I$1,BA1163,Trigger)</f>
        <v>47528</v>
      </c>
      <c r="BC1163" s="361" t="e">
        <f>_xll.qlIndexFixing($AC$5,AZ1163,,_xll.ohTrigger(Trigger,Quote!$V$2))</f>
        <v>#VALUE!</v>
      </c>
      <c r="BD1163" s="361" t="e">
        <f>_xll.qlIndexFixing($BE$1,AZ1163,TRUE,_xll.ohTrigger(Trigger,Quote!$V$2))</f>
        <v>#NUM!</v>
      </c>
    </row>
    <row r="1164" spans="51:56" ht="11.25" customHeight="1" x14ac:dyDescent="0.25">
      <c r="AY1164" s="189" t="s">
        <v>91</v>
      </c>
      <c r="AZ1164" s="188">
        <f>_xll.qlInterestRateIndexFixingDate(Currency&amp;"ibor"&amp;$I$1,BA1164,Trigger)</f>
        <v>47441</v>
      </c>
      <c r="BA1164" s="188">
        <f>_xll.qlCalendarAdvance(Calendar,BA1163,AY1164,"f",,Trigger)</f>
        <v>47443</v>
      </c>
      <c r="BB1164" s="188">
        <f>_xll.qlInterestRateIndexMaturity(Currency&amp;"ibor"&amp;$I$1,BA1164,Trigger)</f>
        <v>47535</v>
      </c>
      <c r="BC1164" s="361" t="e">
        <f>_xll.qlIndexFixing($AC$5,AZ1164,,_xll.ohTrigger(Trigger,Quote!$V$2))</f>
        <v>#VALUE!</v>
      </c>
      <c r="BD1164" s="361" t="e">
        <f>_xll.qlIndexFixing($BE$1,AZ1164,TRUE,_xll.ohTrigger(Trigger,Quote!$V$2))</f>
        <v>#NUM!</v>
      </c>
    </row>
    <row r="1165" spans="51:56" ht="11.25" customHeight="1" x14ac:dyDescent="0.25">
      <c r="AY1165" s="189" t="s">
        <v>91</v>
      </c>
      <c r="AZ1165" s="188">
        <f>_xll.qlInterestRateIndexFixingDate(Currency&amp;"ibor"&amp;$I$1,BA1165,Trigger)</f>
        <v>47448</v>
      </c>
      <c r="BA1165" s="188">
        <f>_xll.qlCalendarAdvance(Calendar,BA1164,AY1165,"f",,Trigger)</f>
        <v>47450</v>
      </c>
      <c r="BB1165" s="188">
        <f>_xll.qlInterestRateIndexMaturity(Currency&amp;"ibor"&amp;$I$1,BA1165,Trigger)</f>
        <v>47542</v>
      </c>
      <c r="BC1165" s="361" t="e">
        <f>_xll.qlIndexFixing($AC$5,AZ1165,,_xll.ohTrigger(Trigger,Quote!$V$2))</f>
        <v>#VALUE!</v>
      </c>
      <c r="BD1165" s="361" t="e">
        <f>_xll.qlIndexFixing($BE$1,AZ1165,TRUE,_xll.ohTrigger(Trigger,Quote!$V$2))</f>
        <v>#NUM!</v>
      </c>
    </row>
    <row r="1166" spans="51:56" ht="11.25" customHeight="1" x14ac:dyDescent="0.25">
      <c r="AY1166" s="189" t="s">
        <v>91</v>
      </c>
      <c r="AZ1166" s="188">
        <f>_xll.qlInterestRateIndexFixingDate(Currency&amp;"ibor"&amp;$I$1,BA1166,Trigger)</f>
        <v>47455</v>
      </c>
      <c r="BA1166" s="188">
        <f>_xll.qlCalendarAdvance(Calendar,BA1165,AY1166,"f",,Trigger)</f>
        <v>47457</v>
      </c>
      <c r="BB1166" s="188">
        <f>_xll.qlInterestRateIndexMaturity(Currency&amp;"ibor"&amp;$I$1,BA1166,Trigger)</f>
        <v>47547</v>
      </c>
      <c r="BC1166" s="361" t="e">
        <f>_xll.qlIndexFixing($AC$5,AZ1166,,_xll.ohTrigger(Trigger,Quote!$V$2))</f>
        <v>#VALUE!</v>
      </c>
      <c r="BD1166" s="361" t="e">
        <f>_xll.qlIndexFixing($BE$1,AZ1166,TRUE,_xll.ohTrigger(Trigger,Quote!$V$2))</f>
        <v>#NUM!</v>
      </c>
    </row>
    <row r="1167" spans="51:56" ht="11.25" customHeight="1" x14ac:dyDescent="0.25">
      <c r="AY1167" s="189" t="s">
        <v>91</v>
      </c>
      <c r="AZ1167" s="188">
        <f>_xll.qlInterestRateIndexFixingDate(Currency&amp;"ibor"&amp;$I$1,BA1167,Trigger)</f>
        <v>47462</v>
      </c>
      <c r="BA1167" s="188">
        <f>_xll.qlCalendarAdvance(Calendar,BA1166,AY1167,"f",,Trigger)</f>
        <v>47464</v>
      </c>
      <c r="BB1167" s="188">
        <f>_xll.qlInterestRateIndexMaturity(Currency&amp;"ibor"&amp;$I$1,BA1167,Trigger)</f>
        <v>47554</v>
      </c>
      <c r="BC1167" s="361" t="e">
        <f>_xll.qlIndexFixing($AC$5,AZ1167,,_xll.ohTrigger(Trigger,Quote!$V$2))</f>
        <v>#VALUE!</v>
      </c>
      <c r="BD1167" s="361" t="e">
        <f>_xll.qlIndexFixing($BE$1,AZ1167,TRUE,_xll.ohTrigger(Trigger,Quote!$V$2))</f>
        <v>#NUM!</v>
      </c>
    </row>
    <row r="1168" spans="51:56" ht="11.25" customHeight="1" x14ac:dyDescent="0.25">
      <c r="AY1168" s="189" t="s">
        <v>91</v>
      </c>
      <c r="AZ1168" s="188">
        <f>_xll.qlInterestRateIndexFixingDate(Currency&amp;"ibor"&amp;$I$1,BA1168,Trigger)</f>
        <v>47469</v>
      </c>
      <c r="BA1168" s="188">
        <f>_xll.qlCalendarAdvance(Calendar,BA1167,AY1168,"f",,Trigger)</f>
        <v>47471</v>
      </c>
      <c r="BB1168" s="188">
        <f>_xll.qlInterestRateIndexMaturity(Currency&amp;"ibor"&amp;$I$1,BA1168,Trigger)</f>
        <v>47561</v>
      </c>
      <c r="BC1168" s="361" t="e">
        <f>_xll.qlIndexFixing($AC$5,AZ1168,,_xll.ohTrigger(Trigger,Quote!$V$2))</f>
        <v>#VALUE!</v>
      </c>
      <c r="BD1168" s="361" t="e">
        <f>_xll.qlIndexFixing($BE$1,AZ1168,TRUE,_xll.ohTrigger(Trigger,Quote!$V$2))</f>
        <v>#NUM!</v>
      </c>
    </row>
    <row r="1169" spans="51:56" ht="11.25" customHeight="1" x14ac:dyDescent="0.25">
      <c r="AY1169" s="189" t="s">
        <v>91</v>
      </c>
      <c r="AZ1169" s="188">
        <f>_xll.qlInterestRateIndexFixingDate(Currency&amp;"ibor"&amp;$I$1,BA1169,Trigger)</f>
        <v>47473</v>
      </c>
      <c r="BA1169" s="188">
        <f>_xll.qlCalendarAdvance(Calendar,BA1168,AY1169,"f",,Trigger)</f>
        <v>47479</v>
      </c>
      <c r="BB1169" s="188">
        <f>_xll.qlInterestRateIndexMaturity(Currency&amp;"ibor"&amp;$I$1,BA1169,Trigger)</f>
        <v>47569</v>
      </c>
      <c r="BC1169" s="361" t="e">
        <f>_xll.qlIndexFixing($AC$5,AZ1169,,_xll.ohTrigger(Trigger,Quote!$V$2))</f>
        <v>#VALUE!</v>
      </c>
      <c r="BD1169" s="361" t="e">
        <f>_xll.qlIndexFixing($BE$1,AZ1169,TRUE,_xll.ohTrigger(Trigger,Quote!$V$2))</f>
        <v>#NUM!</v>
      </c>
    </row>
    <row r="1170" spans="51:56" ht="11.25" customHeight="1" x14ac:dyDescent="0.25">
      <c r="AY1170" s="189" t="s">
        <v>91</v>
      </c>
      <c r="AZ1170" s="188">
        <f>_xll.qlInterestRateIndexFixingDate(Currency&amp;"ibor"&amp;$I$1,BA1170,Trigger)</f>
        <v>47483</v>
      </c>
      <c r="BA1170" s="188">
        <f>_xll.qlCalendarAdvance(Calendar,BA1169,AY1170,"f",,Trigger)</f>
        <v>47486</v>
      </c>
      <c r="BB1170" s="188">
        <f>_xll.qlInterestRateIndexMaturity(Currency&amp;"ibor"&amp;$I$1,BA1170,Trigger)</f>
        <v>47576</v>
      </c>
      <c r="BC1170" s="361" t="e">
        <f>_xll.qlIndexFixing($AC$5,AZ1170,,_xll.ohTrigger(Trigger,Quote!$V$2))</f>
        <v>#VALUE!</v>
      </c>
      <c r="BD1170" s="361" t="e">
        <f>_xll.qlIndexFixing($BE$1,AZ1170,TRUE,_xll.ohTrigger(Trigger,Quote!$V$2))</f>
        <v>#NUM!</v>
      </c>
    </row>
    <row r="1171" spans="51:56" ht="11.25" customHeight="1" x14ac:dyDescent="0.25">
      <c r="AY1171" s="189" t="s">
        <v>91</v>
      </c>
      <c r="AZ1171" s="188">
        <f>_xll.qlInterestRateIndexFixingDate(Currency&amp;"ibor"&amp;$I$1,BA1171,Trigger)</f>
        <v>47491</v>
      </c>
      <c r="BA1171" s="188">
        <f>_xll.qlCalendarAdvance(Calendar,BA1170,AY1171,"f",,Trigger)</f>
        <v>47493</v>
      </c>
      <c r="BB1171" s="188">
        <f>_xll.qlInterestRateIndexMaturity(Currency&amp;"ibor"&amp;$I$1,BA1171,Trigger)</f>
        <v>47583</v>
      </c>
      <c r="BC1171" s="361" t="e">
        <f>_xll.qlIndexFixing($AC$5,AZ1171,,_xll.ohTrigger(Trigger,Quote!$V$2))</f>
        <v>#VALUE!</v>
      </c>
      <c r="BD1171" s="361" t="e">
        <f>_xll.qlIndexFixing($BE$1,AZ1171,TRUE,_xll.ohTrigger(Trigger,Quote!$V$2))</f>
        <v>#NUM!</v>
      </c>
    </row>
    <row r="1172" spans="51:56" ht="11.25" customHeight="1" x14ac:dyDescent="0.25">
      <c r="AY1172" s="189" t="s">
        <v>91</v>
      </c>
      <c r="AZ1172" s="188">
        <f>_xll.qlInterestRateIndexFixingDate(Currency&amp;"ibor"&amp;$I$1,BA1172,Trigger)</f>
        <v>47498</v>
      </c>
      <c r="BA1172" s="188">
        <f>_xll.qlCalendarAdvance(Calendar,BA1171,AY1172,"f",,Trigger)</f>
        <v>47500</v>
      </c>
      <c r="BB1172" s="188">
        <f>_xll.qlInterestRateIndexMaturity(Currency&amp;"ibor"&amp;$I$1,BA1172,Trigger)</f>
        <v>47590</v>
      </c>
      <c r="BC1172" s="361" t="e">
        <f>_xll.qlIndexFixing($AC$5,AZ1172,,_xll.ohTrigger(Trigger,Quote!$V$2))</f>
        <v>#VALUE!</v>
      </c>
      <c r="BD1172" s="361" t="e">
        <f>_xll.qlIndexFixing($BE$1,AZ1172,TRUE,_xll.ohTrigger(Trigger,Quote!$V$2))</f>
        <v>#NUM!</v>
      </c>
    </row>
    <row r="1173" spans="51:56" ht="11.25" customHeight="1" x14ac:dyDescent="0.25">
      <c r="AY1173" s="189" t="s">
        <v>91</v>
      </c>
      <c r="AZ1173" s="188">
        <f>_xll.qlInterestRateIndexFixingDate(Currency&amp;"ibor"&amp;$I$1,BA1173,Trigger)</f>
        <v>47505</v>
      </c>
      <c r="BA1173" s="188">
        <f>_xll.qlCalendarAdvance(Calendar,BA1172,AY1173,"f",,Trigger)</f>
        <v>47507</v>
      </c>
      <c r="BB1173" s="188">
        <f>_xll.qlInterestRateIndexMaturity(Currency&amp;"ibor"&amp;$I$1,BA1173,Trigger)</f>
        <v>47597</v>
      </c>
      <c r="BC1173" s="361" t="e">
        <f>_xll.qlIndexFixing($AC$5,AZ1173,,_xll.ohTrigger(Trigger,Quote!$V$2))</f>
        <v>#VALUE!</v>
      </c>
      <c r="BD1173" s="361" t="e">
        <f>_xll.qlIndexFixing($BE$1,AZ1173,TRUE,_xll.ohTrigger(Trigger,Quote!$V$2))</f>
        <v>#NUM!</v>
      </c>
    </row>
    <row r="1174" spans="51:56" ht="11.25" customHeight="1" x14ac:dyDescent="0.25">
      <c r="AY1174" s="189" t="s">
        <v>91</v>
      </c>
      <c r="AZ1174" s="188">
        <f>_xll.qlInterestRateIndexFixingDate(Currency&amp;"ibor"&amp;$I$1,BA1174,Trigger)</f>
        <v>47512</v>
      </c>
      <c r="BA1174" s="188">
        <f>_xll.qlCalendarAdvance(Calendar,BA1173,AY1174,"f",,Trigger)</f>
        <v>47514</v>
      </c>
      <c r="BB1174" s="188">
        <f>_xll.qlInterestRateIndexMaturity(Currency&amp;"ibor"&amp;$I$1,BA1174,Trigger)</f>
        <v>47603</v>
      </c>
      <c r="BC1174" s="361" t="e">
        <f>_xll.qlIndexFixing($AC$5,AZ1174,,_xll.ohTrigger(Trigger,Quote!$V$2))</f>
        <v>#VALUE!</v>
      </c>
      <c r="BD1174" s="361" t="e">
        <f>_xll.qlIndexFixing($BE$1,AZ1174,TRUE,_xll.ohTrigger(Trigger,Quote!$V$2))</f>
        <v>#NUM!</v>
      </c>
    </row>
    <row r="1175" spans="51:56" ht="11.25" customHeight="1" x14ac:dyDescent="0.25">
      <c r="AY1175" s="189" t="s">
        <v>91</v>
      </c>
      <c r="AZ1175" s="188">
        <f>_xll.qlInterestRateIndexFixingDate(Currency&amp;"ibor"&amp;$I$1,BA1175,Trigger)</f>
        <v>47519</v>
      </c>
      <c r="BA1175" s="188">
        <f>_xll.qlCalendarAdvance(Calendar,BA1174,AY1175,"f",,Trigger)</f>
        <v>47521</v>
      </c>
      <c r="BB1175" s="188">
        <f>_xll.qlInterestRateIndexMaturity(Currency&amp;"ibor"&amp;$I$1,BA1175,Trigger)</f>
        <v>47610</v>
      </c>
      <c r="BC1175" s="361" t="e">
        <f>_xll.qlIndexFixing($AC$5,AZ1175,,_xll.ohTrigger(Trigger,Quote!$V$2))</f>
        <v>#VALUE!</v>
      </c>
      <c r="BD1175" s="361" t="e">
        <f>_xll.qlIndexFixing($BE$1,AZ1175,TRUE,_xll.ohTrigger(Trigger,Quote!$V$2))</f>
        <v>#NUM!</v>
      </c>
    </row>
    <row r="1176" spans="51:56" ht="11.25" customHeight="1" x14ac:dyDescent="0.25">
      <c r="AY1176" s="189" t="s">
        <v>91</v>
      </c>
      <c r="AZ1176" s="188">
        <f>_xll.qlInterestRateIndexFixingDate(Currency&amp;"ibor"&amp;$I$1,BA1176,Trigger)</f>
        <v>47526</v>
      </c>
      <c r="BA1176" s="188">
        <f>_xll.qlCalendarAdvance(Calendar,BA1175,AY1176,"f",,Trigger)</f>
        <v>47528</v>
      </c>
      <c r="BB1176" s="188">
        <f>_xll.qlInterestRateIndexMaturity(Currency&amp;"ibor"&amp;$I$1,BA1176,Trigger)</f>
        <v>47617</v>
      </c>
      <c r="BC1176" s="361" t="e">
        <f>_xll.qlIndexFixing($AC$5,AZ1176,,_xll.ohTrigger(Trigger,Quote!$V$2))</f>
        <v>#VALUE!</v>
      </c>
      <c r="BD1176" s="361" t="e">
        <f>_xll.qlIndexFixing($BE$1,AZ1176,TRUE,_xll.ohTrigger(Trigger,Quote!$V$2))</f>
        <v>#NUM!</v>
      </c>
    </row>
    <row r="1177" spans="51:56" ht="11.25" customHeight="1" x14ac:dyDescent="0.25">
      <c r="AY1177" s="189" t="s">
        <v>91</v>
      </c>
      <c r="AZ1177" s="188">
        <f>_xll.qlInterestRateIndexFixingDate(Currency&amp;"ibor"&amp;$I$1,BA1177,Trigger)</f>
        <v>47533</v>
      </c>
      <c r="BA1177" s="188">
        <f>_xll.qlCalendarAdvance(Calendar,BA1176,AY1177,"f",,Trigger)</f>
        <v>47535</v>
      </c>
      <c r="BB1177" s="188">
        <f>_xll.qlInterestRateIndexMaturity(Currency&amp;"ibor"&amp;$I$1,BA1177,Trigger)</f>
        <v>47624</v>
      </c>
      <c r="BC1177" s="361" t="e">
        <f>_xll.qlIndexFixing($AC$5,AZ1177,,_xll.ohTrigger(Trigger,Quote!$V$2))</f>
        <v>#VALUE!</v>
      </c>
      <c r="BD1177" s="361" t="e">
        <f>_xll.qlIndexFixing($BE$1,AZ1177,TRUE,_xll.ohTrigger(Trigger,Quote!$V$2))</f>
        <v>#NUM!</v>
      </c>
    </row>
    <row r="1178" spans="51:56" ht="11.25" customHeight="1" x14ac:dyDescent="0.25">
      <c r="AY1178" s="189" t="s">
        <v>91</v>
      </c>
      <c r="AZ1178" s="188">
        <f>_xll.qlInterestRateIndexFixingDate(Currency&amp;"ibor"&amp;$I$1,BA1178,Trigger)</f>
        <v>47540</v>
      </c>
      <c r="BA1178" s="188">
        <f>_xll.qlCalendarAdvance(Calendar,BA1177,AY1178,"f",,Trigger)</f>
        <v>47542</v>
      </c>
      <c r="BB1178" s="188">
        <f>_xll.qlInterestRateIndexMaturity(Currency&amp;"ibor"&amp;$I$1,BA1178,Trigger)</f>
        <v>47634</v>
      </c>
      <c r="BC1178" s="361" t="e">
        <f>_xll.qlIndexFixing($AC$5,AZ1178,,_xll.ohTrigger(Trigger,Quote!$V$2))</f>
        <v>#VALUE!</v>
      </c>
      <c r="BD1178" s="361" t="e">
        <f>_xll.qlIndexFixing($BE$1,AZ1178,TRUE,_xll.ohTrigger(Trigger,Quote!$V$2))</f>
        <v>#NUM!</v>
      </c>
    </row>
    <row r="1179" spans="51:56" ht="11.25" customHeight="1" x14ac:dyDescent="0.25">
      <c r="AY1179" s="189" t="s">
        <v>91</v>
      </c>
      <c r="AZ1179" s="188">
        <f>_xll.qlInterestRateIndexFixingDate(Currency&amp;"ibor"&amp;$I$1,BA1179,Trigger)</f>
        <v>47547</v>
      </c>
      <c r="BA1179" s="188">
        <f>_xll.qlCalendarAdvance(Calendar,BA1178,AY1179,"f",,Trigger)</f>
        <v>47549</v>
      </c>
      <c r="BB1179" s="188">
        <f>_xll.qlInterestRateIndexMaturity(Currency&amp;"ibor"&amp;$I$1,BA1179,Trigger)</f>
        <v>47641</v>
      </c>
      <c r="BC1179" s="361" t="e">
        <f>_xll.qlIndexFixing($AC$5,AZ1179,,_xll.ohTrigger(Trigger,Quote!$V$2))</f>
        <v>#VALUE!</v>
      </c>
      <c r="BD1179" s="361" t="e">
        <f>_xll.qlIndexFixing($BE$1,AZ1179,TRUE,_xll.ohTrigger(Trigger,Quote!$V$2))</f>
        <v>#NUM!</v>
      </c>
    </row>
    <row r="1180" spans="51:56" ht="11.25" customHeight="1" x14ac:dyDescent="0.25">
      <c r="AY1180" s="189" t="s">
        <v>91</v>
      </c>
      <c r="AZ1180" s="188">
        <f>_xll.qlInterestRateIndexFixingDate(Currency&amp;"ibor"&amp;$I$1,BA1180,Trigger)</f>
        <v>47554</v>
      </c>
      <c r="BA1180" s="188">
        <f>_xll.qlCalendarAdvance(Calendar,BA1179,AY1180,"f",,Trigger)</f>
        <v>47556</v>
      </c>
      <c r="BB1180" s="188">
        <f>_xll.qlInterestRateIndexMaturity(Currency&amp;"ibor"&amp;$I$1,BA1180,Trigger)</f>
        <v>47648</v>
      </c>
      <c r="BC1180" s="361" t="e">
        <f>_xll.qlIndexFixing($AC$5,AZ1180,,_xll.ohTrigger(Trigger,Quote!$V$2))</f>
        <v>#VALUE!</v>
      </c>
      <c r="BD1180" s="361" t="e">
        <f>_xll.qlIndexFixing($BE$1,AZ1180,TRUE,_xll.ohTrigger(Trigger,Quote!$V$2))</f>
        <v>#NUM!</v>
      </c>
    </row>
    <row r="1181" spans="51:56" ht="11.25" customHeight="1" x14ac:dyDescent="0.25">
      <c r="AY1181" s="189" t="s">
        <v>91</v>
      </c>
      <c r="AZ1181" s="188">
        <f>_xll.qlInterestRateIndexFixingDate(Currency&amp;"ibor"&amp;$I$1,BA1181,Trigger)</f>
        <v>47561</v>
      </c>
      <c r="BA1181" s="188">
        <f>_xll.qlCalendarAdvance(Calendar,BA1180,AY1181,"f",,Trigger)</f>
        <v>47563</v>
      </c>
      <c r="BB1181" s="188">
        <f>_xll.qlInterestRateIndexMaturity(Currency&amp;"ibor"&amp;$I$1,BA1181,Trigger)</f>
        <v>47655</v>
      </c>
      <c r="BC1181" s="361" t="e">
        <f>_xll.qlIndexFixing($AC$5,AZ1181,,_xll.ohTrigger(Trigger,Quote!$V$2))</f>
        <v>#VALUE!</v>
      </c>
      <c r="BD1181" s="361" t="e">
        <f>_xll.qlIndexFixing($BE$1,AZ1181,TRUE,_xll.ohTrigger(Trigger,Quote!$V$2))</f>
        <v>#NUM!</v>
      </c>
    </row>
    <row r="1182" spans="51:56" ht="11.25" customHeight="1" x14ac:dyDescent="0.25">
      <c r="AY1182" s="189" t="s">
        <v>91</v>
      </c>
      <c r="AZ1182" s="188">
        <f>_xll.qlInterestRateIndexFixingDate(Currency&amp;"ibor"&amp;$I$1,BA1182,Trigger)</f>
        <v>47568</v>
      </c>
      <c r="BA1182" s="188">
        <f>_xll.qlCalendarAdvance(Calendar,BA1181,AY1182,"f",,Trigger)</f>
        <v>47570</v>
      </c>
      <c r="BB1182" s="188">
        <f>_xll.qlInterestRateIndexMaturity(Currency&amp;"ibor"&amp;$I$1,BA1182,Trigger)</f>
        <v>47662</v>
      </c>
      <c r="BC1182" s="361" t="e">
        <f>_xll.qlIndexFixing($AC$5,AZ1182,,_xll.ohTrigger(Trigger,Quote!$V$2))</f>
        <v>#VALUE!</v>
      </c>
      <c r="BD1182" s="361" t="e">
        <f>_xll.qlIndexFixing($BE$1,AZ1182,TRUE,_xll.ohTrigger(Trigger,Quote!$V$2))</f>
        <v>#NUM!</v>
      </c>
    </row>
    <row r="1183" spans="51:56" ht="11.25" customHeight="1" x14ac:dyDescent="0.25">
      <c r="AY1183" s="189" t="s">
        <v>91</v>
      </c>
      <c r="AZ1183" s="188">
        <f>_xll.qlInterestRateIndexFixingDate(Currency&amp;"ibor"&amp;$I$1,BA1183,Trigger)</f>
        <v>47575</v>
      </c>
      <c r="BA1183" s="188">
        <f>_xll.qlCalendarAdvance(Calendar,BA1182,AY1183,"f",,Trigger)</f>
        <v>47577</v>
      </c>
      <c r="BB1183" s="188">
        <f>_xll.qlInterestRateIndexMaturity(Currency&amp;"ibor"&amp;$I$1,BA1183,Trigger)</f>
        <v>47668</v>
      </c>
      <c r="BC1183" s="361" t="e">
        <f>_xll.qlIndexFixing($AC$5,AZ1183,,_xll.ohTrigger(Trigger,Quote!$V$2))</f>
        <v>#VALUE!</v>
      </c>
      <c r="BD1183" s="361" t="e">
        <f>_xll.qlIndexFixing($BE$1,AZ1183,TRUE,_xll.ohTrigger(Trigger,Quote!$V$2))</f>
        <v>#NUM!</v>
      </c>
    </row>
    <row r="1184" spans="51:56" ht="11.25" customHeight="1" x14ac:dyDescent="0.25">
      <c r="AY1184" s="189" t="s">
        <v>91</v>
      </c>
      <c r="AZ1184" s="188">
        <f>_xll.qlInterestRateIndexFixingDate(Currency&amp;"ibor"&amp;$I$1,BA1184,Trigger)</f>
        <v>47582</v>
      </c>
      <c r="BA1184" s="188">
        <f>_xll.qlCalendarAdvance(Calendar,BA1183,AY1184,"f",,Trigger)</f>
        <v>47584</v>
      </c>
      <c r="BB1184" s="188">
        <f>_xll.qlInterestRateIndexMaturity(Currency&amp;"ibor"&amp;$I$1,BA1184,Trigger)</f>
        <v>47675</v>
      </c>
      <c r="BC1184" s="361" t="e">
        <f>_xll.qlIndexFixing($AC$5,AZ1184,,_xll.ohTrigger(Trigger,Quote!$V$2))</f>
        <v>#VALUE!</v>
      </c>
      <c r="BD1184" s="361" t="e">
        <f>_xll.qlIndexFixing($BE$1,AZ1184,TRUE,_xll.ohTrigger(Trigger,Quote!$V$2))</f>
        <v>#NUM!</v>
      </c>
    </row>
    <row r="1185" spans="51:56" ht="11.25" customHeight="1" x14ac:dyDescent="0.25">
      <c r="AY1185" s="189" t="s">
        <v>91</v>
      </c>
      <c r="AZ1185" s="188">
        <f>_xll.qlInterestRateIndexFixingDate(Currency&amp;"ibor"&amp;$I$1,BA1185,Trigger)</f>
        <v>47589</v>
      </c>
      <c r="BA1185" s="188">
        <f>_xll.qlCalendarAdvance(Calendar,BA1184,AY1185,"f",,Trigger)</f>
        <v>47591</v>
      </c>
      <c r="BB1185" s="188">
        <f>_xll.qlInterestRateIndexMaturity(Currency&amp;"ibor"&amp;$I$1,BA1185,Trigger)</f>
        <v>47682</v>
      </c>
      <c r="BC1185" s="361" t="e">
        <f>_xll.qlIndexFixing($AC$5,AZ1185,,_xll.ohTrigger(Trigger,Quote!$V$2))</f>
        <v>#VALUE!</v>
      </c>
      <c r="BD1185" s="361" t="e">
        <f>_xll.qlIndexFixing($BE$1,AZ1185,TRUE,_xll.ohTrigger(Trigger,Quote!$V$2))</f>
        <v>#NUM!</v>
      </c>
    </row>
    <row r="1186" spans="51:56" ht="11.25" customHeight="1" x14ac:dyDescent="0.25">
      <c r="AY1186" s="189" t="s">
        <v>91</v>
      </c>
      <c r="AZ1186" s="188">
        <f>_xll.qlInterestRateIndexFixingDate(Currency&amp;"ibor"&amp;$I$1,BA1186,Trigger)</f>
        <v>47596</v>
      </c>
      <c r="BA1186" s="188">
        <f>_xll.qlCalendarAdvance(Calendar,BA1185,AY1186,"f",,Trigger)</f>
        <v>47598</v>
      </c>
      <c r="BB1186" s="188">
        <f>_xll.qlInterestRateIndexMaturity(Currency&amp;"ibor"&amp;$I$1,BA1186,Trigger)</f>
        <v>47689</v>
      </c>
      <c r="BC1186" s="361" t="e">
        <f>_xll.qlIndexFixing($AC$5,AZ1186,,_xll.ohTrigger(Trigger,Quote!$V$2))</f>
        <v>#VALUE!</v>
      </c>
      <c r="BD1186" s="361" t="e">
        <f>_xll.qlIndexFixing($BE$1,AZ1186,TRUE,_xll.ohTrigger(Trigger,Quote!$V$2))</f>
        <v>#NUM!</v>
      </c>
    </row>
    <row r="1187" spans="51:56" ht="11.25" customHeight="1" x14ac:dyDescent="0.25">
      <c r="AY1187" s="189" t="s">
        <v>91</v>
      </c>
      <c r="AZ1187" s="188">
        <f>_xll.qlInterestRateIndexFixingDate(Currency&amp;"ibor"&amp;$I$1,BA1187,Trigger)</f>
        <v>47602</v>
      </c>
      <c r="BA1187" s="188">
        <f>_xll.qlCalendarAdvance(Calendar,BA1186,AY1187,"f",,Trigger)</f>
        <v>47605</v>
      </c>
      <c r="BB1187" s="188">
        <f>_xll.qlInterestRateIndexMaturity(Currency&amp;"ibor"&amp;$I$1,BA1187,Trigger)</f>
        <v>47697</v>
      </c>
      <c r="BC1187" s="361" t="e">
        <f>_xll.qlIndexFixing($AC$5,AZ1187,,_xll.ohTrigger(Trigger,Quote!$V$2))</f>
        <v>#VALUE!</v>
      </c>
      <c r="BD1187" s="361" t="e">
        <f>_xll.qlIndexFixing($BE$1,AZ1187,TRUE,_xll.ohTrigger(Trigger,Quote!$V$2))</f>
        <v>#NUM!</v>
      </c>
    </row>
    <row r="1188" spans="51:56" ht="11.25" customHeight="1" x14ac:dyDescent="0.25">
      <c r="AY1188" s="189" t="s">
        <v>91</v>
      </c>
      <c r="AZ1188" s="188">
        <f>_xll.qlInterestRateIndexFixingDate(Currency&amp;"ibor"&amp;$I$1,BA1188,Trigger)</f>
        <v>47610</v>
      </c>
      <c r="BA1188" s="188">
        <f>_xll.qlCalendarAdvance(Calendar,BA1187,AY1188,"f",,Trigger)</f>
        <v>47612</v>
      </c>
      <c r="BB1188" s="188">
        <f>_xll.qlInterestRateIndexMaturity(Currency&amp;"ibor"&amp;$I$1,BA1188,Trigger)</f>
        <v>47704</v>
      </c>
      <c r="BC1188" s="361" t="e">
        <f>_xll.qlIndexFixing($AC$5,AZ1188,,_xll.ohTrigger(Trigger,Quote!$V$2))</f>
        <v>#VALUE!</v>
      </c>
      <c r="BD1188" s="361" t="e">
        <f>_xll.qlIndexFixing($BE$1,AZ1188,TRUE,_xll.ohTrigger(Trigger,Quote!$V$2))</f>
        <v>#NUM!</v>
      </c>
    </row>
    <row r="1189" spans="51:56" ht="11.25" customHeight="1" x14ac:dyDescent="0.25">
      <c r="AY1189" s="189" t="s">
        <v>91</v>
      </c>
      <c r="AZ1189" s="188">
        <f>_xll.qlInterestRateIndexFixingDate(Currency&amp;"ibor"&amp;$I$1,BA1189,Trigger)</f>
        <v>47617</v>
      </c>
      <c r="BA1189" s="188">
        <f>_xll.qlCalendarAdvance(Calendar,BA1188,AY1189,"f",,Trigger)</f>
        <v>47619</v>
      </c>
      <c r="BB1189" s="188">
        <f>_xll.qlInterestRateIndexMaturity(Currency&amp;"ibor"&amp;$I$1,BA1189,Trigger)</f>
        <v>47711</v>
      </c>
      <c r="BC1189" s="361" t="e">
        <f>_xll.qlIndexFixing($AC$5,AZ1189,,_xll.ohTrigger(Trigger,Quote!$V$2))</f>
        <v>#VALUE!</v>
      </c>
      <c r="BD1189" s="361" t="e">
        <f>_xll.qlIndexFixing($BE$1,AZ1189,TRUE,_xll.ohTrigger(Trigger,Quote!$V$2))</f>
        <v>#NUM!</v>
      </c>
    </row>
    <row r="1190" spans="51:56" ht="11.25" customHeight="1" x14ac:dyDescent="0.25">
      <c r="AY1190" s="189" t="s">
        <v>91</v>
      </c>
      <c r="AZ1190" s="188">
        <f>_xll.qlInterestRateIndexFixingDate(Currency&amp;"ibor"&amp;$I$1,BA1190,Trigger)</f>
        <v>47624</v>
      </c>
      <c r="BA1190" s="188">
        <f>_xll.qlCalendarAdvance(Calendar,BA1189,AY1190,"f",,Trigger)</f>
        <v>47626</v>
      </c>
      <c r="BB1190" s="188">
        <f>_xll.qlInterestRateIndexMaturity(Currency&amp;"ibor"&amp;$I$1,BA1190,Trigger)</f>
        <v>47718</v>
      </c>
      <c r="BC1190" s="361" t="e">
        <f>_xll.qlIndexFixing($AC$5,AZ1190,,_xll.ohTrigger(Trigger,Quote!$V$2))</f>
        <v>#VALUE!</v>
      </c>
      <c r="BD1190" s="361" t="e">
        <f>_xll.qlIndexFixing($BE$1,AZ1190,TRUE,_xll.ohTrigger(Trigger,Quote!$V$2))</f>
        <v>#NUM!</v>
      </c>
    </row>
    <row r="1191" spans="51:56" ht="11.25" customHeight="1" x14ac:dyDescent="0.25">
      <c r="AY1191" s="189" t="s">
        <v>91</v>
      </c>
      <c r="AZ1191" s="188">
        <f>_xll.qlInterestRateIndexFixingDate(Currency&amp;"ibor"&amp;$I$1,BA1191,Trigger)</f>
        <v>47631</v>
      </c>
      <c r="BA1191" s="188">
        <f>_xll.qlCalendarAdvance(Calendar,BA1190,AY1191,"f",,Trigger)</f>
        <v>47633</v>
      </c>
      <c r="BB1191" s="188">
        <f>_xll.qlInterestRateIndexMaturity(Currency&amp;"ibor"&amp;$I$1,BA1191,Trigger)</f>
        <v>47725</v>
      </c>
      <c r="BC1191" s="361" t="e">
        <f>_xll.qlIndexFixing($AC$5,AZ1191,,_xll.ohTrigger(Trigger,Quote!$V$2))</f>
        <v>#VALUE!</v>
      </c>
      <c r="BD1191" s="361" t="e">
        <f>_xll.qlIndexFixing($BE$1,AZ1191,TRUE,_xll.ohTrigger(Trigger,Quote!$V$2))</f>
        <v>#NUM!</v>
      </c>
    </row>
    <row r="1192" spans="51:56" ht="11.25" customHeight="1" x14ac:dyDescent="0.25">
      <c r="AY1192" s="189" t="s">
        <v>91</v>
      </c>
      <c r="AZ1192" s="188">
        <f>_xll.qlInterestRateIndexFixingDate(Currency&amp;"ibor"&amp;$I$1,BA1192,Trigger)</f>
        <v>47638</v>
      </c>
      <c r="BA1192" s="188">
        <f>_xll.qlCalendarAdvance(Calendar,BA1191,AY1192,"f",,Trigger)</f>
        <v>47640</v>
      </c>
      <c r="BB1192" s="188">
        <f>_xll.qlInterestRateIndexMaturity(Currency&amp;"ibor"&amp;$I$1,BA1192,Trigger)</f>
        <v>47732</v>
      </c>
      <c r="BC1192" s="361" t="e">
        <f>_xll.qlIndexFixing($AC$5,AZ1192,,_xll.ohTrigger(Trigger,Quote!$V$2))</f>
        <v>#VALUE!</v>
      </c>
      <c r="BD1192" s="361" t="e">
        <f>_xll.qlIndexFixing($BE$1,AZ1192,TRUE,_xll.ohTrigger(Trigger,Quote!$V$2))</f>
        <v>#NUM!</v>
      </c>
    </row>
    <row r="1193" spans="51:56" ht="11.25" customHeight="1" x14ac:dyDescent="0.25">
      <c r="AY1193" s="189" t="s">
        <v>91</v>
      </c>
      <c r="AZ1193" s="188">
        <f>_xll.qlInterestRateIndexFixingDate(Currency&amp;"ibor"&amp;$I$1,BA1193,Trigger)</f>
        <v>47645</v>
      </c>
      <c r="BA1193" s="188">
        <f>_xll.qlCalendarAdvance(Calendar,BA1192,AY1193,"f",,Trigger)</f>
        <v>47647</v>
      </c>
      <c r="BB1193" s="188">
        <f>_xll.qlInterestRateIndexMaturity(Currency&amp;"ibor"&amp;$I$1,BA1193,Trigger)</f>
        <v>47739</v>
      </c>
      <c r="BC1193" s="361" t="e">
        <f>_xll.qlIndexFixing($AC$5,AZ1193,,_xll.ohTrigger(Trigger,Quote!$V$2))</f>
        <v>#VALUE!</v>
      </c>
      <c r="BD1193" s="361" t="e">
        <f>_xll.qlIndexFixing($BE$1,AZ1193,TRUE,_xll.ohTrigger(Trigger,Quote!$V$2))</f>
        <v>#NUM!</v>
      </c>
    </row>
    <row r="1194" spans="51:56" ht="11.25" customHeight="1" x14ac:dyDescent="0.25">
      <c r="AY1194" s="189" t="s">
        <v>91</v>
      </c>
      <c r="AZ1194" s="188">
        <f>_xll.qlInterestRateIndexFixingDate(Currency&amp;"ibor"&amp;$I$1,BA1194,Trigger)</f>
        <v>47652</v>
      </c>
      <c r="BA1194" s="188">
        <f>_xll.qlCalendarAdvance(Calendar,BA1193,AY1194,"f",,Trigger)</f>
        <v>47654</v>
      </c>
      <c r="BB1194" s="188">
        <f>_xll.qlInterestRateIndexMaturity(Currency&amp;"ibor"&amp;$I$1,BA1194,Trigger)</f>
        <v>47746</v>
      </c>
      <c r="BC1194" s="361" t="e">
        <f>_xll.qlIndexFixing($AC$5,AZ1194,,_xll.ohTrigger(Trigger,Quote!$V$2))</f>
        <v>#VALUE!</v>
      </c>
      <c r="BD1194" s="361" t="e">
        <f>_xll.qlIndexFixing($BE$1,AZ1194,TRUE,_xll.ohTrigger(Trigger,Quote!$V$2))</f>
        <v>#NUM!</v>
      </c>
    </row>
    <row r="1195" spans="51:56" ht="11.25" customHeight="1" x14ac:dyDescent="0.25">
      <c r="AY1195" s="189" t="s">
        <v>91</v>
      </c>
      <c r="AZ1195" s="188">
        <f>_xll.qlInterestRateIndexFixingDate(Currency&amp;"ibor"&amp;$I$1,BA1195,Trigger)</f>
        <v>47659</v>
      </c>
      <c r="BA1195" s="188">
        <f>_xll.qlCalendarAdvance(Calendar,BA1194,AY1195,"f",,Trigger)</f>
        <v>47661</v>
      </c>
      <c r="BB1195" s="188">
        <f>_xll.qlInterestRateIndexMaturity(Currency&amp;"ibor"&amp;$I$1,BA1195,Trigger)</f>
        <v>47753</v>
      </c>
      <c r="BC1195" s="361" t="e">
        <f>_xll.qlIndexFixing($AC$5,AZ1195,,_xll.ohTrigger(Trigger,Quote!$V$2))</f>
        <v>#VALUE!</v>
      </c>
      <c r="BD1195" s="361" t="e">
        <f>_xll.qlIndexFixing($BE$1,AZ1195,TRUE,_xll.ohTrigger(Trigger,Quote!$V$2))</f>
        <v>#NUM!</v>
      </c>
    </row>
    <row r="1196" spans="51:56" ht="11.25" customHeight="1" x14ac:dyDescent="0.25">
      <c r="AY1196" s="189" t="s">
        <v>91</v>
      </c>
      <c r="AZ1196" s="188">
        <f>_xll.qlInterestRateIndexFixingDate(Currency&amp;"ibor"&amp;$I$1,BA1196,Trigger)</f>
        <v>47666</v>
      </c>
      <c r="BA1196" s="188">
        <f>_xll.qlCalendarAdvance(Calendar,BA1195,AY1196,"f",,Trigger)</f>
        <v>47668</v>
      </c>
      <c r="BB1196" s="188">
        <f>_xll.qlInterestRateIndexMaturity(Currency&amp;"ibor"&amp;$I$1,BA1196,Trigger)</f>
        <v>47760</v>
      </c>
      <c r="BC1196" s="361" t="e">
        <f>_xll.qlIndexFixing($AC$5,AZ1196,,_xll.ohTrigger(Trigger,Quote!$V$2))</f>
        <v>#VALUE!</v>
      </c>
      <c r="BD1196" s="361" t="e">
        <f>_xll.qlIndexFixing($BE$1,AZ1196,TRUE,_xll.ohTrigger(Trigger,Quote!$V$2))</f>
        <v>#NUM!</v>
      </c>
    </row>
    <row r="1197" spans="51:56" ht="11.25" customHeight="1" x14ac:dyDescent="0.25">
      <c r="AY1197" s="189" t="s">
        <v>91</v>
      </c>
      <c r="AZ1197" s="188">
        <f>_xll.qlInterestRateIndexFixingDate(Currency&amp;"ibor"&amp;$I$1,BA1197,Trigger)</f>
        <v>47673</v>
      </c>
      <c r="BA1197" s="188">
        <f>_xll.qlCalendarAdvance(Calendar,BA1196,AY1197,"f",,Trigger)</f>
        <v>47675</v>
      </c>
      <c r="BB1197" s="188">
        <f>_xll.qlInterestRateIndexMaturity(Currency&amp;"ibor"&amp;$I$1,BA1197,Trigger)</f>
        <v>47767</v>
      </c>
      <c r="BC1197" s="361" t="e">
        <f>_xll.qlIndexFixing($AC$5,AZ1197,,_xll.ohTrigger(Trigger,Quote!$V$2))</f>
        <v>#VALUE!</v>
      </c>
      <c r="BD1197" s="361" t="e">
        <f>_xll.qlIndexFixing($BE$1,AZ1197,TRUE,_xll.ohTrigger(Trigger,Quote!$V$2))</f>
        <v>#NUM!</v>
      </c>
    </row>
    <row r="1198" spans="51:56" ht="11.25" customHeight="1" x14ac:dyDescent="0.25">
      <c r="AY1198" s="189" t="s">
        <v>91</v>
      </c>
      <c r="AZ1198" s="188">
        <f>_xll.qlInterestRateIndexFixingDate(Currency&amp;"ibor"&amp;$I$1,BA1198,Trigger)</f>
        <v>47680</v>
      </c>
      <c r="BA1198" s="188">
        <f>_xll.qlCalendarAdvance(Calendar,BA1197,AY1198,"f",,Trigger)</f>
        <v>47682</v>
      </c>
      <c r="BB1198" s="188">
        <f>_xll.qlInterestRateIndexMaturity(Currency&amp;"ibor"&amp;$I$1,BA1198,Trigger)</f>
        <v>47774</v>
      </c>
      <c r="BC1198" s="361" t="e">
        <f>_xll.qlIndexFixing($AC$5,AZ1198,,_xll.ohTrigger(Trigger,Quote!$V$2))</f>
        <v>#VALUE!</v>
      </c>
      <c r="BD1198" s="361" t="e">
        <f>_xll.qlIndexFixing($BE$1,AZ1198,TRUE,_xll.ohTrigger(Trigger,Quote!$V$2))</f>
        <v>#NUM!</v>
      </c>
    </row>
    <row r="1199" spans="51:56" ht="11.25" customHeight="1" x14ac:dyDescent="0.25">
      <c r="AY1199" s="189" t="s">
        <v>91</v>
      </c>
      <c r="AZ1199" s="188">
        <f>_xll.qlInterestRateIndexFixingDate(Currency&amp;"ibor"&amp;$I$1,BA1199,Trigger)</f>
        <v>47687</v>
      </c>
      <c r="BA1199" s="188">
        <f>_xll.qlCalendarAdvance(Calendar,BA1198,AY1199,"f",,Trigger)</f>
        <v>47689</v>
      </c>
      <c r="BB1199" s="188">
        <f>_xll.qlInterestRateIndexMaturity(Currency&amp;"ibor"&amp;$I$1,BA1199,Trigger)</f>
        <v>47781</v>
      </c>
      <c r="BC1199" s="361" t="e">
        <f>_xll.qlIndexFixing($AC$5,AZ1199,,_xll.ohTrigger(Trigger,Quote!$V$2))</f>
        <v>#VALUE!</v>
      </c>
      <c r="BD1199" s="361" t="e">
        <f>_xll.qlIndexFixing($BE$1,AZ1199,TRUE,_xll.ohTrigger(Trigger,Quote!$V$2))</f>
        <v>#NUM!</v>
      </c>
    </row>
    <row r="1200" spans="51:56" ht="11.25" customHeight="1" x14ac:dyDescent="0.25">
      <c r="AY1200" s="189" t="s">
        <v>91</v>
      </c>
      <c r="AZ1200" s="188">
        <f>_xll.qlInterestRateIndexFixingDate(Currency&amp;"ibor"&amp;$I$1,BA1200,Trigger)</f>
        <v>47694</v>
      </c>
      <c r="BA1200" s="188">
        <f>_xll.qlCalendarAdvance(Calendar,BA1199,AY1200,"f",,Trigger)</f>
        <v>47696</v>
      </c>
      <c r="BB1200" s="188">
        <f>_xll.qlInterestRateIndexMaturity(Currency&amp;"ibor"&amp;$I$1,BA1200,Trigger)</f>
        <v>47788</v>
      </c>
      <c r="BC1200" s="361" t="e">
        <f>_xll.qlIndexFixing($AC$5,AZ1200,,_xll.ohTrigger(Trigger,Quote!$V$2))</f>
        <v>#VALUE!</v>
      </c>
      <c r="BD1200" s="361" t="e">
        <f>_xll.qlIndexFixing($BE$1,AZ1200,TRUE,_xll.ohTrigger(Trigger,Quote!$V$2))</f>
        <v>#NUM!</v>
      </c>
    </row>
    <row r="1201" spans="51:56" ht="11.25" customHeight="1" x14ac:dyDescent="0.25">
      <c r="AY1201" s="189" t="s">
        <v>91</v>
      </c>
      <c r="AZ1201" s="188">
        <f>_xll.qlInterestRateIndexFixingDate(Currency&amp;"ibor"&amp;$I$1,BA1201,Trigger)</f>
        <v>47701</v>
      </c>
      <c r="BA1201" s="188">
        <f>_xll.qlCalendarAdvance(Calendar,BA1200,AY1201,"f",,Trigger)</f>
        <v>47703</v>
      </c>
      <c r="BB1201" s="188">
        <f>_xll.qlInterestRateIndexMaturity(Currency&amp;"ibor"&amp;$I$1,BA1201,Trigger)</f>
        <v>47795</v>
      </c>
      <c r="BC1201" s="361" t="e">
        <f>_xll.qlIndexFixing($AC$5,AZ1201,,_xll.ohTrigger(Trigger,Quote!$V$2))</f>
        <v>#VALUE!</v>
      </c>
      <c r="BD1201" s="361" t="e">
        <f>_xll.qlIndexFixing($BE$1,AZ1201,TRUE,_xll.ohTrigger(Trigger,Quote!$V$2))</f>
        <v>#NUM!</v>
      </c>
    </row>
    <row r="1202" spans="51:56" ht="11.25" customHeight="1" x14ac:dyDescent="0.25">
      <c r="AY1202" s="189" t="s">
        <v>91</v>
      </c>
      <c r="AZ1202" s="188">
        <f>_xll.qlInterestRateIndexFixingDate(Currency&amp;"ibor"&amp;$I$1,BA1202,Trigger)</f>
        <v>47708</v>
      </c>
      <c r="BA1202" s="188">
        <f>_xll.qlCalendarAdvance(Calendar,BA1201,AY1202,"f",,Trigger)</f>
        <v>47710</v>
      </c>
      <c r="BB1202" s="188">
        <f>_xll.qlInterestRateIndexMaturity(Currency&amp;"ibor"&amp;$I$1,BA1202,Trigger)</f>
        <v>47802</v>
      </c>
      <c r="BC1202" s="361" t="e">
        <f>_xll.qlIndexFixing($AC$5,AZ1202,,_xll.ohTrigger(Trigger,Quote!$V$2))</f>
        <v>#VALUE!</v>
      </c>
      <c r="BD1202" s="361" t="e">
        <f>_xll.qlIndexFixing($BE$1,AZ1202,TRUE,_xll.ohTrigger(Trigger,Quote!$V$2))</f>
        <v>#NUM!</v>
      </c>
    </row>
    <row r="1203" spans="51:56" ht="11.25" customHeight="1" x14ac:dyDescent="0.25">
      <c r="AY1203" s="189" t="s">
        <v>91</v>
      </c>
      <c r="AZ1203" s="188">
        <f>_xll.qlInterestRateIndexFixingDate(Currency&amp;"ibor"&amp;$I$1,BA1203,Trigger)</f>
        <v>47715</v>
      </c>
      <c r="BA1203" s="188">
        <f>_xll.qlCalendarAdvance(Calendar,BA1202,AY1203,"f",,Trigger)</f>
        <v>47717</v>
      </c>
      <c r="BB1203" s="188">
        <f>_xll.qlInterestRateIndexMaturity(Currency&amp;"ibor"&amp;$I$1,BA1203,Trigger)</f>
        <v>47809</v>
      </c>
      <c r="BC1203" s="361" t="e">
        <f>_xll.qlIndexFixing($AC$5,AZ1203,,_xll.ohTrigger(Trigger,Quote!$V$2))</f>
        <v>#VALUE!</v>
      </c>
      <c r="BD1203" s="361" t="e">
        <f>_xll.qlIndexFixing($BE$1,AZ1203,TRUE,_xll.ohTrigger(Trigger,Quote!$V$2))</f>
        <v>#NUM!</v>
      </c>
    </row>
    <row r="1204" spans="51:56" ht="11.25" customHeight="1" x14ac:dyDescent="0.25">
      <c r="AY1204" s="189" t="s">
        <v>91</v>
      </c>
      <c r="AZ1204" s="188">
        <f>_xll.qlInterestRateIndexFixingDate(Currency&amp;"ibor"&amp;$I$1,BA1204,Trigger)</f>
        <v>47722</v>
      </c>
      <c r="BA1204" s="188">
        <f>_xll.qlCalendarAdvance(Calendar,BA1203,AY1204,"f",,Trigger)</f>
        <v>47724</v>
      </c>
      <c r="BB1204" s="188">
        <f>_xll.qlInterestRateIndexMaturity(Currency&amp;"ibor"&amp;$I$1,BA1204,Trigger)</f>
        <v>47816</v>
      </c>
      <c r="BC1204" s="361" t="e">
        <f>_xll.qlIndexFixing($AC$5,AZ1204,,_xll.ohTrigger(Trigger,Quote!$V$2))</f>
        <v>#VALUE!</v>
      </c>
      <c r="BD1204" s="361" t="e">
        <f>_xll.qlIndexFixing($BE$1,AZ1204,TRUE,_xll.ohTrigger(Trigger,Quote!$V$2))</f>
        <v>#NUM!</v>
      </c>
    </row>
    <row r="1205" spans="51:56" ht="11.25" customHeight="1" x14ac:dyDescent="0.25">
      <c r="AY1205" s="189" t="s">
        <v>91</v>
      </c>
      <c r="AZ1205" s="188">
        <f>_xll.qlInterestRateIndexFixingDate(Currency&amp;"ibor"&amp;$I$1,BA1205,Trigger)</f>
        <v>47729</v>
      </c>
      <c r="BA1205" s="188">
        <f>_xll.qlCalendarAdvance(Calendar,BA1204,AY1205,"f",,Trigger)</f>
        <v>47731</v>
      </c>
      <c r="BB1205" s="188">
        <f>_xll.qlInterestRateIndexMaturity(Currency&amp;"ibor"&amp;$I$1,BA1205,Trigger)</f>
        <v>47822</v>
      </c>
      <c r="BC1205" s="361" t="e">
        <f>_xll.qlIndexFixing($AC$5,AZ1205,,_xll.ohTrigger(Trigger,Quote!$V$2))</f>
        <v>#VALUE!</v>
      </c>
      <c r="BD1205" s="361" t="e">
        <f>_xll.qlIndexFixing($BE$1,AZ1205,TRUE,_xll.ohTrigger(Trigger,Quote!$V$2))</f>
        <v>#NUM!</v>
      </c>
    </row>
    <row r="1206" spans="51:56" ht="11.25" customHeight="1" x14ac:dyDescent="0.25">
      <c r="AY1206" s="189" t="s">
        <v>91</v>
      </c>
      <c r="AZ1206" s="188">
        <f>_xll.qlInterestRateIndexFixingDate(Currency&amp;"ibor"&amp;$I$1,BA1206,Trigger)</f>
        <v>47736</v>
      </c>
      <c r="BA1206" s="188">
        <f>_xll.qlCalendarAdvance(Calendar,BA1205,AY1206,"f",,Trigger)</f>
        <v>47738</v>
      </c>
      <c r="BB1206" s="188">
        <f>_xll.qlInterestRateIndexMaturity(Currency&amp;"ibor"&amp;$I$1,BA1206,Trigger)</f>
        <v>47829</v>
      </c>
      <c r="BC1206" s="361" t="e">
        <f>_xll.qlIndexFixing($AC$5,AZ1206,,_xll.ohTrigger(Trigger,Quote!$V$2))</f>
        <v>#VALUE!</v>
      </c>
      <c r="BD1206" s="361" t="e">
        <f>_xll.qlIndexFixing($BE$1,AZ1206,TRUE,_xll.ohTrigger(Trigger,Quote!$V$2))</f>
        <v>#NUM!</v>
      </c>
    </row>
    <row r="1207" spans="51:56" ht="11.25" customHeight="1" x14ac:dyDescent="0.25">
      <c r="AY1207" s="189" t="s">
        <v>91</v>
      </c>
      <c r="AZ1207" s="188">
        <f>_xll.qlInterestRateIndexFixingDate(Currency&amp;"ibor"&amp;$I$1,BA1207,Trigger)</f>
        <v>47743</v>
      </c>
      <c r="BA1207" s="188">
        <f>_xll.qlCalendarAdvance(Calendar,BA1206,AY1207,"f",,Trigger)</f>
        <v>47745</v>
      </c>
      <c r="BB1207" s="188">
        <f>_xll.qlInterestRateIndexMaturity(Currency&amp;"ibor"&amp;$I$1,BA1207,Trigger)</f>
        <v>47836</v>
      </c>
      <c r="BC1207" s="361" t="e">
        <f>_xll.qlIndexFixing($AC$5,AZ1207,,_xll.ohTrigger(Trigger,Quote!$V$2))</f>
        <v>#VALUE!</v>
      </c>
      <c r="BD1207" s="361" t="e">
        <f>_xll.qlIndexFixing($BE$1,AZ1207,TRUE,_xll.ohTrigger(Trigger,Quote!$V$2))</f>
        <v>#NUM!</v>
      </c>
    </row>
    <row r="1208" spans="51:56" ht="11.25" customHeight="1" x14ac:dyDescent="0.25">
      <c r="AY1208" s="189" t="s">
        <v>91</v>
      </c>
      <c r="AZ1208" s="188">
        <f>_xll.qlInterestRateIndexFixingDate(Currency&amp;"ibor"&amp;$I$1,BA1208,Trigger)</f>
        <v>47750</v>
      </c>
      <c r="BA1208" s="188">
        <f>_xll.qlCalendarAdvance(Calendar,BA1207,AY1208,"f",,Trigger)</f>
        <v>47752</v>
      </c>
      <c r="BB1208" s="188">
        <f>_xll.qlInterestRateIndexMaturity(Currency&amp;"ibor"&amp;$I$1,BA1208,Trigger)</f>
        <v>47844</v>
      </c>
      <c r="BC1208" s="361" t="e">
        <f>_xll.qlIndexFixing($AC$5,AZ1208,,_xll.ohTrigger(Trigger,Quote!$V$2))</f>
        <v>#VALUE!</v>
      </c>
      <c r="BD1208" s="361" t="e">
        <f>_xll.qlIndexFixing($BE$1,AZ1208,TRUE,_xll.ohTrigger(Trigger,Quote!$V$2))</f>
        <v>#NUM!</v>
      </c>
    </row>
    <row r="1209" spans="51:56" ht="11.25" customHeight="1" x14ac:dyDescent="0.25">
      <c r="AY1209" s="189" t="s">
        <v>91</v>
      </c>
      <c r="AZ1209" s="188">
        <f>_xll.qlInterestRateIndexFixingDate(Currency&amp;"ibor"&amp;$I$1,BA1209,Trigger)</f>
        <v>47757</v>
      </c>
      <c r="BA1209" s="188">
        <f>_xll.qlCalendarAdvance(Calendar,BA1208,AY1209,"f",,Trigger)</f>
        <v>47759</v>
      </c>
      <c r="BB1209" s="188">
        <f>_xll.qlInterestRateIndexMaturity(Currency&amp;"ibor"&amp;$I$1,BA1209,Trigger)</f>
        <v>47851</v>
      </c>
      <c r="BC1209" s="361" t="e">
        <f>_xll.qlIndexFixing($AC$5,AZ1209,,_xll.ohTrigger(Trigger,Quote!$V$2))</f>
        <v>#VALUE!</v>
      </c>
      <c r="BD1209" s="361" t="e">
        <f>_xll.qlIndexFixing($BE$1,AZ1209,TRUE,_xll.ohTrigger(Trigger,Quote!$V$2))</f>
        <v>#NUM!</v>
      </c>
    </row>
    <row r="1210" spans="51:56" ht="11.25" customHeight="1" x14ac:dyDescent="0.25">
      <c r="AY1210" s="189" t="s">
        <v>91</v>
      </c>
      <c r="AZ1210" s="188">
        <f>_xll.qlInterestRateIndexFixingDate(Currency&amp;"ibor"&amp;$I$1,BA1210,Trigger)</f>
        <v>47764</v>
      </c>
      <c r="BA1210" s="188">
        <f>_xll.qlCalendarAdvance(Calendar,BA1209,AY1210,"f",,Trigger)</f>
        <v>47766</v>
      </c>
      <c r="BB1210" s="188">
        <f>_xll.qlInterestRateIndexMaturity(Currency&amp;"ibor"&amp;$I$1,BA1210,Trigger)</f>
        <v>47858</v>
      </c>
      <c r="BC1210" s="361" t="e">
        <f>_xll.qlIndexFixing($AC$5,AZ1210,,_xll.ohTrigger(Trigger,Quote!$V$2))</f>
        <v>#VALUE!</v>
      </c>
      <c r="BD1210" s="361" t="e">
        <f>_xll.qlIndexFixing($BE$1,AZ1210,TRUE,_xll.ohTrigger(Trigger,Quote!$V$2))</f>
        <v>#NUM!</v>
      </c>
    </row>
    <row r="1211" spans="51:56" ht="11.25" customHeight="1" x14ac:dyDescent="0.25">
      <c r="AY1211" s="189" t="s">
        <v>91</v>
      </c>
      <c r="AZ1211" s="188">
        <f>_xll.qlInterestRateIndexFixingDate(Currency&amp;"ibor"&amp;$I$1,BA1211,Trigger)</f>
        <v>47771</v>
      </c>
      <c r="BA1211" s="188">
        <f>_xll.qlCalendarAdvance(Calendar,BA1210,AY1211,"f",,Trigger)</f>
        <v>47773</v>
      </c>
      <c r="BB1211" s="188">
        <f>_xll.qlInterestRateIndexMaturity(Currency&amp;"ibor"&amp;$I$1,BA1211,Trigger)</f>
        <v>47865</v>
      </c>
      <c r="BC1211" s="361" t="e">
        <f>_xll.qlIndexFixing($AC$5,AZ1211,,_xll.ohTrigger(Trigger,Quote!$V$2))</f>
        <v>#VALUE!</v>
      </c>
      <c r="BD1211" s="361" t="e">
        <f>_xll.qlIndexFixing($BE$1,AZ1211,TRUE,_xll.ohTrigger(Trigger,Quote!$V$2))</f>
        <v>#NUM!</v>
      </c>
    </row>
    <row r="1212" spans="51:56" ht="11.25" customHeight="1" x14ac:dyDescent="0.25">
      <c r="AY1212" s="189" t="s">
        <v>91</v>
      </c>
      <c r="AZ1212" s="188">
        <f>_xll.qlInterestRateIndexFixingDate(Currency&amp;"ibor"&amp;$I$1,BA1212,Trigger)</f>
        <v>47778</v>
      </c>
      <c r="BA1212" s="188">
        <f>_xll.qlCalendarAdvance(Calendar,BA1211,AY1212,"f",,Trigger)</f>
        <v>47780</v>
      </c>
      <c r="BB1212" s="188">
        <f>_xll.qlInterestRateIndexMaturity(Currency&amp;"ibor"&amp;$I$1,BA1212,Trigger)</f>
        <v>47872</v>
      </c>
      <c r="BC1212" s="361" t="e">
        <f>_xll.qlIndexFixing($AC$5,AZ1212,,_xll.ohTrigger(Trigger,Quote!$V$2))</f>
        <v>#VALUE!</v>
      </c>
      <c r="BD1212" s="361" t="e">
        <f>_xll.qlIndexFixing($BE$1,AZ1212,TRUE,_xll.ohTrigger(Trigger,Quote!$V$2))</f>
        <v>#NUM!</v>
      </c>
    </row>
    <row r="1213" spans="51:56" ht="11.25" customHeight="1" x14ac:dyDescent="0.25">
      <c r="AY1213" s="189" t="s">
        <v>91</v>
      </c>
      <c r="AZ1213" s="188">
        <f>_xll.qlInterestRateIndexFixingDate(Currency&amp;"ibor"&amp;$I$1,BA1213,Trigger)</f>
        <v>47785</v>
      </c>
      <c r="BA1213" s="188">
        <f>_xll.qlCalendarAdvance(Calendar,BA1212,AY1213,"f",,Trigger)</f>
        <v>47787</v>
      </c>
      <c r="BB1213" s="188">
        <f>_xll.qlInterestRateIndexMaturity(Currency&amp;"ibor"&amp;$I$1,BA1213,Trigger)</f>
        <v>47879</v>
      </c>
      <c r="BC1213" s="361" t="e">
        <f>_xll.qlIndexFixing($AC$5,AZ1213,,_xll.ohTrigger(Trigger,Quote!$V$2))</f>
        <v>#VALUE!</v>
      </c>
      <c r="BD1213" s="361" t="e">
        <f>_xll.qlIndexFixing($BE$1,AZ1213,TRUE,_xll.ohTrigger(Trigger,Quote!$V$2))</f>
        <v>#NUM!</v>
      </c>
    </row>
    <row r="1214" spans="51:56" ht="11.25" customHeight="1" x14ac:dyDescent="0.25">
      <c r="AY1214" s="189" t="s">
        <v>91</v>
      </c>
      <c r="AZ1214" s="188">
        <f>_xll.qlInterestRateIndexFixingDate(Currency&amp;"ibor"&amp;$I$1,BA1214,Trigger)</f>
        <v>47792</v>
      </c>
      <c r="BA1214" s="188">
        <f>_xll.qlCalendarAdvance(Calendar,BA1213,AY1214,"f",,Trigger)</f>
        <v>47794</v>
      </c>
      <c r="BB1214" s="188">
        <f>_xll.qlInterestRateIndexMaturity(Currency&amp;"ibor"&amp;$I$1,BA1214,Trigger)</f>
        <v>47886</v>
      </c>
      <c r="BC1214" s="361" t="e">
        <f>_xll.qlIndexFixing($AC$5,AZ1214,,_xll.ohTrigger(Trigger,Quote!$V$2))</f>
        <v>#VALUE!</v>
      </c>
      <c r="BD1214" s="361" t="e">
        <f>_xll.qlIndexFixing($BE$1,AZ1214,TRUE,_xll.ohTrigger(Trigger,Quote!$V$2))</f>
        <v>#NUM!</v>
      </c>
    </row>
    <row r="1215" spans="51:56" ht="11.25" customHeight="1" x14ac:dyDescent="0.25">
      <c r="AY1215" s="189" t="s">
        <v>91</v>
      </c>
      <c r="AZ1215" s="188">
        <f>_xll.qlInterestRateIndexFixingDate(Currency&amp;"ibor"&amp;$I$1,BA1215,Trigger)</f>
        <v>47799</v>
      </c>
      <c r="BA1215" s="188">
        <f>_xll.qlCalendarAdvance(Calendar,BA1214,AY1215,"f",,Trigger)</f>
        <v>47801</v>
      </c>
      <c r="BB1215" s="188">
        <f>_xll.qlInterestRateIndexMaturity(Currency&amp;"ibor"&amp;$I$1,BA1215,Trigger)</f>
        <v>47893</v>
      </c>
      <c r="BC1215" s="361" t="e">
        <f>_xll.qlIndexFixing($AC$5,AZ1215,,_xll.ohTrigger(Trigger,Quote!$V$2))</f>
        <v>#VALUE!</v>
      </c>
      <c r="BD1215" s="361" t="e">
        <f>_xll.qlIndexFixing($BE$1,AZ1215,TRUE,_xll.ohTrigger(Trigger,Quote!$V$2))</f>
        <v>#NUM!</v>
      </c>
    </row>
    <row r="1216" spans="51:56" ht="11.25" customHeight="1" x14ac:dyDescent="0.25">
      <c r="AY1216" s="189" t="s">
        <v>91</v>
      </c>
      <c r="AZ1216" s="188">
        <f>_xll.qlInterestRateIndexFixingDate(Currency&amp;"ibor"&amp;$I$1,BA1216,Trigger)</f>
        <v>47806</v>
      </c>
      <c r="BA1216" s="188">
        <f>_xll.qlCalendarAdvance(Calendar,BA1215,AY1216,"f",,Trigger)</f>
        <v>47808</v>
      </c>
      <c r="BB1216" s="188">
        <f>_xll.qlInterestRateIndexMaturity(Currency&amp;"ibor"&amp;$I$1,BA1216,Trigger)</f>
        <v>47900</v>
      </c>
      <c r="BC1216" s="361" t="e">
        <f>_xll.qlIndexFixing($AC$5,AZ1216,,_xll.ohTrigger(Trigger,Quote!$V$2))</f>
        <v>#VALUE!</v>
      </c>
      <c r="BD1216" s="361" t="e">
        <f>_xll.qlIndexFixing($BE$1,AZ1216,TRUE,_xll.ohTrigger(Trigger,Quote!$V$2))</f>
        <v>#NUM!</v>
      </c>
    </row>
    <row r="1217" spans="51:56" ht="11.25" customHeight="1" x14ac:dyDescent="0.25">
      <c r="AY1217" s="189" t="s">
        <v>91</v>
      </c>
      <c r="AZ1217" s="188">
        <f>_xll.qlInterestRateIndexFixingDate(Currency&amp;"ibor"&amp;$I$1,BA1217,Trigger)</f>
        <v>47813</v>
      </c>
      <c r="BA1217" s="188">
        <f>_xll.qlCalendarAdvance(Calendar,BA1216,AY1217,"f",,Trigger)</f>
        <v>47815</v>
      </c>
      <c r="BB1217" s="188">
        <f>_xll.qlInterestRateIndexMaturity(Currency&amp;"ibor"&amp;$I$1,BA1217,Trigger)</f>
        <v>47907</v>
      </c>
      <c r="BC1217" s="361" t="e">
        <f>_xll.qlIndexFixing($AC$5,AZ1217,,_xll.ohTrigger(Trigger,Quote!$V$2))</f>
        <v>#VALUE!</v>
      </c>
      <c r="BD1217" s="361" t="e">
        <f>_xll.qlIndexFixing($BE$1,AZ1217,TRUE,_xll.ohTrigger(Trigger,Quote!$V$2))</f>
        <v>#NUM!</v>
      </c>
    </row>
    <row r="1218" spans="51:56" ht="11.25" customHeight="1" x14ac:dyDescent="0.25">
      <c r="AY1218" s="189" t="s">
        <v>91</v>
      </c>
      <c r="AZ1218" s="188">
        <f>_xll.qlInterestRateIndexFixingDate(Currency&amp;"ibor"&amp;$I$1,BA1218,Trigger)</f>
        <v>47820</v>
      </c>
      <c r="BA1218" s="188">
        <f>_xll.qlCalendarAdvance(Calendar,BA1217,AY1218,"f",,Trigger)</f>
        <v>47822</v>
      </c>
      <c r="BB1218" s="188">
        <f>_xll.qlInterestRateIndexMaturity(Currency&amp;"ibor"&amp;$I$1,BA1218,Trigger)</f>
        <v>47912</v>
      </c>
      <c r="BC1218" s="361" t="e">
        <f>_xll.qlIndexFixing($AC$5,AZ1218,,_xll.ohTrigger(Trigger,Quote!$V$2))</f>
        <v>#VALUE!</v>
      </c>
      <c r="BD1218" s="361" t="e">
        <f>_xll.qlIndexFixing($BE$1,AZ1218,TRUE,_xll.ohTrigger(Trigger,Quote!$V$2))</f>
        <v>#NUM!</v>
      </c>
    </row>
    <row r="1219" spans="51:56" ht="11.25" customHeight="1" x14ac:dyDescent="0.25">
      <c r="AY1219" s="189" t="s">
        <v>91</v>
      </c>
      <c r="AZ1219" s="188">
        <f>_xll.qlInterestRateIndexFixingDate(Currency&amp;"ibor"&amp;$I$1,BA1219,Trigger)</f>
        <v>47827</v>
      </c>
      <c r="BA1219" s="188">
        <f>_xll.qlCalendarAdvance(Calendar,BA1218,AY1219,"f",,Trigger)</f>
        <v>47829</v>
      </c>
      <c r="BB1219" s="188">
        <f>_xll.qlInterestRateIndexMaturity(Currency&amp;"ibor"&amp;$I$1,BA1219,Trigger)</f>
        <v>47919</v>
      </c>
      <c r="BC1219" s="361" t="e">
        <f>_xll.qlIndexFixing($AC$5,AZ1219,,_xll.ohTrigger(Trigger,Quote!$V$2))</f>
        <v>#VALUE!</v>
      </c>
      <c r="BD1219" s="361" t="e">
        <f>_xll.qlIndexFixing($BE$1,AZ1219,TRUE,_xll.ohTrigger(Trigger,Quote!$V$2))</f>
        <v>#NUM!</v>
      </c>
    </row>
    <row r="1220" spans="51:56" ht="11.25" customHeight="1" x14ac:dyDescent="0.25">
      <c r="AY1220" s="189" t="s">
        <v>91</v>
      </c>
      <c r="AZ1220" s="188">
        <f>_xll.qlInterestRateIndexFixingDate(Currency&amp;"ibor"&amp;$I$1,BA1220,Trigger)</f>
        <v>47834</v>
      </c>
      <c r="BA1220" s="188">
        <f>_xll.qlCalendarAdvance(Calendar,BA1219,AY1220,"f",,Trigger)</f>
        <v>47836</v>
      </c>
      <c r="BB1220" s="188">
        <f>_xll.qlInterestRateIndexMaturity(Currency&amp;"ibor"&amp;$I$1,BA1220,Trigger)</f>
        <v>47926</v>
      </c>
      <c r="BC1220" s="361" t="e">
        <f>_xll.qlIndexFixing($AC$5,AZ1220,,_xll.ohTrigger(Trigger,Quote!$V$2))</f>
        <v>#VALUE!</v>
      </c>
      <c r="BD1220" s="361" t="e">
        <f>_xll.qlIndexFixing($BE$1,AZ1220,TRUE,_xll.ohTrigger(Trigger,Quote!$V$2))</f>
        <v>#NUM!</v>
      </c>
    </row>
    <row r="1221" spans="51:56" ht="11.25" customHeight="1" x14ac:dyDescent="0.25">
      <c r="AY1221" s="189" t="s">
        <v>91</v>
      </c>
      <c r="AZ1221" s="188">
        <f>_xll.qlInterestRateIndexFixingDate(Currency&amp;"ibor"&amp;$I$1,BA1221,Trigger)</f>
        <v>47840</v>
      </c>
      <c r="BA1221" s="188">
        <f>_xll.qlCalendarAdvance(Calendar,BA1220,AY1221,"f",,Trigger)</f>
        <v>47844</v>
      </c>
      <c r="BB1221" s="188">
        <f>_xll.qlInterestRateIndexMaturity(Currency&amp;"ibor"&amp;$I$1,BA1221,Trigger)</f>
        <v>47934</v>
      </c>
      <c r="BC1221" s="361" t="e">
        <f>_xll.qlIndexFixing($AC$5,AZ1221,,_xll.ohTrigger(Trigger,Quote!$V$2))</f>
        <v>#VALUE!</v>
      </c>
      <c r="BD1221" s="361" t="e">
        <f>_xll.qlIndexFixing($BE$1,AZ1221,TRUE,_xll.ohTrigger(Trigger,Quote!$V$2))</f>
        <v>#NUM!</v>
      </c>
    </row>
    <row r="1222" spans="51:56" ht="11.25" customHeight="1" x14ac:dyDescent="0.25">
      <c r="AY1222" s="189" t="s">
        <v>91</v>
      </c>
      <c r="AZ1222" s="188">
        <f>_xll.qlInterestRateIndexFixingDate(Currency&amp;"ibor"&amp;$I$1,BA1222,Trigger)</f>
        <v>47848</v>
      </c>
      <c r="BA1222" s="188">
        <f>_xll.qlCalendarAdvance(Calendar,BA1221,AY1222,"f",,Trigger)</f>
        <v>47851</v>
      </c>
      <c r="BB1222" s="188">
        <f>_xll.qlInterestRateIndexMaturity(Currency&amp;"ibor"&amp;$I$1,BA1222,Trigger)</f>
        <v>47941</v>
      </c>
      <c r="BC1222" s="361" t="e">
        <f>_xll.qlIndexFixing($AC$5,AZ1222,,_xll.ohTrigger(Trigger,Quote!$V$2))</f>
        <v>#VALUE!</v>
      </c>
      <c r="BD1222" s="361" t="e">
        <f>_xll.qlIndexFixing($BE$1,AZ1222,TRUE,_xll.ohTrigger(Trigger,Quote!$V$2))</f>
        <v>#NUM!</v>
      </c>
    </row>
    <row r="1223" spans="51:56" ht="11.25" customHeight="1" x14ac:dyDescent="0.25">
      <c r="AY1223" s="189" t="s">
        <v>91</v>
      </c>
      <c r="AZ1223" s="188">
        <f>_xll.qlInterestRateIndexFixingDate(Currency&amp;"ibor"&amp;$I$1,BA1223,Trigger)</f>
        <v>47856</v>
      </c>
      <c r="BA1223" s="188">
        <f>_xll.qlCalendarAdvance(Calendar,BA1222,AY1223,"f",,Trigger)</f>
        <v>47858</v>
      </c>
      <c r="BB1223" s="188">
        <f>_xll.qlInterestRateIndexMaturity(Currency&amp;"ibor"&amp;$I$1,BA1223,Trigger)</f>
        <v>47948</v>
      </c>
      <c r="BC1223" s="361" t="e">
        <f>_xll.qlIndexFixing($AC$5,AZ1223,,_xll.ohTrigger(Trigger,Quote!$V$2))</f>
        <v>#VALUE!</v>
      </c>
      <c r="BD1223" s="361" t="e">
        <f>_xll.qlIndexFixing($BE$1,AZ1223,TRUE,_xll.ohTrigger(Trigger,Quote!$V$2))</f>
        <v>#NUM!</v>
      </c>
    </row>
    <row r="1224" spans="51:56" ht="11.25" customHeight="1" x14ac:dyDescent="0.25">
      <c r="AY1224" s="189" t="s">
        <v>91</v>
      </c>
      <c r="AZ1224" s="188">
        <f>_xll.qlInterestRateIndexFixingDate(Currency&amp;"ibor"&amp;$I$1,BA1224,Trigger)</f>
        <v>47863</v>
      </c>
      <c r="BA1224" s="188">
        <f>_xll.qlCalendarAdvance(Calendar,BA1223,AY1224,"f",,Trigger)</f>
        <v>47865</v>
      </c>
      <c r="BB1224" s="188">
        <f>_xll.qlInterestRateIndexMaturity(Currency&amp;"ibor"&amp;$I$1,BA1224,Trigger)</f>
        <v>47955</v>
      </c>
      <c r="BC1224" s="361" t="e">
        <f>_xll.qlIndexFixing($AC$5,AZ1224,,_xll.ohTrigger(Trigger,Quote!$V$2))</f>
        <v>#VALUE!</v>
      </c>
      <c r="BD1224" s="361" t="e">
        <f>_xll.qlIndexFixing($BE$1,AZ1224,TRUE,_xll.ohTrigger(Trigger,Quote!$V$2))</f>
        <v>#NUM!</v>
      </c>
    </row>
    <row r="1225" spans="51:56" ht="11.25" customHeight="1" x14ac:dyDescent="0.25">
      <c r="AY1225" s="189" t="s">
        <v>91</v>
      </c>
      <c r="AZ1225" s="188">
        <f>_xll.qlInterestRateIndexFixingDate(Currency&amp;"ibor"&amp;$I$1,BA1225,Trigger)</f>
        <v>47870</v>
      </c>
      <c r="BA1225" s="188">
        <f>_xll.qlCalendarAdvance(Calendar,BA1224,AY1225,"f",,Trigger)</f>
        <v>47872</v>
      </c>
      <c r="BB1225" s="188">
        <f>_xll.qlInterestRateIndexMaturity(Currency&amp;"ibor"&amp;$I$1,BA1225,Trigger)</f>
        <v>47962</v>
      </c>
      <c r="BC1225" s="361" t="e">
        <f>_xll.qlIndexFixing($AC$5,AZ1225,,_xll.ohTrigger(Trigger,Quote!$V$2))</f>
        <v>#VALUE!</v>
      </c>
      <c r="BD1225" s="361" t="e">
        <f>_xll.qlIndexFixing($BE$1,AZ1225,TRUE,_xll.ohTrigger(Trigger,Quote!$V$2))</f>
        <v>#NUM!</v>
      </c>
    </row>
    <row r="1226" spans="51:56" ht="11.25" customHeight="1" x14ac:dyDescent="0.25">
      <c r="AY1226" s="189" t="s">
        <v>91</v>
      </c>
      <c r="AZ1226" s="188">
        <f>_xll.qlInterestRateIndexFixingDate(Currency&amp;"ibor"&amp;$I$1,BA1226,Trigger)</f>
        <v>47877</v>
      </c>
      <c r="BA1226" s="188">
        <f>_xll.qlCalendarAdvance(Calendar,BA1225,AY1226,"f",,Trigger)</f>
        <v>47879</v>
      </c>
      <c r="BB1226" s="188">
        <f>_xll.qlInterestRateIndexMaturity(Currency&amp;"ibor"&amp;$I$1,BA1226,Trigger)</f>
        <v>47968</v>
      </c>
      <c r="BC1226" s="361" t="e">
        <f>_xll.qlIndexFixing($AC$5,AZ1226,,_xll.ohTrigger(Trigger,Quote!$V$2))</f>
        <v>#VALUE!</v>
      </c>
      <c r="BD1226" s="361" t="e">
        <f>_xll.qlIndexFixing($BE$1,AZ1226,TRUE,_xll.ohTrigger(Trigger,Quote!$V$2))</f>
        <v>#NUM!</v>
      </c>
    </row>
    <row r="1227" spans="51:56" ht="11.25" customHeight="1" x14ac:dyDescent="0.25">
      <c r="AY1227" s="189" t="s">
        <v>91</v>
      </c>
      <c r="AZ1227" s="188">
        <f>_xll.qlInterestRateIndexFixingDate(Currency&amp;"ibor"&amp;$I$1,BA1227,Trigger)</f>
        <v>47884</v>
      </c>
      <c r="BA1227" s="188">
        <f>_xll.qlCalendarAdvance(Calendar,BA1226,AY1227,"f",,Trigger)</f>
        <v>47886</v>
      </c>
      <c r="BB1227" s="188">
        <f>_xll.qlInterestRateIndexMaturity(Currency&amp;"ibor"&amp;$I$1,BA1227,Trigger)</f>
        <v>47975</v>
      </c>
      <c r="BC1227" s="361" t="e">
        <f>_xll.qlIndexFixing($AC$5,AZ1227,,_xll.ohTrigger(Trigger,Quote!$V$2))</f>
        <v>#VALUE!</v>
      </c>
      <c r="BD1227" s="361" t="e">
        <f>_xll.qlIndexFixing($BE$1,AZ1227,TRUE,_xll.ohTrigger(Trigger,Quote!$V$2))</f>
        <v>#NUM!</v>
      </c>
    </row>
    <row r="1228" spans="51:56" ht="11.25" customHeight="1" x14ac:dyDescent="0.25">
      <c r="AY1228" s="189" t="s">
        <v>91</v>
      </c>
      <c r="AZ1228" s="188">
        <f>_xll.qlInterestRateIndexFixingDate(Currency&amp;"ibor"&amp;$I$1,BA1228,Trigger)</f>
        <v>47891</v>
      </c>
      <c r="BA1228" s="188">
        <f>_xll.qlCalendarAdvance(Calendar,BA1227,AY1228,"f",,Trigger)</f>
        <v>47893</v>
      </c>
      <c r="BB1228" s="188">
        <f>_xll.qlInterestRateIndexMaturity(Currency&amp;"ibor"&amp;$I$1,BA1228,Trigger)</f>
        <v>47982</v>
      </c>
      <c r="BC1228" s="361" t="e">
        <f>_xll.qlIndexFixing($AC$5,AZ1228,,_xll.ohTrigger(Trigger,Quote!$V$2))</f>
        <v>#VALUE!</v>
      </c>
      <c r="BD1228" s="361" t="e">
        <f>_xll.qlIndexFixing($BE$1,AZ1228,TRUE,_xll.ohTrigger(Trigger,Quote!$V$2))</f>
        <v>#NUM!</v>
      </c>
    </row>
    <row r="1229" spans="51:56" ht="11.25" customHeight="1" x14ac:dyDescent="0.25">
      <c r="AY1229" s="189" t="s">
        <v>91</v>
      </c>
      <c r="AZ1229" s="188">
        <f>_xll.qlInterestRateIndexFixingDate(Currency&amp;"ibor"&amp;$I$1,BA1229,Trigger)</f>
        <v>47898</v>
      </c>
      <c r="BA1229" s="188">
        <f>_xll.qlCalendarAdvance(Calendar,BA1228,AY1229,"f",,Trigger)</f>
        <v>47900</v>
      </c>
      <c r="BB1229" s="188">
        <f>_xll.qlInterestRateIndexMaturity(Currency&amp;"ibor"&amp;$I$1,BA1229,Trigger)</f>
        <v>47989</v>
      </c>
      <c r="BC1229" s="361" t="e">
        <f>_xll.qlIndexFixing($AC$5,AZ1229,,_xll.ohTrigger(Trigger,Quote!$V$2))</f>
        <v>#VALUE!</v>
      </c>
      <c r="BD1229" s="361" t="e">
        <f>_xll.qlIndexFixing($BE$1,AZ1229,TRUE,_xll.ohTrigger(Trigger,Quote!$V$2))</f>
        <v>#NUM!</v>
      </c>
    </row>
    <row r="1230" spans="51:56" ht="11.25" customHeight="1" x14ac:dyDescent="0.25">
      <c r="AY1230" s="189" t="s">
        <v>91</v>
      </c>
      <c r="AZ1230" s="188">
        <f>_xll.qlInterestRateIndexFixingDate(Currency&amp;"ibor"&amp;$I$1,BA1230,Trigger)</f>
        <v>47905</v>
      </c>
      <c r="BA1230" s="188">
        <f>_xll.qlCalendarAdvance(Calendar,BA1229,AY1230,"f",,Trigger)</f>
        <v>47907</v>
      </c>
      <c r="BB1230" s="188">
        <f>_xll.qlInterestRateIndexMaturity(Currency&amp;"ibor"&amp;$I$1,BA1230,Trigger)</f>
        <v>47998</v>
      </c>
      <c r="BC1230" s="361" t="e">
        <f>_xll.qlIndexFixing($AC$5,AZ1230,,_xll.ohTrigger(Trigger,Quote!$V$2))</f>
        <v>#VALUE!</v>
      </c>
      <c r="BD1230" s="361" t="e">
        <f>_xll.qlIndexFixing($BE$1,AZ1230,TRUE,_xll.ohTrigger(Trigger,Quote!$V$2))</f>
        <v>#NUM!</v>
      </c>
    </row>
    <row r="1231" spans="51:56" ht="11.25" customHeight="1" x14ac:dyDescent="0.25">
      <c r="AY1231" s="189" t="s">
        <v>91</v>
      </c>
      <c r="AZ1231" s="188">
        <f>_xll.qlInterestRateIndexFixingDate(Currency&amp;"ibor"&amp;$I$1,BA1231,Trigger)</f>
        <v>47912</v>
      </c>
      <c r="BA1231" s="188">
        <f>_xll.qlCalendarAdvance(Calendar,BA1230,AY1231,"f",,Trigger)</f>
        <v>47914</v>
      </c>
      <c r="BB1231" s="188">
        <f>_xll.qlInterestRateIndexMaturity(Currency&amp;"ibor"&amp;$I$1,BA1231,Trigger)</f>
        <v>48008</v>
      </c>
      <c r="BC1231" s="361" t="e">
        <f>_xll.qlIndexFixing($AC$5,AZ1231,,_xll.ohTrigger(Trigger,Quote!$V$2))</f>
        <v>#VALUE!</v>
      </c>
      <c r="BD1231" s="361" t="e">
        <f>_xll.qlIndexFixing($BE$1,AZ1231,TRUE,_xll.ohTrigger(Trigger,Quote!$V$2))</f>
        <v>#NUM!</v>
      </c>
    </row>
    <row r="1232" spans="51:56" ht="11.25" customHeight="1" x14ac:dyDescent="0.25">
      <c r="AY1232" s="189" t="s">
        <v>91</v>
      </c>
      <c r="AZ1232" s="188">
        <f>_xll.qlInterestRateIndexFixingDate(Currency&amp;"ibor"&amp;$I$1,BA1232,Trigger)</f>
        <v>47919</v>
      </c>
      <c r="BA1232" s="188">
        <f>_xll.qlCalendarAdvance(Calendar,BA1231,AY1232,"f",,Trigger)</f>
        <v>47921</v>
      </c>
      <c r="BB1232" s="188">
        <f>_xll.qlInterestRateIndexMaturity(Currency&amp;"ibor"&amp;$I$1,BA1232,Trigger)</f>
        <v>48015</v>
      </c>
      <c r="BC1232" s="361" t="e">
        <f>_xll.qlIndexFixing($AC$5,AZ1232,,_xll.ohTrigger(Trigger,Quote!$V$2))</f>
        <v>#VALUE!</v>
      </c>
      <c r="BD1232" s="361" t="e">
        <f>_xll.qlIndexFixing($BE$1,AZ1232,TRUE,_xll.ohTrigger(Trigger,Quote!$V$2))</f>
        <v>#NUM!</v>
      </c>
    </row>
    <row r="1233" spans="51:56" ht="11.25" customHeight="1" x14ac:dyDescent="0.25">
      <c r="AY1233" s="189" t="s">
        <v>91</v>
      </c>
      <c r="AZ1233" s="188">
        <f>_xll.qlInterestRateIndexFixingDate(Currency&amp;"ibor"&amp;$I$1,BA1233,Trigger)</f>
        <v>47926</v>
      </c>
      <c r="BA1233" s="188">
        <f>_xll.qlCalendarAdvance(Calendar,BA1232,AY1233,"f",,Trigger)</f>
        <v>47928</v>
      </c>
      <c r="BB1233" s="188">
        <f>_xll.qlInterestRateIndexMaturity(Currency&amp;"ibor"&amp;$I$1,BA1233,Trigger)</f>
        <v>48022</v>
      </c>
      <c r="BC1233" s="361" t="e">
        <f>_xll.qlIndexFixing($AC$5,AZ1233,,_xll.ohTrigger(Trigger,Quote!$V$2))</f>
        <v>#VALUE!</v>
      </c>
      <c r="BD1233" s="361" t="e">
        <f>_xll.qlIndexFixing($BE$1,AZ1233,TRUE,_xll.ohTrigger(Trigger,Quote!$V$2))</f>
        <v>#NUM!</v>
      </c>
    </row>
    <row r="1234" spans="51:56" ht="11.25" customHeight="1" x14ac:dyDescent="0.25">
      <c r="AY1234" s="189" t="s">
        <v>91</v>
      </c>
      <c r="AZ1234" s="188">
        <f>_xll.qlInterestRateIndexFixingDate(Currency&amp;"ibor"&amp;$I$1,BA1234,Trigger)</f>
        <v>47933</v>
      </c>
      <c r="BA1234" s="188">
        <f>_xll.qlCalendarAdvance(Calendar,BA1233,AY1234,"f",,Trigger)</f>
        <v>47935</v>
      </c>
      <c r="BB1234" s="188">
        <f>_xll.qlInterestRateIndexMaturity(Currency&amp;"ibor"&amp;$I$1,BA1234,Trigger)</f>
        <v>48029</v>
      </c>
      <c r="BC1234" s="361" t="e">
        <f>_xll.qlIndexFixing($AC$5,AZ1234,,_xll.ohTrigger(Trigger,Quote!$V$2))</f>
        <v>#VALUE!</v>
      </c>
      <c r="BD1234" s="361" t="e">
        <f>_xll.qlIndexFixing($BE$1,AZ1234,TRUE,_xll.ohTrigger(Trigger,Quote!$V$2))</f>
        <v>#NUM!</v>
      </c>
    </row>
    <row r="1235" spans="51:56" ht="11.25" customHeight="1" x14ac:dyDescent="0.25">
      <c r="AY1235" s="189" t="s">
        <v>91</v>
      </c>
      <c r="AZ1235" s="188">
        <f>_xll.qlInterestRateIndexFixingDate(Currency&amp;"ibor"&amp;$I$1,BA1235,Trigger)</f>
        <v>47940</v>
      </c>
      <c r="BA1235" s="188">
        <f>_xll.qlCalendarAdvance(Calendar,BA1234,AY1235,"f",,Trigger)</f>
        <v>47942</v>
      </c>
      <c r="BB1235" s="188">
        <f>_xll.qlInterestRateIndexMaturity(Currency&amp;"ibor"&amp;$I$1,BA1235,Trigger)</f>
        <v>48033</v>
      </c>
      <c r="BC1235" s="361" t="e">
        <f>_xll.qlIndexFixing($AC$5,AZ1235,,_xll.ohTrigger(Trigger,Quote!$V$2))</f>
        <v>#VALUE!</v>
      </c>
      <c r="BD1235" s="361" t="e">
        <f>_xll.qlIndexFixing($BE$1,AZ1235,TRUE,_xll.ohTrigger(Trigger,Quote!$V$2))</f>
        <v>#NUM!</v>
      </c>
    </row>
    <row r="1236" spans="51:56" ht="11.25" customHeight="1" x14ac:dyDescent="0.25">
      <c r="AY1236" s="189" t="s">
        <v>91</v>
      </c>
      <c r="AZ1236" s="188">
        <f>_xll.qlInterestRateIndexFixingDate(Currency&amp;"ibor"&amp;$I$1,BA1236,Trigger)</f>
        <v>47947</v>
      </c>
      <c r="BA1236" s="188">
        <f>_xll.qlCalendarAdvance(Calendar,BA1235,AY1236,"f",,Trigger)</f>
        <v>47953</v>
      </c>
      <c r="BB1236" s="188">
        <f>_xll.qlInterestRateIndexMaturity(Currency&amp;"ibor"&amp;$I$1,BA1236,Trigger)</f>
        <v>48044</v>
      </c>
      <c r="BC1236" s="361" t="e">
        <f>_xll.qlIndexFixing($AC$5,AZ1236,,_xll.ohTrigger(Trigger,Quote!$V$2))</f>
        <v>#VALUE!</v>
      </c>
      <c r="BD1236" s="361" t="e">
        <f>_xll.qlIndexFixing($BE$1,AZ1236,TRUE,_xll.ohTrigger(Trigger,Quote!$V$2))</f>
        <v>#NUM!</v>
      </c>
    </row>
    <row r="1237" spans="51:56" ht="11.25" customHeight="1" x14ac:dyDescent="0.25">
      <c r="AY1237" s="189" t="s">
        <v>91</v>
      </c>
      <c r="AZ1237" s="188">
        <f>_xll.qlInterestRateIndexFixingDate(Currency&amp;"ibor"&amp;$I$1,BA1237,Trigger)</f>
        <v>47956</v>
      </c>
      <c r="BA1237" s="188">
        <f>_xll.qlCalendarAdvance(Calendar,BA1236,AY1237,"f",,Trigger)</f>
        <v>47960</v>
      </c>
      <c r="BB1237" s="188">
        <f>_xll.qlInterestRateIndexMaturity(Currency&amp;"ibor"&amp;$I$1,BA1237,Trigger)</f>
        <v>48051</v>
      </c>
      <c r="BC1237" s="361" t="e">
        <f>_xll.qlIndexFixing($AC$5,AZ1237,,_xll.ohTrigger(Trigger,Quote!$V$2))</f>
        <v>#VALUE!</v>
      </c>
      <c r="BD1237" s="361" t="e">
        <f>_xll.qlIndexFixing($BE$1,AZ1237,TRUE,_xll.ohTrigger(Trigger,Quote!$V$2))</f>
        <v>#NUM!</v>
      </c>
    </row>
    <row r="1238" spans="51:56" ht="11.25" customHeight="1" x14ac:dyDescent="0.25">
      <c r="AY1238" s="189" t="s">
        <v>91</v>
      </c>
      <c r="AZ1238" s="188">
        <f>_xll.qlInterestRateIndexFixingDate(Currency&amp;"ibor"&amp;$I$1,BA1238,Trigger)</f>
        <v>47963</v>
      </c>
      <c r="BA1238" s="188">
        <f>_xll.qlCalendarAdvance(Calendar,BA1237,AY1238,"f",,Trigger)</f>
        <v>47967</v>
      </c>
      <c r="BB1238" s="188">
        <f>_xll.qlInterestRateIndexMaturity(Currency&amp;"ibor"&amp;$I$1,BA1238,Trigger)</f>
        <v>48058</v>
      </c>
      <c r="BC1238" s="361" t="e">
        <f>_xll.qlIndexFixing($AC$5,AZ1238,,_xll.ohTrigger(Trigger,Quote!$V$2))</f>
        <v>#VALUE!</v>
      </c>
      <c r="BD1238" s="361" t="e">
        <f>_xll.qlIndexFixing($BE$1,AZ1238,TRUE,_xll.ohTrigger(Trigger,Quote!$V$2))</f>
        <v>#NUM!</v>
      </c>
    </row>
    <row r="1239" spans="51:56" ht="11.25" customHeight="1" x14ac:dyDescent="0.25">
      <c r="AY1239" s="189" t="s">
        <v>91</v>
      </c>
      <c r="AZ1239" s="188">
        <f>_xll.qlInterestRateIndexFixingDate(Currency&amp;"ibor"&amp;$I$1,BA1239,Trigger)</f>
        <v>47970</v>
      </c>
      <c r="BA1239" s="188">
        <f>_xll.qlCalendarAdvance(Calendar,BA1238,AY1239,"f",,Trigger)</f>
        <v>47974</v>
      </c>
      <c r="BB1239" s="188">
        <f>_xll.qlInterestRateIndexMaturity(Currency&amp;"ibor"&amp;$I$1,BA1239,Trigger)</f>
        <v>48066</v>
      </c>
      <c r="BC1239" s="361" t="e">
        <f>_xll.qlIndexFixing($AC$5,AZ1239,,_xll.ohTrigger(Trigger,Quote!$V$2))</f>
        <v>#VALUE!</v>
      </c>
      <c r="BD1239" s="361" t="e">
        <f>_xll.qlIndexFixing($BE$1,AZ1239,TRUE,_xll.ohTrigger(Trigger,Quote!$V$2))</f>
        <v>#NUM!</v>
      </c>
    </row>
    <row r="1240" spans="51:56" ht="11.25" customHeight="1" x14ac:dyDescent="0.25">
      <c r="AY1240" s="189" t="s">
        <v>91</v>
      </c>
      <c r="AZ1240" s="188">
        <f>_xll.qlInterestRateIndexFixingDate(Currency&amp;"ibor"&amp;$I$1,BA1240,Trigger)</f>
        <v>47977</v>
      </c>
      <c r="BA1240" s="188">
        <f>_xll.qlCalendarAdvance(Calendar,BA1239,AY1240,"f",,Trigger)</f>
        <v>47981</v>
      </c>
      <c r="BB1240" s="188">
        <f>_xll.qlInterestRateIndexMaturity(Currency&amp;"ibor"&amp;$I$1,BA1240,Trigger)</f>
        <v>48073</v>
      </c>
      <c r="BC1240" s="361" t="e">
        <f>_xll.qlIndexFixing($AC$5,AZ1240,,_xll.ohTrigger(Trigger,Quote!$V$2))</f>
        <v>#VALUE!</v>
      </c>
      <c r="BD1240" s="361" t="e">
        <f>_xll.qlIndexFixing($BE$1,AZ1240,TRUE,_xll.ohTrigger(Trigger,Quote!$V$2))</f>
        <v>#NUM!</v>
      </c>
    </row>
    <row r="1241" spans="51:56" ht="11.25" customHeight="1" x14ac:dyDescent="0.25">
      <c r="AY1241" s="189" t="s">
        <v>91</v>
      </c>
      <c r="AZ1241" s="188">
        <f>_xll.qlInterestRateIndexFixingDate(Currency&amp;"ibor"&amp;$I$1,BA1241,Trigger)</f>
        <v>47984</v>
      </c>
      <c r="BA1241" s="188">
        <f>_xll.qlCalendarAdvance(Calendar,BA1240,AY1241,"f",,Trigger)</f>
        <v>47988</v>
      </c>
      <c r="BB1241" s="188">
        <f>_xll.qlInterestRateIndexMaturity(Currency&amp;"ibor"&amp;$I$1,BA1241,Trigger)</f>
        <v>48080</v>
      </c>
      <c r="BC1241" s="361" t="e">
        <f>_xll.qlIndexFixing($AC$5,AZ1241,,_xll.ohTrigger(Trigger,Quote!$V$2))</f>
        <v>#VALUE!</v>
      </c>
      <c r="BD1241" s="361" t="e">
        <f>_xll.qlIndexFixing($BE$1,AZ1241,TRUE,_xll.ohTrigger(Trigger,Quote!$V$2))</f>
        <v>#NUM!</v>
      </c>
    </row>
    <row r="1242" spans="51:56" ht="11.25" customHeight="1" x14ac:dyDescent="0.25">
      <c r="AY1242" s="189" t="s">
        <v>91</v>
      </c>
      <c r="AZ1242" s="188">
        <f>_xll.qlInterestRateIndexFixingDate(Currency&amp;"ibor"&amp;$I$1,BA1242,Trigger)</f>
        <v>47991</v>
      </c>
      <c r="BA1242" s="188">
        <f>_xll.qlCalendarAdvance(Calendar,BA1241,AY1242,"f",,Trigger)</f>
        <v>47995</v>
      </c>
      <c r="BB1242" s="188">
        <f>_xll.qlInterestRateIndexMaturity(Currency&amp;"ibor"&amp;$I$1,BA1242,Trigger)</f>
        <v>48087</v>
      </c>
      <c r="BC1242" s="361" t="e">
        <f>_xll.qlIndexFixing($AC$5,AZ1242,,_xll.ohTrigger(Trigger,Quote!$V$2))</f>
        <v>#VALUE!</v>
      </c>
      <c r="BD1242" s="361" t="e">
        <f>_xll.qlIndexFixing($BE$1,AZ1242,TRUE,_xll.ohTrigger(Trigger,Quote!$V$2))</f>
        <v>#NUM!</v>
      </c>
    </row>
    <row r="1243" spans="51:56" ht="11.25" customHeight="1" x14ac:dyDescent="0.25">
      <c r="AY1243" s="189" t="s">
        <v>91</v>
      </c>
      <c r="AZ1243" s="188">
        <f>_xll.qlInterestRateIndexFixingDate(Currency&amp;"ibor"&amp;$I$1,BA1243,Trigger)</f>
        <v>47998</v>
      </c>
      <c r="BA1243" s="188">
        <f>_xll.qlCalendarAdvance(Calendar,BA1242,AY1243,"f",,Trigger)</f>
        <v>48002</v>
      </c>
      <c r="BB1243" s="188">
        <f>_xll.qlInterestRateIndexMaturity(Currency&amp;"ibor"&amp;$I$1,BA1243,Trigger)</f>
        <v>48094</v>
      </c>
      <c r="BC1243" s="361" t="e">
        <f>_xll.qlIndexFixing($AC$5,AZ1243,,_xll.ohTrigger(Trigger,Quote!$V$2))</f>
        <v>#VALUE!</v>
      </c>
      <c r="BD1243" s="361" t="e">
        <f>_xll.qlIndexFixing($BE$1,AZ1243,TRUE,_xll.ohTrigger(Trigger,Quote!$V$2))</f>
        <v>#NUM!</v>
      </c>
    </row>
    <row r="1244" spans="51:56" ht="11.25" customHeight="1" x14ac:dyDescent="0.25">
      <c r="AY1244" s="189" t="s">
        <v>91</v>
      </c>
      <c r="AZ1244" s="188">
        <f>_xll.qlInterestRateIndexFixingDate(Currency&amp;"ibor"&amp;$I$1,BA1244,Trigger)</f>
        <v>48005</v>
      </c>
      <c r="BA1244" s="188">
        <f>_xll.qlCalendarAdvance(Calendar,BA1243,AY1244,"f",,Trigger)</f>
        <v>48009</v>
      </c>
      <c r="BB1244" s="188">
        <f>_xll.qlInterestRateIndexMaturity(Currency&amp;"ibor"&amp;$I$1,BA1244,Trigger)</f>
        <v>48101</v>
      </c>
      <c r="BC1244" s="361" t="e">
        <f>_xll.qlIndexFixing($AC$5,AZ1244,,_xll.ohTrigger(Trigger,Quote!$V$2))</f>
        <v>#VALUE!</v>
      </c>
      <c r="BD1244" s="361" t="e">
        <f>_xll.qlIndexFixing($BE$1,AZ1244,TRUE,_xll.ohTrigger(Trigger,Quote!$V$2))</f>
        <v>#NUM!</v>
      </c>
    </row>
    <row r="1245" spans="51:56" ht="11.25" customHeight="1" x14ac:dyDescent="0.25">
      <c r="AY1245" s="189" t="s">
        <v>91</v>
      </c>
      <c r="AZ1245" s="188">
        <f>_xll.qlInterestRateIndexFixingDate(Currency&amp;"ibor"&amp;$I$1,BA1245,Trigger)</f>
        <v>48012</v>
      </c>
      <c r="BA1245" s="188">
        <f>_xll.qlCalendarAdvance(Calendar,BA1244,AY1245,"f",,Trigger)</f>
        <v>48016</v>
      </c>
      <c r="BB1245" s="188">
        <f>_xll.qlInterestRateIndexMaturity(Currency&amp;"ibor"&amp;$I$1,BA1245,Trigger)</f>
        <v>48108</v>
      </c>
      <c r="BC1245" s="361" t="e">
        <f>_xll.qlIndexFixing($AC$5,AZ1245,,_xll.ohTrigger(Trigger,Quote!$V$2))</f>
        <v>#VALUE!</v>
      </c>
      <c r="BD1245" s="361" t="e">
        <f>_xll.qlIndexFixing($BE$1,AZ1245,TRUE,_xll.ohTrigger(Trigger,Quote!$V$2))</f>
        <v>#NUM!</v>
      </c>
    </row>
    <row r="1246" spans="51:56" ht="11.25" customHeight="1" x14ac:dyDescent="0.25">
      <c r="AY1246" s="189" t="s">
        <v>91</v>
      </c>
      <c r="AZ1246" s="188">
        <f>_xll.qlInterestRateIndexFixingDate(Currency&amp;"ibor"&amp;$I$1,BA1246,Trigger)</f>
        <v>48019</v>
      </c>
      <c r="BA1246" s="188">
        <f>_xll.qlCalendarAdvance(Calendar,BA1245,AY1246,"f",,Trigger)</f>
        <v>48023</v>
      </c>
      <c r="BB1246" s="188">
        <f>_xll.qlInterestRateIndexMaturity(Currency&amp;"ibor"&amp;$I$1,BA1246,Trigger)</f>
        <v>48115</v>
      </c>
      <c r="BC1246" s="361" t="e">
        <f>_xll.qlIndexFixing($AC$5,AZ1246,,_xll.ohTrigger(Trigger,Quote!$V$2))</f>
        <v>#VALUE!</v>
      </c>
      <c r="BD1246" s="361" t="e">
        <f>_xll.qlIndexFixing($BE$1,AZ1246,TRUE,_xll.ohTrigger(Trigger,Quote!$V$2))</f>
        <v>#NUM!</v>
      </c>
    </row>
    <row r="1247" spans="51:56" ht="11.25" customHeight="1" x14ac:dyDescent="0.25">
      <c r="AY1247" s="189" t="s">
        <v>91</v>
      </c>
      <c r="AZ1247" s="188">
        <f>_xll.qlInterestRateIndexFixingDate(Currency&amp;"ibor"&amp;$I$1,BA1247,Trigger)</f>
        <v>48026</v>
      </c>
      <c r="BA1247" s="188">
        <f>_xll.qlCalendarAdvance(Calendar,BA1246,AY1247,"f",,Trigger)</f>
        <v>48030</v>
      </c>
      <c r="BB1247" s="188">
        <f>_xll.qlInterestRateIndexMaturity(Currency&amp;"ibor"&amp;$I$1,BA1247,Trigger)</f>
        <v>48122</v>
      </c>
      <c r="BC1247" s="361" t="e">
        <f>_xll.qlIndexFixing($AC$5,AZ1247,,_xll.ohTrigger(Trigger,Quote!$V$2))</f>
        <v>#VALUE!</v>
      </c>
      <c r="BD1247" s="361" t="e">
        <f>_xll.qlIndexFixing($BE$1,AZ1247,TRUE,_xll.ohTrigger(Trigger,Quote!$V$2))</f>
        <v>#NUM!</v>
      </c>
    </row>
    <row r="1248" spans="51:56" ht="11.25" customHeight="1" x14ac:dyDescent="0.25">
      <c r="AY1248" s="189" t="s">
        <v>91</v>
      </c>
      <c r="AZ1248" s="188">
        <f>_xll.qlInterestRateIndexFixingDate(Currency&amp;"ibor"&amp;$I$1,BA1248,Trigger)</f>
        <v>48033</v>
      </c>
      <c r="BA1248" s="188">
        <f>_xll.qlCalendarAdvance(Calendar,BA1247,AY1248,"f",,Trigger)</f>
        <v>48037</v>
      </c>
      <c r="BB1248" s="188">
        <f>_xll.qlInterestRateIndexMaturity(Currency&amp;"ibor"&amp;$I$1,BA1248,Trigger)</f>
        <v>48129</v>
      </c>
      <c r="BC1248" s="361" t="e">
        <f>_xll.qlIndexFixing($AC$5,AZ1248,,_xll.ohTrigger(Trigger,Quote!$V$2))</f>
        <v>#VALUE!</v>
      </c>
      <c r="BD1248" s="361" t="e">
        <f>_xll.qlIndexFixing($BE$1,AZ1248,TRUE,_xll.ohTrigger(Trigger,Quote!$V$2))</f>
        <v>#NUM!</v>
      </c>
    </row>
    <row r="1249" spans="51:56" ht="11.25" customHeight="1" x14ac:dyDescent="0.25">
      <c r="AY1249" s="189" t="s">
        <v>91</v>
      </c>
      <c r="AZ1249" s="188">
        <f>_xll.qlInterestRateIndexFixingDate(Currency&amp;"ibor"&amp;$I$1,BA1249,Trigger)</f>
        <v>48040</v>
      </c>
      <c r="BA1249" s="188">
        <f>_xll.qlCalendarAdvance(Calendar,BA1248,AY1249,"f",,Trigger)</f>
        <v>48044</v>
      </c>
      <c r="BB1249" s="188">
        <f>_xll.qlInterestRateIndexMaturity(Currency&amp;"ibor"&amp;$I$1,BA1249,Trigger)</f>
        <v>48136</v>
      </c>
      <c r="BC1249" s="361" t="e">
        <f>_xll.qlIndexFixing($AC$5,AZ1249,,_xll.ohTrigger(Trigger,Quote!$V$2))</f>
        <v>#VALUE!</v>
      </c>
      <c r="BD1249" s="361" t="e">
        <f>_xll.qlIndexFixing($BE$1,AZ1249,TRUE,_xll.ohTrigger(Trigger,Quote!$V$2))</f>
        <v>#NUM!</v>
      </c>
    </row>
    <row r="1250" spans="51:56" ht="11.25" customHeight="1" x14ac:dyDescent="0.25">
      <c r="AY1250" s="189" t="s">
        <v>91</v>
      </c>
      <c r="AZ1250" s="188">
        <f>_xll.qlInterestRateIndexFixingDate(Currency&amp;"ibor"&amp;$I$1,BA1250,Trigger)</f>
        <v>48047</v>
      </c>
      <c r="BA1250" s="188">
        <f>_xll.qlCalendarAdvance(Calendar,BA1249,AY1250,"f",,Trigger)</f>
        <v>48051</v>
      </c>
      <c r="BB1250" s="188">
        <f>_xll.qlInterestRateIndexMaturity(Currency&amp;"ibor"&amp;$I$1,BA1250,Trigger)</f>
        <v>48143</v>
      </c>
      <c r="BC1250" s="361" t="e">
        <f>_xll.qlIndexFixing($AC$5,AZ1250,,_xll.ohTrigger(Trigger,Quote!$V$2))</f>
        <v>#VALUE!</v>
      </c>
      <c r="BD1250" s="361" t="e">
        <f>_xll.qlIndexFixing($BE$1,AZ1250,TRUE,_xll.ohTrigger(Trigger,Quote!$V$2))</f>
        <v>#NUM!</v>
      </c>
    </row>
    <row r="1251" spans="51:56" ht="11.25" customHeight="1" x14ac:dyDescent="0.25">
      <c r="AY1251" s="189" t="s">
        <v>91</v>
      </c>
      <c r="AZ1251" s="188">
        <f>_xll.qlInterestRateIndexFixingDate(Currency&amp;"ibor"&amp;$I$1,BA1251,Trigger)</f>
        <v>48054</v>
      </c>
      <c r="BA1251" s="188">
        <f>_xll.qlCalendarAdvance(Calendar,BA1250,AY1251,"f",,Trigger)</f>
        <v>48058</v>
      </c>
      <c r="BB1251" s="188">
        <f>_xll.qlInterestRateIndexMaturity(Currency&amp;"ibor"&amp;$I$1,BA1251,Trigger)</f>
        <v>48150</v>
      </c>
      <c r="BC1251" s="361" t="e">
        <f>_xll.qlIndexFixing($AC$5,AZ1251,,_xll.ohTrigger(Trigger,Quote!$V$2))</f>
        <v>#VALUE!</v>
      </c>
      <c r="BD1251" s="361" t="e">
        <f>_xll.qlIndexFixing($BE$1,AZ1251,TRUE,_xll.ohTrigger(Trigger,Quote!$V$2))</f>
        <v>#NUM!</v>
      </c>
    </row>
    <row r="1252" spans="51:56" ht="11.25" customHeight="1" x14ac:dyDescent="0.25">
      <c r="AY1252" s="189" t="s">
        <v>91</v>
      </c>
      <c r="AZ1252" s="188">
        <f>_xll.qlInterestRateIndexFixingDate(Currency&amp;"ibor"&amp;$I$1,BA1252,Trigger)</f>
        <v>48061</v>
      </c>
      <c r="BA1252" s="188">
        <f>_xll.qlCalendarAdvance(Calendar,BA1251,AY1252,"f",,Trigger)</f>
        <v>48065</v>
      </c>
      <c r="BB1252" s="188">
        <f>_xll.qlInterestRateIndexMaturity(Currency&amp;"ibor"&amp;$I$1,BA1252,Trigger)</f>
        <v>48157</v>
      </c>
      <c r="BC1252" s="361" t="e">
        <f>_xll.qlIndexFixing($AC$5,AZ1252,,_xll.ohTrigger(Trigger,Quote!$V$2))</f>
        <v>#VALUE!</v>
      </c>
      <c r="BD1252" s="361" t="e">
        <f>_xll.qlIndexFixing($BE$1,AZ1252,TRUE,_xll.ohTrigger(Trigger,Quote!$V$2))</f>
        <v>#NUM!</v>
      </c>
    </row>
    <row r="1253" spans="51:56" ht="11.25" customHeight="1" x14ac:dyDescent="0.25">
      <c r="AY1253" s="189" t="s">
        <v>91</v>
      </c>
      <c r="AZ1253" s="188">
        <f>_xll.qlInterestRateIndexFixingDate(Currency&amp;"ibor"&amp;$I$1,BA1253,Trigger)</f>
        <v>48068</v>
      </c>
      <c r="BA1253" s="188">
        <f>_xll.qlCalendarAdvance(Calendar,BA1252,AY1253,"f",,Trigger)</f>
        <v>48072</v>
      </c>
      <c r="BB1253" s="188">
        <f>_xll.qlInterestRateIndexMaturity(Currency&amp;"ibor"&amp;$I$1,BA1253,Trigger)</f>
        <v>48164</v>
      </c>
      <c r="BC1253" s="361" t="e">
        <f>_xll.qlIndexFixing($AC$5,AZ1253,,_xll.ohTrigger(Trigger,Quote!$V$2))</f>
        <v>#VALUE!</v>
      </c>
      <c r="BD1253" s="361" t="e">
        <f>_xll.qlIndexFixing($BE$1,AZ1253,TRUE,_xll.ohTrigger(Trigger,Quote!$V$2))</f>
        <v>#NUM!</v>
      </c>
    </row>
    <row r="1254" spans="51:56" ht="11.25" customHeight="1" x14ac:dyDescent="0.25">
      <c r="AY1254" s="189" t="s">
        <v>91</v>
      </c>
      <c r="AZ1254" s="188">
        <f>_xll.qlInterestRateIndexFixingDate(Currency&amp;"ibor"&amp;$I$1,BA1254,Trigger)</f>
        <v>48075</v>
      </c>
      <c r="BA1254" s="188">
        <f>_xll.qlCalendarAdvance(Calendar,BA1253,AY1254,"f",,Trigger)</f>
        <v>48079</v>
      </c>
      <c r="BB1254" s="188">
        <f>_xll.qlInterestRateIndexMaturity(Currency&amp;"ibor"&amp;$I$1,BA1254,Trigger)</f>
        <v>48171</v>
      </c>
      <c r="BC1254" s="361" t="e">
        <f>_xll.qlIndexFixing($AC$5,AZ1254,,_xll.ohTrigger(Trigger,Quote!$V$2))</f>
        <v>#VALUE!</v>
      </c>
      <c r="BD1254" s="361" t="e">
        <f>_xll.qlIndexFixing($BE$1,AZ1254,TRUE,_xll.ohTrigger(Trigger,Quote!$V$2))</f>
        <v>#NUM!</v>
      </c>
    </row>
    <row r="1255" spans="51:56" ht="11.25" customHeight="1" x14ac:dyDescent="0.25">
      <c r="AY1255" s="189" t="s">
        <v>91</v>
      </c>
      <c r="AZ1255" s="188">
        <f>_xll.qlInterestRateIndexFixingDate(Currency&amp;"ibor"&amp;$I$1,BA1255,Trigger)</f>
        <v>48082</v>
      </c>
      <c r="BA1255" s="188">
        <f>_xll.qlCalendarAdvance(Calendar,BA1254,AY1255,"f",,Trigger)</f>
        <v>48086</v>
      </c>
      <c r="BB1255" s="188">
        <f>_xll.qlInterestRateIndexMaturity(Currency&amp;"ibor"&amp;$I$1,BA1255,Trigger)</f>
        <v>48178</v>
      </c>
      <c r="BC1255" s="361" t="e">
        <f>_xll.qlIndexFixing($AC$5,AZ1255,,_xll.ohTrigger(Trigger,Quote!$V$2))</f>
        <v>#VALUE!</v>
      </c>
      <c r="BD1255" s="361" t="e">
        <f>_xll.qlIndexFixing($BE$1,AZ1255,TRUE,_xll.ohTrigger(Trigger,Quote!$V$2))</f>
        <v>#NUM!</v>
      </c>
    </row>
    <row r="1256" spans="51:56" ht="11.25" customHeight="1" x14ac:dyDescent="0.25">
      <c r="AY1256" s="189" t="s">
        <v>91</v>
      </c>
      <c r="AZ1256" s="188">
        <f>_xll.qlInterestRateIndexFixingDate(Currency&amp;"ibor"&amp;$I$1,BA1256,Trigger)</f>
        <v>48089</v>
      </c>
      <c r="BA1256" s="188">
        <f>_xll.qlCalendarAdvance(Calendar,BA1255,AY1256,"f",,Trigger)</f>
        <v>48093</v>
      </c>
      <c r="BB1256" s="188">
        <f>_xll.qlInterestRateIndexMaturity(Currency&amp;"ibor"&amp;$I$1,BA1256,Trigger)</f>
        <v>48184</v>
      </c>
      <c r="BC1256" s="361" t="e">
        <f>_xll.qlIndexFixing($AC$5,AZ1256,,_xll.ohTrigger(Trigger,Quote!$V$2))</f>
        <v>#VALUE!</v>
      </c>
      <c r="BD1256" s="361" t="e">
        <f>_xll.qlIndexFixing($BE$1,AZ1256,TRUE,_xll.ohTrigger(Trigger,Quote!$V$2))</f>
        <v>#NUM!</v>
      </c>
    </row>
    <row r="1257" spans="51:56" ht="11.25" customHeight="1" x14ac:dyDescent="0.25">
      <c r="AY1257" s="189" t="s">
        <v>91</v>
      </c>
      <c r="AZ1257" s="188">
        <f>_xll.qlInterestRateIndexFixingDate(Currency&amp;"ibor"&amp;$I$1,BA1257,Trigger)</f>
        <v>48096</v>
      </c>
      <c r="BA1257" s="188">
        <f>_xll.qlCalendarAdvance(Calendar,BA1256,AY1257,"f",,Trigger)</f>
        <v>48100</v>
      </c>
      <c r="BB1257" s="188">
        <f>_xll.qlInterestRateIndexMaturity(Currency&amp;"ibor"&amp;$I$1,BA1257,Trigger)</f>
        <v>48191</v>
      </c>
      <c r="BC1257" s="361" t="e">
        <f>_xll.qlIndexFixing($AC$5,AZ1257,,_xll.ohTrigger(Trigger,Quote!$V$2))</f>
        <v>#VALUE!</v>
      </c>
      <c r="BD1257" s="361" t="e">
        <f>_xll.qlIndexFixing($BE$1,AZ1257,TRUE,_xll.ohTrigger(Trigger,Quote!$V$2))</f>
        <v>#NUM!</v>
      </c>
    </row>
    <row r="1258" spans="51:56" ht="11.25" customHeight="1" x14ac:dyDescent="0.25">
      <c r="AY1258" s="189" t="s">
        <v>91</v>
      </c>
      <c r="AZ1258" s="188">
        <f>_xll.qlInterestRateIndexFixingDate(Currency&amp;"ibor"&amp;$I$1,BA1258,Trigger)</f>
        <v>48103</v>
      </c>
      <c r="BA1258" s="188">
        <f>_xll.qlCalendarAdvance(Calendar,BA1257,AY1258,"f",,Trigger)</f>
        <v>48107</v>
      </c>
      <c r="BB1258" s="188">
        <f>_xll.qlInterestRateIndexMaturity(Currency&amp;"ibor"&amp;$I$1,BA1258,Trigger)</f>
        <v>48198</v>
      </c>
      <c r="BC1258" s="361" t="e">
        <f>_xll.qlIndexFixing($AC$5,AZ1258,,_xll.ohTrigger(Trigger,Quote!$V$2))</f>
        <v>#VALUE!</v>
      </c>
      <c r="BD1258" s="361" t="e">
        <f>_xll.qlIndexFixing($BE$1,AZ1258,TRUE,_xll.ohTrigger(Trigger,Quote!$V$2))</f>
        <v>#NUM!</v>
      </c>
    </row>
    <row r="1259" spans="51:56" ht="11.25" customHeight="1" x14ac:dyDescent="0.25">
      <c r="AY1259" s="189" t="s">
        <v>91</v>
      </c>
      <c r="AZ1259" s="188">
        <f>_xll.qlInterestRateIndexFixingDate(Currency&amp;"ibor"&amp;$I$1,BA1259,Trigger)</f>
        <v>48110</v>
      </c>
      <c r="BA1259" s="188">
        <f>_xll.qlCalendarAdvance(Calendar,BA1258,AY1259,"f",,Trigger)</f>
        <v>48114</v>
      </c>
      <c r="BB1259" s="188">
        <f>_xll.qlInterestRateIndexMaturity(Currency&amp;"ibor"&amp;$I$1,BA1259,Trigger)</f>
        <v>48205</v>
      </c>
      <c r="BC1259" s="361" t="e">
        <f>_xll.qlIndexFixing($AC$5,AZ1259,,_xll.ohTrigger(Trigger,Quote!$V$2))</f>
        <v>#VALUE!</v>
      </c>
      <c r="BD1259" s="361" t="e">
        <f>_xll.qlIndexFixing($BE$1,AZ1259,TRUE,_xll.ohTrigger(Trigger,Quote!$V$2))</f>
        <v>#NUM!</v>
      </c>
    </row>
    <row r="1260" spans="51:56" ht="11.25" customHeight="1" x14ac:dyDescent="0.25">
      <c r="AY1260" s="189" t="s">
        <v>91</v>
      </c>
      <c r="AZ1260" s="188">
        <f>_xll.qlInterestRateIndexFixingDate(Currency&amp;"ibor"&amp;$I$1,BA1260,Trigger)</f>
        <v>48117</v>
      </c>
      <c r="BA1260" s="188">
        <f>_xll.qlCalendarAdvance(Calendar,BA1259,AY1260,"f",,Trigger)</f>
        <v>48121</v>
      </c>
      <c r="BB1260" s="188">
        <f>_xll.qlInterestRateIndexMaturity(Currency&amp;"ibor"&amp;$I$1,BA1260,Trigger)</f>
        <v>48213</v>
      </c>
      <c r="BC1260" s="361" t="e">
        <f>_xll.qlIndexFixing($AC$5,AZ1260,,_xll.ohTrigger(Trigger,Quote!$V$2))</f>
        <v>#VALUE!</v>
      </c>
      <c r="BD1260" s="361" t="e">
        <f>_xll.qlIndexFixing($BE$1,AZ1260,TRUE,_xll.ohTrigger(Trigger,Quote!$V$2))</f>
        <v>#NUM!</v>
      </c>
    </row>
    <row r="1261" spans="51:56" ht="11.25" customHeight="1" x14ac:dyDescent="0.25">
      <c r="AY1261" s="189" t="s">
        <v>91</v>
      </c>
      <c r="AZ1261" s="188">
        <f>_xll.qlInterestRateIndexFixingDate(Currency&amp;"ibor"&amp;$I$1,BA1261,Trigger)</f>
        <v>48124</v>
      </c>
      <c r="BA1261" s="188">
        <f>_xll.qlCalendarAdvance(Calendar,BA1260,AY1261,"f",,Trigger)</f>
        <v>48128</v>
      </c>
      <c r="BB1261" s="188">
        <f>_xll.qlInterestRateIndexMaturity(Currency&amp;"ibor"&amp;$I$1,BA1261,Trigger)</f>
        <v>48220</v>
      </c>
      <c r="BC1261" s="361" t="e">
        <f>_xll.qlIndexFixing($AC$5,AZ1261,,_xll.ohTrigger(Trigger,Quote!$V$2))</f>
        <v>#VALUE!</v>
      </c>
      <c r="BD1261" s="361" t="e">
        <f>_xll.qlIndexFixing($BE$1,AZ1261,TRUE,_xll.ohTrigger(Trigger,Quote!$V$2))</f>
        <v>#NUM!</v>
      </c>
    </row>
    <row r="1262" spans="51:56" ht="11.25" customHeight="1" x14ac:dyDescent="0.25">
      <c r="AY1262" s="189" t="s">
        <v>91</v>
      </c>
      <c r="AZ1262" s="188">
        <f>_xll.qlInterestRateIndexFixingDate(Currency&amp;"ibor"&amp;$I$1,BA1262,Trigger)</f>
        <v>48131</v>
      </c>
      <c r="BA1262" s="188">
        <f>_xll.qlCalendarAdvance(Calendar,BA1261,AY1262,"f",,Trigger)</f>
        <v>48135</v>
      </c>
      <c r="BB1262" s="188">
        <f>_xll.qlInterestRateIndexMaturity(Currency&amp;"ibor"&amp;$I$1,BA1262,Trigger)</f>
        <v>48227</v>
      </c>
      <c r="BC1262" s="361" t="e">
        <f>_xll.qlIndexFixing($AC$5,AZ1262,,_xll.ohTrigger(Trigger,Quote!$V$2))</f>
        <v>#VALUE!</v>
      </c>
      <c r="BD1262" s="361" t="e">
        <f>_xll.qlIndexFixing($BE$1,AZ1262,TRUE,_xll.ohTrigger(Trigger,Quote!$V$2))</f>
        <v>#NUM!</v>
      </c>
    </row>
    <row r="1263" spans="51:56" ht="11.25" customHeight="1" x14ac:dyDescent="0.25">
      <c r="AY1263" s="189" t="s">
        <v>91</v>
      </c>
      <c r="AZ1263" s="188">
        <f>_xll.qlInterestRateIndexFixingDate(Currency&amp;"ibor"&amp;$I$1,BA1263,Trigger)</f>
        <v>48138</v>
      </c>
      <c r="BA1263" s="188">
        <f>_xll.qlCalendarAdvance(Calendar,BA1262,AY1263,"f",,Trigger)</f>
        <v>48142</v>
      </c>
      <c r="BB1263" s="188">
        <f>_xll.qlInterestRateIndexMaturity(Currency&amp;"ibor"&amp;$I$1,BA1263,Trigger)</f>
        <v>48234</v>
      </c>
      <c r="BC1263" s="361" t="e">
        <f>_xll.qlIndexFixing($AC$5,AZ1263,,_xll.ohTrigger(Trigger,Quote!$V$2))</f>
        <v>#VALUE!</v>
      </c>
      <c r="BD1263" s="361" t="e">
        <f>_xll.qlIndexFixing($BE$1,AZ1263,TRUE,_xll.ohTrigger(Trigger,Quote!$V$2))</f>
        <v>#NUM!</v>
      </c>
    </row>
    <row r="1264" spans="51:56" ht="11.25" customHeight="1" x14ac:dyDescent="0.25">
      <c r="AY1264" s="189" t="s">
        <v>91</v>
      </c>
      <c r="AZ1264" s="188">
        <f>_xll.qlInterestRateIndexFixingDate(Currency&amp;"ibor"&amp;$I$1,BA1264,Trigger)</f>
        <v>48145</v>
      </c>
      <c r="BA1264" s="188">
        <f>_xll.qlCalendarAdvance(Calendar,BA1263,AY1264,"f",,Trigger)</f>
        <v>48149</v>
      </c>
      <c r="BB1264" s="188">
        <f>_xll.qlInterestRateIndexMaturity(Currency&amp;"ibor"&amp;$I$1,BA1264,Trigger)</f>
        <v>48241</v>
      </c>
      <c r="BC1264" s="361" t="e">
        <f>_xll.qlIndexFixing($AC$5,AZ1264,,_xll.ohTrigger(Trigger,Quote!$V$2))</f>
        <v>#VALUE!</v>
      </c>
      <c r="BD1264" s="361" t="e">
        <f>_xll.qlIndexFixing($BE$1,AZ1264,TRUE,_xll.ohTrigger(Trigger,Quote!$V$2))</f>
        <v>#NUM!</v>
      </c>
    </row>
    <row r="1265" spans="51:56" ht="11.25" customHeight="1" x14ac:dyDescent="0.25">
      <c r="AY1265" s="189" t="s">
        <v>91</v>
      </c>
      <c r="AZ1265" s="188">
        <f>_xll.qlInterestRateIndexFixingDate(Currency&amp;"ibor"&amp;$I$1,BA1265,Trigger)</f>
        <v>48152</v>
      </c>
      <c r="BA1265" s="188">
        <f>_xll.qlCalendarAdvance(Calendar,BA1264,AY1265,"f",,Trigger)</f>
        <v>48156</v>
      </c>
      <c r="BB1265" s="188">
        <f>_xll.qlInterestRateIndexMaturity(Currency&amp;"ibor"&amp;$I$1,BA1265,Trigger)</f>
        <v>48248</v>
      </c>
      <c r="BC1265" s="361" t="e">
        <f>_xll.qlIndexFixing($AC$5,AZ1265,,_xll.ohTrigger(Trigger,Quote!$V$2))</f>
        <v>#VALUE!</v>
      </c>
      <c r="BD1265" s="361" t="e">
        <f>_xll.qlIndexFixing($BE$1,AZ1265,TRUE,_xll.ohTrigger(Trigger,Quote!$V$2))</f>
        <v>#NUM!</v>
      </c>
    </row>
    <row r="1266" spans="51:56" ht="11.25" customHeight="1" x14ac:dyDescent="0.25">
      <c r="AY1266" s="189" t="s">
        <v>91</v>
      </c>
      <c r="AZ1266" s="188">
        <f>_xll.qlInterestRateIndexFixingDate(Currency&amp;"ibor"&amp;$I$1,BA1266,Trigger)</f>
        <v>48159</v>
      </c>
      <c r="BA1266" s="188">
        <f>_xll.qlCalendarAdvance(Calendar,BA1265,AY1266,"f",,Trigger)</f>
        <v>48163</v>
      </c>
      <c r="BB1266" s="188">
        <f>_xll.qlInterestRateIndexMaturity(Currency&amp;"ibor"&amp;$I$1,BA1266,Trigger)</f>
        <v>48255</v>
      </c>
      <c r="BC1266" s="361" t="e">
        <f>_xll.qlIndexFixing($AC$5,AZ1266,,_xll.ohTrigger(Trigger,Quote!$V$2))</f>
        <v>#VALUE!</v>
      </c>
      <c r="BD1266" s="361" t="e">
        <f>_xll.qlIndexFixing($BE$1,AZ1266,TRUE,_xll.ohTrigger(Trigger,Quote!$V$2))</f>
        <v>#NUM!</v>
      </c>
    </row>
    <row r="1267" spans="51:56" ht="11.25" customHeight="1" x14ac:dyDescent="0.25">
      <c r="AY1267" s="189" t="s">
        <v>91</v>
      </c>
      <c r="AZ1267" s="188">
        <f>_xll.qlInterestRateIndexFixingDate(Currency&amp;"ibor"&amp;$I$1,BA1267,Trigger)</f>
        <v>48166</v>
      </c>
      <c r="BA1267" s="188">
        <f>_xll.qlCalendarAdvance(Calendar,BA1266,AY1267,"f",,Trigger)</f>
        <v>48170</v>
      </c>
      <c r="BB1267" s="188">
        <f>_xll.qlInterestRateIndexMaturity(Currency&amp;"ibor"&amp;$I$1,BA1267,Trigger)</f>
        <v>48262</v>
      </c>
      <c r="BC1267" s="361" t="e">
        <f>_xll.qlIndexFixing($AC$5,AZ1267,,_xll.ohTrigger(Trigger,Quote!$V$2))</f>
        <v>#VALUE!</v>
      </c>
      <c r="BD1267" s="361" t="e">
        <f>_xll.qlIndexFixing($BE$1,AZ1267,TRUE,_xll.ohTrigger(Trigger,Quote!$V$2))</f>
        <v>#NUM!</v>
      </c>
    </row>
    <row r="1268" spans="51:56" ht="11.25" customHeight="1" x14ac:dyDescent="0.25">
      <c r="AY1268" s="189" t="s">
        <v>91</v>
      </c>
      <c r="AZ1268" s="188">
        <f>_xll.qlInterestRateIndexFixingDate(Currency&amp;"ibor"&amp;$I$1,BA1268,Trigger)</f>
        <v>48173</v>
      </c>
      <c r="BA1268" s="188">
        <f>_xll.qlCalendarAdvance(Calendar,BA1267,AY1268,"f",,Trigger)</f>
        <v>48177</v>
      </c>
      <c r="BB1268" s="188">
        <f>_xll.qlInterestRateIndexMaturity(Currency&amp;"ibor"&amp;$I$1,BA1268,Trigger)</f>
        <v>48269</v>
      </c>
      <c r="BC1268" s="361" t="e">
        <f>_xll.qlIndexFixing($AC$5,AZ1268,,_xll.ohTrigger(Trigger,Quote!$V$2))</f>
        <v>#VALUE!</v>
      </c>
      <c r="BD1268" s="361" t="e">
        <f>_xll.qlIndexFixing($BE$1,AZ1268,TRUE,_xll.ohTrigger(Trigger,Quote!$V$2))</f>
        <v>#NUM!</v>
      </c>
    </row>
    <row r="1269" spans="51:56" ht="11.25" customHeight="1" x14ac:dyDescent="0.25">
      <c r="AY1269" s="189" t="s">
        <v>91</v>
      </c>
      <c r="AZ1269" s="188">
        <f>_xll.qlInterestRateIndexFixingDate(Currency&amp;"ibor"&amp;$I$1,BA1269,Trigger)</f>
        <v>48180</v>
      </c>
      <c r="BA1269" s="188">
        <f>_xll.qlCalendarAdvance(Calendar,BA1268,AY1269,"f",,Trigger)</f>
        <v>48184</v>
      </c>
      <c r="BB1269" s="188">
        <f>_xll.qlInterestRateIndexMaturity(Currency&amp;"ibor"&amp;$I$1,BA1269,Trigger)</f>
        <v>48275</v>
      </c>
      <c r="BC1269" s="361" t="e">
        <f>_xll.qlIndexFixing($AC$5,AZ1269,,_xll.ohTrigger(Trigger,Quote!$V$2))</f>
        <v>#VALUE!</v>
      </c>
      <c r="BD1269" s="361" t="e">
        <f>_xll.qlIndexFixing($BE$1,AZ1269,TRUE,_xll.ohTrigger(Trigger,Quote!$V$2))</f>
        <v>#NUM!</v>
      </c>
    </row>
    <row r="1270" spans="51:56" ht="11.25" customHeight="1" x14ac:dyDescent="0.25">
      <c r="AY1270" s="189" t="s">
        <v>91</v>
      </c>
      <c r="AZ1270" s="188">
        <f>_xll.qlInterestRateIndexFixingDate(Currency&amp;"ibor"&amp;$I$1,BA1270,Trigger)</f>
        <v>48187</v>
      </c>
      <c r="BA1270" s="188">
        <f>_xll.qlCalendarAdvance(Calendar,BA1269,AY1270,"f",,Trigger)</f>
        <v>48191</v>
      </c>
      <c r="BB1270" s="188">
        <f>_xll.qlInterestRateIndexMaturity(Currency&amp;"ibor"&amp;$I$1,BA1270,Trigger)</f>
        <v>48282</v>
      </c>
      <c r="BC1270" s="361" t="e">
        <f>_xll.qlIndexFixing($AC$5,AZ1270,,_xll.ohTrigger(Trigger,Quote!$V$2))</f>
        <v>#VALUE!</v>
      </c>
      <c r="BD1270" s="361" t="e">
        <f>_xll.qlIndexFixing($BE$1,AZ1270,TRUE,_xll.ohTrigger(Trigger,Quote!$V$2))</f>
        <v>#NUM!</v>
      </c>
    </row>
    <row r="1271" spans="51:56" ht="11.25" customHeight="1" x14ac:dyDescent="0.25">
      <c r="AY1271" s="189" t="s">
        <v>91</v>
      </c>
      <c r="AZ1271" s="188">
        <f>_xll.qlInterestRateIndexFixingDate(Currency&amp;"ibor"&amp;$I$1,BA1271,Trigger)</f>
        <v>48194</v>
      </c>
      <c r="BA1271" s="188">
        <f>_xll.qlCalendarAdvance(Calendar,BA1270,AY1271,"f",,Trigger)</f>
        <v>48198</v>
      </c>
      <c r="BB1271" s="188">
        <f>_xll.qlInterestRateIndexMaturity(Currency&amp;"ibor"&amp;$I$1,BA1271,Trigger)</f>
        <v>48289</v>
      </c>
      <c r="BC1271" s="361" t="e">
        <f>_xll.qlIndexFixing($AC$5,AZ1271,,_xll.ohTrigger(Trigger,Quote!$V$2))</f>
        <v>#VALUE!</v>
      </c>
      <c r="BD1271" s="361" t="e">
        <f>_xll.qlIndexFixing($BE$1,AZ1271,TRUE,_xll.ohTrigger(Trigger,Quote!$V$2))</f>
        <v>#NUM!</v>
      </c>
    </row>
    <row r="1272" spans="51:56" ht="11.25" customHeight="1" x14ac:dyDescent="0.25">
      <c r="AY1272" s="189" t="s">
        <v>91</v>
      </c>
      <c r="AZ1272" s="188">
        <f>_xll.qlInterestRateIndexFixingDate(Currency&amp;"ibor"&amp;$I$1,BA1272,Trigger)</f>
        <v>48201</v>
      </c>
      <c r="BA1272" s="188">
        <f>_xll.qlCalendarAdvance(Calendar,BA1271,AY1272,"f",,Trigger)</f>
        <v>48205</v>
      </c>
      <c r="BB1272" s="188">
        <f>_xll.qlInterestRateIndexMaturity(Currency&amp;"ibor"&amp;$I$1,BA1272,Trigger)</f>
        <v>48296</v>
      </c>
      <c r="BC1272" s="361" t="e">
        <f>_xll.qlIndexFixing($AC$5,AZ1272,,_xll.ohTrigger(Trigger,Quote!$V$2))</f>
        <v>#VALUE!</v>
      </c>
      <c r="BD1272" s="361" t="e">
        <f>_xll.qlIndexFixing($BE$1,AZ1272,TRUE,_xll.ohTrigger(Trigger,Quote!$V$2))</f>
        <v>#NUM!</v>
      </c>
    </row>
    <row r="1273" spans="51:56" ht="11.25" customHeight="1" x14ac:dyDescent="0.25">
      <c r="AY1273" s="189" t="s">
        <v>91</v>
      </c>
      <c r="AZ1273" s="188">
        <f>_xll.qlInterestRateIndexFixingDate(Currency&amp;"ibor"&amp;$I$1,BA1273,Trigger)</f>
        <v>48206</v>
      </c>
      <c r="BA1273" s="188">
        <f>_xll.qlCalendarAdvance(Calendar,BA1272,AY1273,"f",,Trigger)</f>
        <v>48212</v>
      </c>
      <c r="BB1273" s="188">
        <f>_xll.qlInterestRateIndexMaturity(Currency&amp;"ibor"&amp;$I$1,BA1273,Trigger)</f>
        <v>48303</v>
      </c>
      <c r="BC1273" s="361" t="e">
        <f>_xll.qlIndexFixing($AC$5,AZ1273,,_xll.ohTrigger(Trigger,Quote!$V$2))</f>
        <v>#VALUE!</v>
      </c>
      <c r="BD1273" s="361" t="e">
        <f>_xll.qlIndexFixing($BE$1,AZ1273,TRUE,_xll.ohTrigger(Trigger,Quote!$V$2))</f>
        <v>#NUM!</v>
      </c>
    </row>
    <row r="1274" spans="51:56" ht="11.25" customHeight="1" x14ac:dyDescent="0.25">
      <c r="AY1274" s="189" t="s">
        <v>91</v>
      </c>
      <c r="AZ1274" s="188">
        <f>_xll.qlInterestRateIndexFixingDate(Currency&amp;"ibor"&amp;$I$1,BA1274,Trigger)</f>
        <v>48215</v>
      </c>
      <c r="BA1274" s="188">
        <f>_xll.qlCalendarAdvance(Calendar,BA1273,AY1274,"f",,Trigger)</f>
        <v>48219</v>
      </c>
      <c r="BB1274" s="188">
        <f>_xll.qlInterestRateIndexMaturity(Currency&amp;"ibor"&amp;$I$1,BA1274,Trigger)</f>
        <v>48310</v>
      </c>
      <c r="BC1274" s="361" t="e">
        <f>_xll.qlIndexFixing($AC$5,AZ1274,,_xll.ohTrigger(Trigger,Quote!$V$2))</f>
        <v>#VALUE!</v>
      </c>
      <c r="BD1274" s="361" t="e">
        <f>_xll.qlIndexFixing($BE$1,AZ1274,TRUE,_xll.ohTrigger(Trigger,Quote!$V$2))</f>
        <v>#NUM!</v>
      </c>
    </row>
    <row r="1275" spans="51:56" ht="11.25" customHeight="1" x14ac:dyDescent="0.25">
      <c r="AY1275" s="189" t="s">
        <v>91</v>
      </c>
      <c r="AZ1275" s="188">
        <f>_xll.qlInterestRateIndexFixingDate(Currency&amp;"ibor"&amp;$I$1,BA1275,Trigger)</f>
        <v>48222</v>
      </c>
      <c r="BA1275" s="188">
        <f>_xll.qlCalendarAdvance(Calendar,BA1274,AY1275,"f",,Trigger)</f>
        <v>48226</v>
      </c>
      <c r="BB1275" s="188">
        <f>_xll.qlInterestRateIndexMaturity(Currency&amp;"ibor"&amp;$I$1,BA1275,Trigger)</f>
        <v>48317</v>
      </c>
      <c r="BC1275" s="361" t="e">
        <f>_xll.qlIndexFixing($AC$5,AZ1275,,_xll.ohTrigger(Trigger,Quote!$V$2))</f>
        <v>#VALUE!</v>
      </c>
      <c r="BD1275" s="361" t="e">
        <f>_xll.qlIndexFixing($BE$1,AZ1275,TRUE,_xll.ohTrigger(Trigger,Quote!$V$2))</f>
        <v>#NUM!</v>
      </c>
    </row>
    <row r="1276" spans="51:56" ht="11.25" customHeight="1" x14ac:dyDescent="0.25">
      <c r="AY1276" s="189" t="s">
        <v>91</v>
      </c>
      <c r="AZ1276" s="188">
        <f>_xll.qlInterestRateIndexFixingDate(Currency&amp;"ibor"&amp;$I$1,BA1276,Trigger)</f>
        <v>48229</v>
      </c>
      <c r="BA1276" s="188">
        <f>_xll.qlCalendarAdvance(Calendar,BA1275,AY1276,"f",,Trigger)</f>
        <v>48233</v>
      </c>
      <c r="BB1276" s="188">
        <f>_xll.qlInterestRateIndexMaturity(Currency&amp;"ibor"&amp;$I$1,BA1276,Trigger)</f>
        <v>48324</v>
      </c>
      <c r="BC1276" s="361" t="e">
        <f>_xll.qlIndexFixing($AC$5,AZ1276,,_xll.ohTrigger(Trigger,Quote!$V$2))</f>
        <v>#VALUE!</v>
      </c>
      <c r="BD1276" s="361" t="e">
        <f>_xll.qlIndexFixing($BE$1,AZ1276,TRUE,_xll.ohTrigger(Trigger,Quote!$V$2))</f>
        <v>#NUM!</v>
      </c>
    </row>
    <row r="1277" spans="51:56" ht="11.25" customHeight="1" x14ac:dyDescent="0.25">
      <c r="AY1277" s="189" t="s">
        <v>91</v>
      </c>
      <c r="AZ1277" s="188">
        <f>_xll.qlInterestRateIndexFixingDate(Currency&amp;"ibor"&amp;$I$1,BA1277,Trigger)</f>
        <v>48236</v>
      </c>
      <c r="BA1277" s="188">
        <f>_xll.qlCalendarAdvance(Calendar,BA1276,AY1277,"f",,Trigger)</f>
        <v>48240</v>
      </c>
      <c r="BB1277" s="188">
        <f>_xll.qlInterestRateIndexMaturity(Currency&amp;"ibor"&amp;$I$1,BA1277,Trigger)</f>
        <v>48331</v>
      </c>
      <c r="BC1277" s="361" t="e">
        <f>_xll.qlIndexFixing($AC$5,AZ1277,,_xll.ohTrigger(Trigger,Quote!$V$2))</f>
        <v>#VALUE!</v>
      </c>
      <c r="BD1277" s="361" t="e">
        <f>_xll.qlIndexFixing($BE$1,AZ1277,TRUE,_xll.ohTrigger(Trigger,Quote!$V$2))</f>
        <v>#NUM!</v>
      </c>
    </row>
    <row r="1278" spans="51:56" ht="11.25" customHeight="1" x14ac:dyDescent="0.25">
      <c r="AY1278" s="189" t="s">
        <v>91</v>
      </c>
      <c r="AZ1278" s="188">
        <f>_xll.qlInterestRateIndexFixingDate(Currency&amp;"ibor"&amp;$I$1,BA1278,Trigger)</f>
        <v>48243</v>
      </c>
      <c r="BA1278" s="188">
        <f>_xll.qlCalendarAdvance(Calendar,BA1277,AY1278,"f",,Trigger)</f>
        <v>48247</v>
      </c>
      <c r="BB1278" s="188">
        <f>_xll.qlInterestRateIndexMaturity(Currency&amp;"ibor"&amp;$I$1,BA1278,Trigger)</f>
        <v>48337</v>
      </c>
      <c r="BC1278" s="361" t="e">
        <f>_xll.qlIndexFixing($AC$5,AZ1278,,_xll.ohTrigger(Trigger,Quote!$V$2))</f>
        <v>#VALUE!</v>
      </c>
      <c r="BD1278" s="361" t="e">
        <f>_xll.qlIndexFixing($BE$1,AZ1278,TRUE,_xll.ohTrigger(Trigger,Quote!$V$2))</f>
        <v>#NUM!</v>
      </c>
    </row>
    <row r="1279" spans="51:56" ht="11.25" customHeight="1" x14ac:dyDescent="0.25">
      <c r="AY1279" s="189" t="s">
        <v>91</v>
      </c>
      <c r="AZ1279" s="188">
        <f>_xll.qlInterestRateIndexFixingDate(Currency&amp;"ibor"&amp;$I$1,BA1279,Trigger)</f>
        <v>48250</v>
      </c>
      <c r="BA1279" s="188">
        <f>_xll.qlCalendarAdvance(Calendar,BA1278,AY1279,"f",,Trigger)</f>
        <v>48254</v>
      </c>
      <c r="BB1279" s="188">
        <f>_xll.qlInterestRateIndexMaturity(Currency&amp;"ibor"&amp;$I$1,BA1279,Trigger)</f>
        <v>48344</v>
      </c>
      <c r="BC1279" s="361" t="e">
        <f>_xll.qlIndexFixing($AC$5,AZ1279,,_xll.ohTrigger(Trigger,Quote!$V$2))</f>
        <v>#VALUE!</v>
      </c>
      <c r="BD1279" s="361" t="e">
        <f>_xll.qlIndexFixing($BE$1,AZ1279,TRUE,_xll.ohTrigger(Trigger,Quote!$V$2))</f>
        <v>#NUM!</v>
      </c>
    </row>
    <row r="1280" spans="51:56" ht="11.25" customHeight="1" x14ac:dyDescent="0.25">
      <c r="AY1280" s="189" t="s">
        <v>91</v>
      </c>
      <c r="AZ1280" s="188">
        <f>_xll.qlInterestRateIndexFixingDate(Currency&amp;"ibor"&amp;$I$1,BA1280,Trigger)</f>
        <v>48257</v>
      </c>
      <c r="BA1280" s="188">
        <f>_xll.qlCalendarAdvance(Calendar,BA1279,AY1280,"f",,Trigger)</f>
        <v>48261</v>
      </c>
      <c r="BB1280" s="188">
        <f>_xll.qlInterestRateIndexMaturity(Currency&amp;"ibor"&amp;$I$1,BA1280,Trigger)</f>
        <v>48351</v>
      </c>
      <c r="BC1280" s="361" t="e">
        <f>_xll.qlIndexFixing($AC$5,AZ1280,,_xll.ohTrigger(Trigger,Quote!$V$2))</f>
        <v>#VALUE!</v>
      </c>
      <c r="BD1280" s="361" t="e">
        <f>_xll.qlIndexFixing($BE$1,AZ1280,TRUE,_xll.ohTrigger(Trigger,Quote!$V$2))</f>
        <v>#NUM!</v>
      </c>
    </row>
    <row r="1281" spans="51:56" ht="11.25" customHeight="1" x14ac:dyDescent="0.25">
      <c r="AY1281" s="189" t="s">
        <v>91</v>
      </c>
      <c r="AZ1281" s="188">
        <f>_xll.qlInterestRateIndexFixingDate(Currency&amp;"ibor"&amp;$I$1,BA1281,Trigger)</f>
        <v>48264</v>
      </c>
      <c r="BA1281" s="188">
        <f>_xll.qlCalendarAdvance(Calendar,BA1280,AY1281,"f",,Trigger)</f>
        <v>48268</v>
      </c>
      <c r="BB1281" s="188">
        <f>_xll.qlInterestRateIndexMaturity(Currency&amp;"ibor"&amp;$I$1,BA1281,Trigger)</f>
        <v>48358</v>
      </c>
      <c r="BC1281" s="361" t="e">
        <f>_xll.qlIndexFixing($AC$5,AZ1281,,_xll.ohTrigger(Trigger,Quote!$V$2))</f>
        <v>#VALUE!</v>
      </c>
      <c r="BD1281" s="361" t="e">
        <f>_xll.qlIndexFixing($BE$1,AZ1281,TRUE,_xll.ohTrigger(Trigger,Quote!$V$2))</f>
        <v>#NUM!</v>
      </c>
    </row>
    <row r="1282" spans="51:56" ht="11.25" customHeight="1" x14ac:dyDescent="0.25">
      <c r="AY1282" s="189" t="s">
        <v>91</v>
      </c>
      <c r="AZ1282" s="188">
        <f>_xll.qlInterestRateIndexFixingDate(Currency&amp;"ibor"&amp;$I$1,BA1282,Trigger)</f>
        <v>48271</v>
      </c>
      <c r="BA1282" s="188">
        <f>_xll.qlCalendarAdvance(Calendar,BA1281,AY1282,"f",,Trigger)</f>
        <v>48275</v>
      </c>
      <c r="BB1282" s="188">
        <f>_xll.qlInterestRateIndexMaturity(Currency&amp;"ibor"&amp;$I$1,BA1282,Trigger)</f>
        <v>48367</v>
      </c>
      <c r="BC1282" s="361" t="e">
        <f>_xll.qlIndexFixing($AC$5,AZ1282,,_xll.ohTrigger(Trigger,Quote!$V$2))</f>
        <v>#VALUE!</v>
      </c>
      <c r="BD1282" s="361" t="e">
        <f>_xll.qlIndexFixing($BE$1,AZ1282,TRUE,_xll.ohTrigger(Trigger,Quote!$V$2))</f>
        <v>#NUM!</v>
      </c>
    </row>
    <row r="1283" spans="51:56" ht="11.25" customHeight="1" x14ac:dyDescent="0.25">
      <c r="AY1283" s="189" t="s">
        <v>91</v>
      </c>
      <c r="AZ1283" s="188">
        <f>_xll.qlInterestRateIndexFixingDate(Currency&amp;"ibor"&amp;$I$1,BA1283,Trigger)</f>
        <v>48278</v>
      </c>
      <c r="BA1283" s="188">
        <f>_xll.qlCalendarAdvance(Calendar,BA1282,AY1283,"f",,Trigger)</f>
        <v>48282</v>
      </c>
      <c r="BB1283" s="188">
        <f>_xll.qlInterestRateIndexMaturity(Currency&amp;"ibor"&amp;$I$1,BA1283,Trigger)</f>
        <v>48374</v>
      </c>
      <c r="BC1283" s="361" t="e">
        <f>_xll.qlIndexFixing($AC$5,AZ1283,,_xll.ohTrigger(Trigger,Quote!$V$2))</f>
        <v>#VALUE!</v>
      </c>
      <c r="BD1283" s="361" t="e">
        <f>_xll.qlIndexFixing($BE$1,AZ1283,TRUE,_xll.ohTrigger(Trigger,Quote!$V$2))</f>
        <v>#NUM!</v>
      </c>
    </row>
    <row r="1284" spans="51:56" ht="11.25" customHeight="1" x14ac:dyDescent="0.25">
      <c r="AY1284" s="189" t="s">
        <v>91</v>
      </c>
      <c r="AZ1284" s="188">
        <f>_xll.qlInterestRateIndexFixingDate(Currency&amp;"ibor"&amp;$I$1,BA1284,Trigger)</f>
        <v>48285</v>
      </c>
      <c r="BA1284" s="188">
        <f>_xll.qlCalendarAdvance(Calendar,BA1283,AY1284,"f",,Trigger)</f>
        <v>48289</v>
      </c>
      <c r="BB1284" s="188">
        <f>_xll.qlInterestRateIndexMaturity(Currency&amp;"ibor"&amp;$I$1,BA1284,Trigger)</f>
        <v>48381</v>
      </c>
      <c r="BC1284" s="361" t="e">
        <f>_xll.qlIndexFixing($AC$5,AZ1284,,_xll.ohTrigger(Trigger,Quote!$V$2))</f>
        <v>#VALUE!</v>
      </c>
      <c r="BD1284" s="361" t="e">
        <f>_xll.qlIndexFixing($BE$1,AZ1284,TRUE,_xll.ohTrigger(Trigger,Quote!$V$2))</f>
        <v>#NUM!</v>
      </c>
    </row>
    <row r="1285" spans="51:56" ht="11.25" customHeight="1" x14ac:dyDescent="0.25">
      <c r="AY1285" s="189" t="s">
        <v>91</v>
      </c>
      <c r="AZ1285" s="188">
        <f>_xll.qlInterestRateIndexFixingDate(Currency&amp;"ibor"&amp;$I$1,BA1285,Trigger)</f>
        <v>48292</v>
      </c>
      <c r="BA1285" s="188">
        <f>_xll.qlCalendarAdvance(Calendar,BA1284,AY1285,"f",,Trigger)</f>
        <v>48296</v>
      </c>
      <c r="BB1285" s="188">
        <f>_xll.qlInterestRateIndexMaturity(Currency&amp;"ibor"&amp;$I$1,BA1285,Trigger)</f>
        <v>48388</v>
      </c>
      <c r="BC1285" s="361" t="e">
        <f>_xll.qlIndexFixing($AC$5,AZ1285,,_xll.ohTrigger(Trigger,Quote!$V$2))</f>
        <v>#VALUE!</v>
      </c>
      <c r="BD1285" s="361" t="e">
        <f>_xll.qlIndexFixing($BE$1,AZ1285,TRUE,_xll.ohTrigger(Trigger,Quote!$V$2))</f>
        <v>#NUM!</v>
      </c>
    </row>
    <row r="1286" spans="51:56" ht="11.25" customHeight="1" x14ac:dyDescent="0.25">
      <c r="AY1286" s="189" t="s">
        <v>91</v>
      </c>
      <c r="AZ1286" s="188">
        <f>_xll.qlInterestRateIndexFixingDate(Currency&amp;"ibor"&amp;$I$1,BA1286,Trigger)</f>
        <v>48297</v>
      </c>
      <c r="BA1286" s="188">
        <f>_xll.qlCalendarAdvance(Calendar,BA1285,AY1286,"f",,Trigger)</f>
        <v>48303</v>
      </c>
      <c r="BB1286" s="188">
        <f>_xll.qlInterestRateIndexMaturity(Currency&amp;"ibor"&amp;$I$1,BA1286,Trigger)</f>
        <v>48395</v>
      </c>
      <c r="BC1286" s="361" t="e">
        <f>_xll.qlIndexFixing($AC$5,AZ1286,,_xll.ohTrigger(Trigger,Quote!$V$2))</f>
        <v>#VALUE!</v>
      </c>
      <c r="BD1286" s="361" t="e">
        <f>_xll.qlIndexFixing($BE$1,AZ1286,TRUE,_xll.ohTrigger(Trigger,Quote!$V$2))</f>
        <v>#NUM!</v>
      </c>
    </row>
    <row r="1287" spans="51:56" ht="11.25" customHeight="1" x14ac:dyDescent="0.25">
      <c r="AY1287" s="189" t="s">
        <v>91</v>
      </c>
      <c r="AZ1287" s="188">
        <f>_xll.qlInterestRateIndexFixingDate(Currency&amp;"ibor"&amp;$I$1,BA1287,Trigger)</f>
        <v>48306</v>
      </c>
      <c r="BA1287" s="188">
        <f>_xll.qlCalendarAdvance(Calendar,BA1286,AY1287,"f",,Trigger)</f>
        <v>48310</v>
      </c>
      <c r="BB1287" s="188">
        <f>_xll.qlInterestRateIndexMaturity(Currency&amp;"ibor"&amp;$I$1,BA1287,Trigger)</f>
        <v>48401</v>
      </c>
      <c r="BC1287" s="361" t="e">
        <f>_xll.qlIndexFixing($AC$5,AZ1287,,_xll.ohTrigger(Trigger,Quote!$V$2))</f>
        <v>#VALUE!</v>
      </c>
      <c r="BD1287" s="361" t="e">
        <f>_xll.qlIndexFixing($BE$1,AZ1287,TRUE,_xll.ohTrigger(Trigger,Quote!$V$2))</f>
        <v>#NUM!</v>
      </c>
    </row>
    <row r="1288" spans="51:56" ht="11.25" customHeight="1" x14ac:dyDescent="0.25">
      <c r="AY1288" s="189" t="s">
        <v>91</v>
      </c>
      <c r="AZ1288" s="188">
        <f>_xll.qlInterestRateIndexFixingDate(Currency&amp;"ibor"&amp;$I$1,BA1288,Trigger)</f>
        <v>48313</v>
      </c>
      <c r="BA1288" s="188">
        <f>_xll.qlCalendarAdvance(Calendar,BA1287,AY1288,"f",,Trigger)</f>
        <v>48317</v>
      </c>
      <c r="BB1288" s="188">
        <f>_xll.qlInterestRateIndexMaturity(Currency&amp;"ibor"&amp;$I$1,BA1288,Trigger)</f>
        <v>48408</v>
      </c>
      <c r="BC1288" s="361" t="e">
        <f>_xll.qlIndexFixing($AC$5,AZ1288,,_xll.ohTrigger(Trigger,Quote!$V$2))</f>
        <v>#VALUE!</v>
      </c>
      <c r="BD1288" s="361" t="e">
        <f>_xll.qlIndexFixing($BE$1,AZ1288,TRUE,_xll.ohTrigger(Trigger,Quote!$V$2))</f>
        <v>#NUM!</v>
      </c>
    </row>
    <row r="1289" spans="51:56" ht="11.25" customHeight="1" x14ac:dyDescent="0.25">
      <c r="AY1289" s="189" t="s">
        <v>91</v>
      </c>
      <c r="AZ1289" s="188">
        <f>_xll.qlInterestRateIndexFixingDate(Currency&amp;"ibor"&amp;$I$1,BA1289,Trigger)</f>
        <v>48320</v>
      </c>
      <c r="BA1289" s="188">
        <f>_xll.qlCalendarAdvance(Calendar,BA1288,AY1289,"f",,Trigger)</f>
        <v>48324</v>
      </c>
      <c r="BB1289" s="188">
        <f>_xll.qlInterestRateIndexMaturity(Currency&amp;"ibor"&amp;$I$1,BA1289,Trigger)</f>
        <v>48415</v>
      </c>
      <c r="BC1289" s="361" t="e">
        <f>_xll.qlIndexFixing($AC$5,AZ1289,,_xll.ohTrigger(Trigger,Quote!$V$2))</f>
        <v>#VALUE!</v>
      </c>
      <c r="BD1289" s="361" t="e">
        <f>_xll.qlIndexFixing($BE$1,AZ1289,TRUE,_xll.ohTrigger(Trigger,Quote!$V$2))</f>
        <v>#NUM!</v>
      </c>
    </row>
    <row r="1290" spans="51:56" ht="11.25" customHeight="1" x14ac:dyDescent="0.25">
      <c r="AY1290" s="189" t="s">
        <v>91</v>
      </c>
      <c r="AZ1290" s="188">
        <f>_xll.qlInterestRateIndexFixingDate(Currency&amp;"ibor"&amp;$I$1,BA1290,Trigger)</f>
        <v>48327</v>
      </c>
      <c r="BA1290" s="188">
        <f>_xll.qlCalendarAdvance(Calendar,BA1289,AY1290,"f",,Trigger)</f>
        <v>48331</v>
      </c>
      <c r="BB1290" s="188">
        <f>_xll.qlInterestRateIndexMaturity(Currency&amp;"ibor"&amp;$I$1,BA1290,Trigger)</f>
        <v>48422</v>
      </c>
      <c r="BC1290" s="361" t="e">
        <f>_xll.qlIndexFixing($AC$5,AZ1290,,_xll.ohTrigger(Trigger,Quote!$V$2))</f>
        <v>#VALUE!</v>
      </c>
      <c r="BD1290" s="361" t="e">
        <f>_xll.qlIndexFixing($BE$1,AZ1290,TRUE,_xll.ohTrigger(Trigger,Quote!$V$2))</f>
        <v>#NUM!</v>
      </c>
    </row>
    <row r="1291" spans="51:56" ht="11.25" customHeight="1" x14ac:dyDescent="0.25">
      <c r="AY1291" s="189" t="s">
        <v>91</v>
      </c>
      <c r="AZ1291" s="188">
        <f>_xll.qlInterestRateIndexFixingDate(Currency&amp;"ibor"&amp;$I$1,BA1291,Trigger)</f>
        <v>48334</v>
      </c>
      <c r="BA1291" s="188">
        <f>_xll.qlCalendarAdvance(Calendar,BA1290,AY1291,"f",,Trigger)</f>
        <v>48338</v>
      </c>
      <c r="BB1291" s="188">
        <f>_xll.qlInterestRateIndexMaturity(Currency&amp;"ibor"&amp;$I$1,BA1291,Trigger)</f>
        <v>48430</v>
      </c>
      <c r="BC1291" s="361" t="e">
        <f>_xll.qlIndexFixing($AC$5,AZ1291,,_xll.ohTrigger(Trigger,Quote!$V$2))</f>
        <v>#VALUE!</v>
      </c>
      <c r="BD1291" s="361" t="e">
        <f>_xll.qlIndexFixing($BE$1,AZ1291,TRUE,_xll.ohTrigger(Trigger,Quote!$V$2))</f>
        <v>#NUM!</v>
      </c>
    </row>
    <row r="1292" spans="51:56" ht="11.25" customHeight="1" x14ac:dyDescent="0.25">
      <c r="AY1292" s="189" t="s">
        <v>91</v>
      </c>
      <c r="AZ1292" s="188">
        <f>_xll.qlInterestRateIndexFixingDate(Currency&amp;"ibor"&amp;$I$1,BA1292,Trigger)</f>
        <v>48341</v>
      </c>
      <c r="BA1292" s="188">
        <f>_xll.qlCalendarAdvance(Calendar,BA1291,AY1292,"f",,Trigger)</f>
        <v>48345</v>
      </c>
      <c r="BB1292" s="188">
        <f>_xll.qlInterestRateIndexMaturity(Currency&amp;"ibor"&amp;$I$1,BA1292,Trigger)</f>
        <v>48437</v>
      </c>
      <c r="BC1292" s="361" t="e">
        <f>_xll.qlIndexFixing($AC$5,AZ1292,,_xll.ohTrigger(Trigger,Quote!$V$2))</f>
        <v>#VALUE!</v>
      </c>
      <c r="BD1292" s="361" t="e">
        <f>_xll.qlIndexFixing($BE$1,AZ1292,TRUE,_xll.ohTrigger(Trigger,Quote!$V$2))</f>
        <v>#NUM!</v>
      </c>
    </row>
    <row r="1293" spans="51:56" ht="11.25" customHeight="1" x14ac:dyDescent="0.25">
      <c r="AY1293" s="189" t="s">
        <v>91</v>
      </c>
      <c r="AZ1293" s="188">
        <f>_xll.qlInterestRateIndexFixingDate(Currency&amp;"ibor"&amp;$I$1,BA1293,Trigger)</f>
        <v>48348</v>
      </c>
      <c r="BA1293" s="188">
        <f>_xll.qlCalendarAdvance(Calendar,BA1292,AY1293,"f",,Trigger)</f>
        <v>48352</v>
      </c>
      <c r="BB1293" s="188">
        <f>_xll.qlInterestRateIndexMaturity(Currency&amp;"ibor"&amp;$I$1,BA1293,Trigger)</f>
        <v>48444</v>
      </c>
      <c r="BC1293" s="361" t="e">
        <f>_xll.qlIndexFixing($AC$5,AZ1293,,_xll.ohTrigger(Trigger,Quote!$V$2))</f>
        <v>#VALUE!</v>
      </c>
      <c r="BD1293" s="361" t="e">
        <f>_xll.qlIndexFixing($BE$1,AZ1293,TRUE,_xll.ohTrigger(Trigger,Quote!$V$2))</f>
        <v>#NUM!</v>
      </c>
    </row>
    <row r="1294" spans="51:56" ht="11.25" customHeight="1" x14ac:dyDescent="0.25">
      <c r="AY1294" s="189" t="s">
        <v>91</v>
      </c>
      <c r="AZ1294" s="188">
        <f>_xll.qlInterestRateIndexFixingDate(Currency&amp;"ibor"&amp;$I$1,BA1294,Trigger)</f>
        <v>48355</v>
      </c>
      <c r="BA1294" s="188">
        <f>_xll.qlCalendarAdvance(Calendar,BA1293,AY1294,"f",,Trigger)</f>
        <v>48359</v>
      </c>
      <c r="BB1294" s="188">
        <f>_xll.qlInterestRateIndexMaturity(Currency&amp;"ibor"&amp;$I$1,BA1294,Trigger)</f>
        <v>48451</v>
      </c>
      <c r="BC1294" s="361" t="e">
        <f>_xll.qlIndexFixing($AC$5,AZ1294,,_xll.ohTrigger(Trigger,Quote!$V$2))</f>
        <v>#VALUE!</v>
      </c>
      <c r="BD1294" s="361" t="e">
        <f>_xll.qlIndexFixing($BE$1,AZ1294,TRUE,_xll.ohTrigger(Trigger,Quote!$V$2))</f>
        <v>#NUM!</v>
      </c>
    </row>
    <row r="1295" spans="51:56" ht="11.25" customHeight="1" x14ac:dyDescent="0.25">
      <c r="AY1295" s="189" t="s">
        <v>91</v>
      </c>
      <c r="AZ1295" s="188">
        <f>_xll.qlInterestRateIndexFixingDate(Currency&amp;"ibor"&amp;$I$1,BA1295,Trigger)</f>
        <v>48362</v>
      </c>
      <c r="BA1295" s="188">
        <f>_xll.qlCalendarAdvance(Calendar,BA1294,AY1295,"f",,Trigger)</f>
        <v>48366</v>
      </c>
      <c r="BB1295" s="188">
        <f>_xll.qlInterestRateIndexMaturity(Currency&amp;"ibor"&amp;$I$1,BA1295,Trigger)</f>
        <v>48458</v>
      </c>
      <c r="BC1295" s="361" t="e">
        <f>_xll.qlIndexFixing($AC$5,AZ1295,,_xll.ohTrigger(Trigger,Quote!$V$2))</f>
        <v>#VALUE!</v>
      </c>
      <c r="BD1295" s="361" t="e">
        <f>_xll.qlIndexFixing($BE$1,AZ1295,TRUE,_xll.ohTrigger(Trigger,Quote!$V$2))</f>
        <v>#NUM!</v>
      </c>
    </row>
    <row r="1296" spans="51:56" ht="11.25" customHeight="1" x14ac:dyDescent="0.25">
      <c r="AY1296" s="189" t="s">
        <v>91</v>
      </c>
      <c r="AZ1296" s="188">
        <f>_xll.qlInterestRateIndexFixingDate(Currency&amp;"ibor"&amp;$I$1,BA1296,Trigger)</f>
        <v>48369</v>
      </c>
      <c r="BA1296" s="188">
        <f>_xll.qlCalendarAdvance(Calendar,BA1295,AY1296,"f",,Trigger)</f>
        <v>48373</v>
      </c>
      <c r="BB1296" s="188">
        <f>_xll.qlInterestRateIndexMaturity(Currency&amp;"ibor"&amp;$I$1,BA1296,Trigger)</f>
        <v>48465</v>
      </c>
      <c r="BC1296" s="361" t="e">
        <f>_xll.qlIndexFixing($AC$5,AZ1296,,_xll.ohTrigger(Trigger,Quote!$V$2))</f>
        <v>#VALUE!</v>
      </c>
      <c r="BD1296" s="361" t="e">
        <f>_xll.qlIndexFixing($BE$1,AZ1296,TRUE,_xll.ohTrigger(Trigger,Quote!$V$2))</f>
        <v>#NUM!</v>
      </c>
    </row>
    <row r="1297" spans="51:56" ht="11.25" customHeight="1" x14ac:dyDescent="0.25">
      <c r="AY1297" s="189" t="s">
        <v>91</v>
      </c>
      <c r="AZ1297" s="188">
        <f>_xll.qlInterestRateIndexFixingDate(Currency&amp;"ibor"&amp;$I$1,BA1297,Trigger)</f>
        <v>48376</v>
      </c>
      <c r="BA1297" s="188">
        <f>_xll.qlCalendarAdvance(Calendar,BA1296,AY1297,"f",,Trigger)</f>
        <v>48380</v>
      </c>
      <c r="BB1297" s="188">
        <f>_xll.qlInterestRateIndexMaturity(Currency&amp;"ibor"&amp;$I$1,BA1297,Trigger)</f>
        <v>48472</v>
      </c>
      <c r="BC1297" s="361" t="e">
        <f>_xll.qlIndexFixing($AC$5,AZ1297,,_xll.ohTrigger(Trigger,Quote!$V$2))</f>
        <v>#VALUE!</v>
      </c>
      <c r="BD1297" s="361" t="e">
        <f>_xll.qlIndexFixing($BE$1,AZ1297,TRUE,_xll.ohTrigger(Trigger,Quote!$V$2))</f>
        <v>#NUM!</v>
      </c>
    </row>
    <row r="1298" spans="51:56" ht="11.25" customHeight="1" x14ac:dyDescent="0.25">
      <c r="AY1298" s="189" t="s">
        <v>91</v>
      </c>
      <c r="AZ1298" s="188">
        <f>_xll.qlInterestRateIndexFixingDate(Currency&amp;"ibor"&amp;$I$1,BA1298,Trigger)</f>
        <v>48383</v>
      </c>
      <c r="BA1298" s="188">
        <f>_xll.qlCalendarAdvance(Calendar,BA1297,AY1298,"f",,Trigger)</f>
        <v>48387</v>
      </c>
      <c r="BB1298" s="188">
        <f>_xll.qlInterestRateIndexMaturity(Currency&amp;"ibor"&amp;$I$1,BA1298,Trigger)</f>
        <v>48479</v>
      </c>
      <c r="BC1298" s="361" t="e">
        <f>_xll.qlIndexFixing($AC$5,AZ1298,,_xll.ohTrigger(Trigger,Quote!$V$2))</f>
        <v>#VALUE!</v>
      </c>
      <c r="BD1298" s="361" t="e">
        <f>_xll.qlIndexFixing($BE$1,AZ1298,TRUE,_xll.ohTrigger(Trigger,Quote!$V$2))</f>
        <v>#NUM!</v>
      </c>
    </row>
    <row r="1299" spans="51:56" ht="11.25" customHeight="1" x14ac:dyDescent="0.25">
      <c r="AY1299" s="189" t="s">
        <v>91</v>
      </c>
      <c r="AZ1299" s="188">
        <f>_xll.qlInterestRateIndexFixingDate(Currency&amp;"ibor"&amp;$I$1,BA1299,Trigger)</f>
        <v>48390</v>
      </c>
      <c r="BA1299" s="188">
        <f>_xll.qlCalendarAdvance(Calendar,BA1298,AY1299,"f",,Trigger)</f>
        <v>48394</v>
      </c>
      <c r="BB1299" s="188">
        <f>_xll.qlInterestRateIndexMaturity(Currency&amp;"ibor"&amp;$I$1,BA1299,Trigger)</f>
        <v>48486</v>
      </c>
      <c r="BC1299" s="361" t="e">
        <f>_xll.qlIndexFixing($AC$5,AZ1299,,_xll.ohTrigger(Trigger,Quote!$V$2))</f>
        <v>#VALUE!</v>
      </c>
      <c r="BD1299" s="361" t="e">
        <f>_xll.qlIndexFixing($BE$1,AZ1299,TRUE,_xll.ohTrigger(Trigger,Quote!$V$2))</f>
        <v>#NUM!</v>
      </c>
    </row>
    <row r="1300" spans="51:56" ht="11.25" customHeight="1" x14ac:dyDescent="0.25">
      <c r="AY1300" s="189" t="s">
        <v>91</v>
      </c>
      <c r="AZ1300" s="188">
        <f>_xll.qlInterestRateIndexFixingDate(Currency&amp;"ibor"&amp;$I$1,BA1300,Trigger)</f>
        <v>48397</v>
      </c>
      <c r="BA1300" s="188">
        <f>_xll.qlCalendarAdvance(Calendar,BA1299,AY1300,"f",,Trigger)</f>
        <v>48401</v>
      </c>
      <c r="BB1300" s="188">
        <f>_xll.qlInterestRateIndexMaturity(Currency&amp;"ibor"&amp;$I$1,BA1300,Trigger)</f>
        <v>48493</v>
      </c>
      <c r="BC1300" s="361" t="e">
        <f>_xll.qlIndexFixing($AC$5,AZ1300,,_xll.ohTrigger(Trigger,Quote!$V$2))</f>
        <v>#VALUE!</v>
      </c>
      <c r="BD1300" s="361" t="e">
        <f>_xll.qlIndexFixing($BE$1,AZ1300,TRUE,_xll.ohTrigger(Trigger,Quote!$V$2))</f>
        <v>#NUM!</v>
      </c>
    </row>
    <row r="1301" spans="51:56" ht="11.25" customHeight="1" x14ac:dyDescent="0.25">
      <c r="AY1301" s="189" t="s">
        <v>91</v>
      </c>
      <c r="AZ1301" s="188">
        <f>_xll.qlInterestRateIndexFixingDate(Currency&amp;"ibor"&amp;$I$1,BA1301,Trigger)</f>
        <v>48404</v>
      </c>
      <c r="BA1301" s="188">
        <f>_xll.qlCalendarAdvance(Calendar,BA1300,AY1301,"f",,Trigger)</f>
        <v>48408</v>
      </c>
      <c r="BB1301" s="188">
        <f>_xll.qlInterestRateIndexMaturity(Currency&amp;"ibor"&amp;$I$1,BA1301,Trigger)</f>
        <v>48500</v>
      </c>
      <c r="BC1301" s="361" t="e">
        <f>_xll.qlIndexFixing($AC$5,AZ1301,,_xll.ohTrigger(Trigger,Quote!$V$2))</f>
        <v>#VALUE!</v>
      </c>
      <c r="BD1301" s="361" t="e">
        <f>_xll.qlIndexFixing($BE$1,AZ1301,TRUE,_xll.ohTrigger(Trigger,Quote!$V$2))</f>
        <v>#NUM!</v>
      </c>
    </row>
    <row r="1302" spans="51:56" ht="11.25" customHeight="1" x14ac:dyDescent="0.25">
      <c r="AY1302" s="189" t="s">
        <v>91</v>
      </c>
      <c r="AZ1302" s="188">
        <f>_xll.qlInterestRateIndexFixingDate(Currency&amp;"ibor"&amp;$I$1,BA1302,Trigger)</f>
        <v>48411</v>
      </c>
      <c r="BA1302" s="188">
        <f>_xll.qlCalendarAdvance(Calendar,BA1301,AY1302,"f",,Trigger)</f>
        <v>48415</v>
      </c>
      <c r="BB1302" s="188">
        <f>_xll.qlInterestRateIndexMaturity(Currency&amp;"ibor"&amp;$I$1,BA1302,Trigger)</f>
        <v>48507</v>
      </c>
      <c r="BC1302" s="361" t="e">
        <f>_xll.qlIndexFixing($AC$5,AZ1302,,_xll.ohTrigger(Trigger,Quote!$V$2))</f>
        <v>#VALUE!</v>
      </c>
      <c r="BD1302" s="361" t="e">
        <f>_xll.qlIndexFixing($BE$1,AZ1302,TRUE,_xll.ohTrigger(Trigger,Quote!$V$2))</f>
        <v>#NUM!</v>
      </c>
    </row>
    <row r="1303" spans="51:56" ht="11.25" customHeight="1" x14ac:dyDescent="0.25">
      <c r="AY1303" s="189" t="s">
        <v>91</v>
      </c>
      <c r="AZ1303" s="188">
        <f>_xll.qlInterestRateIndexFixingDate(Currency&amp;"ibor"&amp;$I$1,BA1303,Trigger)</f>
        <v>48418</v>
      </c>
      <c r="BA1303" s="188">
        <f>_xll.qlCalendarAdvance(Calendar,BA1302,AY1303,"f",,Trigger)</f>
        <v>48422</v>
      </c>
      <c r="BB1303" s="188">
        <f>_xll.qlInterestRateIndexMaturity(Currency&amp;"ibor"&amp;$I$1,BA1303,Trigger)</f>
        <v>48514</v>
      </c>
      <c r="BC1303" s="361" t="e">
        <f>_xll.qlIndexFixing($AC$5,AZ1303,,_xll.ohTrigger(Trigger,Quote!$V$2))</f>
        <v>#VALUE!</v>
      </c>
      <c r="BD1303" s="361" t="e">
        <f>_xll.qlIndexFixing($BE$1,AZ1303,TRUE,_xll.ohTrigger(Trigger,Quote!$V$2))</f>
        <v>#NUM!</v>
      </c>
    </row>
    <row r="1304" spans="51:56" ht="11.25" customHeight="1" x14ac:dyDescent="0.25">
      <c r="AY1304" s="189" t="s">
        <v>91</v>
      </c>
      <c r="AZ1304" s="188">
        <f>_xll.qlInterestRateIndexFixingDate(Currency&amp;"ibor"&amp;$I$1,BA1304,Trigger)</f>
        <v>48425</v>
      </c>
      <c r="BA1304" s="188">
        <f>_xll.qlCalendarAdvance(Calendar,BA1303,AY1304,"f",,Trigger)</f>
        <v>48429</v>
      </c>
      <c r="BB1304" s="188">
        <f>_xll.qlInterestRateIndexMaturity(Currency&amp;"ibor"&amp;$I$1,BA1304,Trigger)</f>
        <v>48521</v>
      </c>
      <c r="BC1304" s="361" t="e">
        <f>_xll.qlIndexFixing($AC$5,AZ1304,,_xll.ohTrigger(Trigger,Quote!$V$2))</f>
        <v>#VALUE!</v>
      </c>
      <c r="BD1304" s="361" t="e">
        <f>_xll.qlIndexFixing($BE$1,AZ1304,TRUE,_xll.ohTrigger(Trigger,Quote!$V$2))</f>
        <v>#NUM!</v>
      </c>
    </row>
    <row r="1305" spans="51:56" ht="11.25" customHeight="1" x14ac:dyDescent="0.25">
      <c r="AY1305" s="189" t="s">
        <v>91</v>
      </c>
      <c r="AZ1305" s="188">
        <f>_xll.qlInterestRateIndexFixingDate(Currency&amp;"ibor"&amp;$I$1,BA1305,Trigger)</f>
        <v>48432</v>
      </c>
      <c r="BA1305" s="188">
        <f>_xll.qlCalendarAdvance(Calendar,BA1304,AY1305,"f",,Trigger)</f>
        <v>48436</v>
      </c>
      <c r="BB1305" s="188">
        <f>_xll.qlInterestRateIndexMaturity(Currency&amp;"ibor"&amp;$I$1,BA1305,Trigger)</f>
        <v>48528</v>
      </c>
      <c r="BC1305" s="361" t="e">
        <f>_xll.qlIndexFixing($AC$5,AZ1305,,_xll.ohTrigger(Trigger,Quote!$V$2))</f>
        <v>#VALUE!</v>
      </c>
      <c r="BD1305" s="361" t="e">
        <f>_xll.qlIndexFixing($BE$1,AZ1305,TRUE,_xll.ohTrigger(Trigger,Quote!$V$2))</f>
        <v>#NUM!</v>
      </c>
    </row>
    <row r="1306" spans="51:56" ht="11.25" customHeight="1" x14ac:dyDescent="0.25">
      <c r="AY1306" s="189" t="s">
        <v>91</v>
      </c>
      <c r="AZ1306" s="188">
        <f>_xll.qlInterestRateIndexFixingDate(Currency&amp;"ibor"&amp;$I$1,BA1306,Trigger)</f>
        <v>48439</v>
      </c>
      <c r="BA1306" s="188">
        <f>_xll.qlCalendarAdvance(Calendar,BA1305,AY1306,"f",,Trigger)</f>
        <v>48443</v>
      </c>
      <c r="BB1306" s="188">
        <f>_xll.qlInterestRateIndexMaturity(Currency&amp;"ibor"&amp;$I$1,BA1306,Trigger)</f>
        <v>48535</v>
      </c>
      <c r="BC1306" s="361" t="e">
        <f>_xll.qlIndexFixing($AC$5,AZ1306,,_xll.ohTrigger(Trigger,Quote!$V$2))</f>
        <v>#VALUE!</v>
      </c>
      <c r="BD1306" s="361" t="e">
        <f>_xll.qlIndexFixing($BE$1,AZ1306,TRUE,_xll.ohTrigger(Trigger,Quote!$V$2))</f>
        <v>#NUM!</v>
      </c>
    </row>
    <row r="1307" spans="51:56" ht="11.25" customHeight="1" x14ac:dyDescent="0.25">
      <c r="AY1307" s="189" t="s">
        <v>91</v>
      </c>
      <c r="AZ1307" s="188">
        <f>_xll.qlInterestRateIndexFixingDate(Currency&amp;"ibor"&amp;$I$1,BA1307,Trigger)</f>
        <v>48446</v>
      </c>
      <c r="BA1307" s="188">
        <f>_xll.qlCalendarAdvance(Calendar,BA1306,AY1307,"f",,Trigger)</f>
        <v>48450</v>
      </c>
      <c r="BB1307" s="188">
        <f>_xll.qlInterestRateIndexMaturity(Currency&amp;"ibor"&amp;$I$1,BA1307,Trigger)</f>
        <v>48542</v>
      </c>
      <c r="BC1307" s="361" t="e">
        <f>_xll.qlIndexFixing($AC$5,AZ1307,,_xll.ohTrigger(Trigger,Quote!$V$2))</f>
        <v>#VALUE!</v>
      </c>
      <c r="BD1307" s="361" t="e">
        <f>_xll.qlIndexFixing($BE$1,AZ1307,TRUE,_xll.ohTrigger(Trigger,Quote!$V$2))</f>
        <v>#NUM!</v>
      </c>
    </row>
    <row r="1308" spans="51:56" ht="11.25" customHeight="1" x14ac:dyDescent="0.25">
      <c r="AY1308" s="189" t="s">
        <v>91</v>
      </c>
      <c r="AZ1308" s="188">
        <f>_xll.qlInterestRateIndexFixingDate(Currency&amp;"ibor"&amp;$I$1,BA1308,Trigger)</f>
        <v>48453</v>
      </c>
      <c r="BA1308" s="188">
        <f>_xll.qlCalendarAdvance(Calendar,BA1307,AY1308,"f",,Trigger)</f>
        <v>48457</v>
      </c>
      <c r="BB1308" s="188">
        <f>_xll.qlInterestRateIndexMaturity(Currency&amp;"ibor"&amp;$I$1,BA1308,Trigger)</f>
        <v>48548</v>
      </c>
      <c r="BC1308" s="361" t="e">
        <f>_xll.qlIndexFixing($AC$5,AZ1308,,_xll.ohTrigger(Trigger,Quote!$V$2))</f>
        <v>#VALUE!</v>
      </c>
      <c r="BD1308" s="361" t="e">
        <f>_xll.qlIndexFixing($BE$1,AZ1308,TRUE,_xll.ohTrigger(Trigger,Quote!$V$2))</f>
        <v>#NUM!</v>
      </c>
    </row>
    <row r="1309" spans="51:56" ht="11.25" customHeight="1" x14ac:dyDescent="0.25">
      <c r="AY1309" s="189" t="s">
        <v>91</v>
      </c>
      <c r="AZ1309" s="188">
        <f>_xll.qlInterestRateIndexFixingDate(Currency&amp;"ibor"&amp;$I$1,BA1309,Trigger)</f>
        <v>48460</v>
      </c>
      <c r="BA1309" s="188">
        <f>_xll.qlCalendarAdvance(Calendar,BA1308,AY1309,"f",,Trigger)</f>
        <v>48464</v>
      </c>
      <c r="BB1309" s="188">
        <f>_xll.qlInterestRateIndexMaturity(Currency&amp;"ibor"&amp;$I$1,BA1309,Trigger)</f>
        <v>48555</v>
      </c>
      <c r="BC1309" s="361" t="e">
        <f>_xll.qlIndexFixing($AC$5,AZ1309,,_xll.ohTrigger(Trigger,Quote!$V$2))</f>
        <v>#VALUE!</v>
      </c>
      <c r="BD1309" s="361" t="e">
        <f>_xll.qlIndexFixing($BE$1,AZ1309,TRUE,_xll.ohTrigger(Trigger,Quote!$V$2))</f>
        <v>#NUM!</v>
      </c>
    </row>
    <row r="1310" spans="51:56" ht="11.25" customHeight="1" x14ac:dyDescent="0.25">
      <c r="AY1310" s="189" t="s">
        <v>91</v>
      </c>
      <c r="AZ1310" s="188">
        <f>_xll.qlInterestRateIndexFixingDate(Currency&amp;"ibor"&amp;$I$1,BA1310,Trigger)</f>
        <v>48467</v>
      </c>
      <c r="BA1310" s="188">
        <f>_xll.qlCalendarAdvance(Calendar,BA1309,AY1310,"f",,Trigger)</f>
        <v>48471</v>
      </c>
      <c r="BB1310" s="188">
        <f>_xll.qlInterestRateIndexMaturity(Currency&amp;"ibor"&amp;$I$1,BA1310,Trigger)</f>
        <v>48562</v>
      </c>
      <c r="BC1310" s="361" t="e">
        <f>_xll.qlIndexFixing($AC$5,AZ1310,,_xll.ohTrigger(Trigger,Quote!$V$2))</f>
        <v>#VALUE!</v>
      </c>
      <c r="BD1310" s="361" t="e">
        <f>_xll.qlIndexFixing($BE$1,AZ1310,TRUE,_xll.ohTrigger(Trigger,Quote!$V$2))</f>
        <v>#NUM!</v>
      </c>
    </row>
    <row r="1311" spans="51:56" ht="11.25" customHeight="1" x14ac:dyDescent="0.25">
      <c r="AY1311" s="189" t="s">
        <v>91</v>
      </c>
      <c r="AZ1311" s="188">
        <f>_xll.qlInterestRateIndexFixingDate(Currency&amp;"ibor"&amp;$I$1,BA1311,Trigger)</f>
        <v>48474</v>
      </c>
      <c r="BA1311" s="188">
        <f>_xll.qlCalendarAdvance(Calendar,BA1310,AY1311,"f",,Trigger)</f>
        <v>48478</v>
      </c>
      <c r="BB1311" s="188">
        <f>_xll.qlInterestRateIndexMaturity(Currency&amp;"ibor"&amp;$I$1,BA1311,Trigger)</f>
        <v>48569</v>
      </c>
      <c r="BC1311" s="361" t="e">
        <f>_xll.qlIndexFixing($AC$5,AZ1311,,_xll.ohTrigger(Trigger,Quote!$V$2))</f>
        <v>#VALUE!</v>
      </c>
      <c r="BD1311" s="361" t="e">
        <f>_xll.qlIndexFixing($BE$1,AZ1311,TRUE,_xll.ohTrigger(Trigger,Quote!$V$2))</f>
        <v>#NUM!</v>
      </c>
    </row>
    <row r="1312" spans="51:56" ht="11.25" customHeight="1" x14ac:dyDescent="0.25">
      <c r="AY1312" s="189" t="s">
        <v>91</v>
      </c>
      <c r="AZ1312" s="188">
        <f>_xll.qlInterestRateIndexFixingDate(Currency&amp;"ibor"&amp;$I$1,BA1312,Trigger)</f>
        <v>48481</v>
      </c>
      <c r="BA1312" s="188">
        <f>_xll.qlCalendarAdvance(Calendar,BA1311,AY1312,"f",,Trigger)</f>
        <v>48485</v>
      </c>
      <c r="BB1312" s="188">
        <f>_xll.qlInterestRateIndexMaturity(Currency&amp;"ibor"&amp;$I$1,BA1312,Trigger)</f>
        <v>48576</v>
      </c>
      <c r="BC1312" s="361" t="e">
        <f>_xll.qlIndexFixing($AC$5,AZ1312,,_xll.ohTrigger(Trigger,Quote!$V$2))</f>
        <v>#VALUE!</v>
      </c>
      <c r="BD1312" s="361" t="e">
        <f>_xll.qlIndexFixing($BE$1,AZ1312,TRUE,_xll.ohTrigger(Trigger,Quote!$V$2))</f>
        <v>#NUM!</v>
      </c>
    </row>
    <row r="1313" spans="51:56" ht="11.25" customHeight="1" x14ac:dyDescent="0.25">
      <c r="AY1313" s="189" t="s">
        <v>91</v>
      </c>
      <c r="AZ1313" s="188">
        <f>_xll.qlInterestRateIndexFixingDate(Currency&amp;"ibor"&amp;$I$1,BA1313,Trigger)</f>
        <v>48488</v>
      </c>
      <c r="BA1313" s="188">
        <f>_xll.qlCalendarAdvance(Calendar,BA1312,AY1313,"f",,Trigger)</f>
        <v>48492</v>
      </c>
      <c r="BB1313" s="188">
        <f>_xll.qlInterestRateIndexMaturity(Currency&amp;"ibor"&amp;$I$1,BA1313,Trigger)</f>
        <v>48584</v>
      </c>
      <c r="BC1313" s="361" t="e">
        <f>_xll.qlIndexFixing($AC$5,AZ1313,,_xll.ohTrigger(Trigger,Quote!$V$2))</f>
        <v>#VALUE!</v>
      </c>
      <c r="BD1313" s="361" t="e">
        <f>_xll.qlIndexFixing($BE$1,AZ1313,TRUE,_xll.ohTrigger(Trigger,Quote!$V$2))</f>
        <v>#NUM!</v>
      </c>
    </row>
    <row r="1314" spans="51:56" ht="11.25" customHeight="1" x14ac:dyDescent="0.25">
      <c r="AY1314" s="189" t="s">
        <v>91</v>
      </c>
      <c r="AZ1314" s="188">
        <f>_xll.qlInterestRateIndexFixingDate(Currency&amp;"ibor"&amp;$I$1,BA1314,Trigger)</f>
        <v>48495</v>
      </c>
      <c r="BA1314" s="188">
        <f>_xll.qlCalendarAdvance(Calendar,BA1313,AY1314,"f",,Trigger)</f>
        <v>48499</v>
      </c>
      <c r="BB1314" s="188">
        <f>_xll.qlInterestRateIndexMaturity(Currency&amp;"ibor"&amp;$I$1,BA1314,Trigger)</f>
        <v>48591</v>
      </c>
      <c r="BC1314" s="361" t="e">
        <f>_xll.qlIndexFixing($AC$5,AZ1314,,_xll.ohTrigger(Trigger,Quote!$V$2))</f>
        <v>#VALUE!</v>
      </c>
      <c r="BD1314" s="361" t="e">
        <f>_xll.qlIndexFixing($BE$1,AZ1314,TRUE,_xll.ohTrigger(Trigger,Quote!$V$2))</f>
        <v>#NUM!</v>
      </c>
    </row>
    <row r="1315" spans="51:56" ht="11.25" customHeight="1" x14ac:dyDescent="0.25">
      <c r="AY1315" s="189" t="s">
        <v>91</v>
      </c>
      <c r="AZ1315" s="188">
        <f>_xll.qlInterestRateIndexFixingDate(Currency&amp;"ibor"&amp;$I$1,BA1315,Trigger)</f>
        <v>48502</v>
      </c>
      <c r="BA1315" s="188">
        <f>_xll.qlCalendarAdvance(Calendar,BA1314,AY1315,"f",,Trigger)</f>
        <v>48506</v>
      </c>
      <c r="BB1315" s="188">
        <f>_xll.qlInterestRateIndexMaturity(Currency&amp;"ibor"&amp;$I$1,BA1315,Trigger)</f>
        <v>48598</v>
      </c>
      <c r="BC1315" s="361" t="e">
        <f>_xll.qlIndexFixing($AC$5,AZ1315,,_xll.ohTrigger(Trigger,Quote!$V$2))</f>
        <v>#VALUE!</v>
      </c>
      <c r="BD1315" s="361" t="e">
        <f>_xll.qlIndexFixing($BE$1,AZ1315,TRUE,_xll.ohTrigger(Trigger,Quote!$V$2))</f>
        <v>#NUM!</v>
      </c>
    </row>
    <row r="1316" spans="51:56" ht="11.25" customHeight="1" x14ac:dyDescent="0.25">
      <c r="AY1316" s="189" t="s">
        <v>91</v>
      </c>
      <c r="AZ1316" s="188">
        <f>_xll.qlInterestRateIndexFixingDate(Currency&amp;"ibor"&amp;$I$1,BA1316,Trigger)</f>
        <v>48509</v>
      </c>
      <c r="BA1316" s="188">
        <f>_xll.qlCalendarAdvance(Calendar,BA1315,AY1316,"f",,Trigger)</f>
        <v>48513</v>
      </c>
      <c r="BB1316" s="188">
        <f>_xll.qlInterestRateIndexMaturity(Currency&amp;"ibor"&amp;$I$1,BA1316,Trigger)</f>
        <v>48605</v>
      </c>
      <c r="BC1316" s="361" t="e">
        <f>_xll.qlIndexFixing($AC$5,AZ1316,,_xll.ohTrigger(Trigger,Quote!$V$2))</f>
        <v>#VALUE!</v>
      </c>
      <c r="BD1316" s="361" t="e">
        <f>_xll.qlIndexFixing($BE$1,AZ1316,TRUE,_xll.ohTrigger(Trigger,Quote!$V$2))</f>
        <v>#NUM!</v>
      </c>
    </row>
    <row r="1317" spans="51:56" ht="11.25" customHeight="1" x14ac:dyDescent="0.25">
      <c r="AY1317" s="189" t="s">
        <v>91</v>
      </c>
      <c r="AZ1317" s="188">
        <f>_xll.qlInterestRateIndexFixingDate(Currency&amp;"ibor"&amp;$I$1,BA1317,Trigger)</f>
        <v>48516</v>
      </c>
      <c r="BA1317" s="188">
        <f>_xll.qlCalendarAdvance(Calendar,BA1316,AY1317,"f",,Trigger)</f>
        <v>48520</v>
      </c>
      <c r="BB1317" s="188">
        <f>_xll.qlInterestRateIndexMaturity(Currency&amp;"ibor"&amp;$I$1,BA1317,Trigger)</f>
        <v>48612</v>
      </c>
      <c r="BC1317" s="361" t="e">
        <f>_xll.qlIndexFixing($AC$5,AZ1317,,_xll.ohTrigger(Trigger,Quote!$V$2))</f>
        <v>#VALUE!</v>
      </c>
      <c r="BD1317" s="361" t="e">
        <f>_xll.qlIndexFixing($BE$1,AZ1317,TRUE,_xll.ohTrigger(Trigger,Quote!$V$2))</f>
        <v>#NUM!</v>
      </c>
    </row>
    <row r="1318" spans="51:56" ht="11.25" customHeight="1" x14ac:dyDescent="0.25">
      <c r="AY1318" s="189" t="s">
        <v>91</v>
      </c>
      <c r="AZ1318" s="188">
        <f>_xll.qlInterestRateIndexFixingDate(Currency&amp;"ibor"&amp;$I$1,BA1318,Trigger)</f>
        <v>48523</v>
      </c>
      <c r="BA1318" s="188">
        <f>_xll.qlCalendarAdvance(Calendar,BA1317,AY1318,"f",,Trigger)</f>
        <v>48527</v>
      </c>
      <c r="BB1318" s="188">
        <f>_xll.qlInterestRateIndexMaturity(Currency&amp;"ibor"&amp;$I$1,BA1318,Trigger)</f>
        <v>48619</v>
      </c>
      <c r="BC1318" s="361" t="e">
        <f>_xll.qlIndexFixing($AC$5,AZ1318,,_xll.ohTrigger(Trigger,Quote!$V$2))</f>
        <v>#VALUE!</v>
      </c>
      <c r="BD1318" s="361" t="e">
        <f>_xll.qlIndexFixing($BE$1,AZ1318,TRUE,_xll.ohTrigger(Trigger,Quote!$V$2))</f>
        <v>#NUM!</v>
      </c>
    </row>
    <row r="1319" spans="51:56" ht="11.25" customHeight="1" x14ac:dyDescent="0.25">
      <c r="AY1319" s="189" t="s">
        <v>91</v>
      </c>
      <c r="AZ1319" s="188">
        <f>_xll.qlInterestRateIndexFixingDate(Currency&amp;"ibor"&amp;$I$1,BA1319,Trigger)</f>
        <v>48530</v>
      </c>
      <c r="BA1319" s="188">
        <f>_xll.qlCalendarAdvance(Calendar,BA1318,AY1319,"f",,Trigger)</f>
        <v>48534</v>
      </c>
      <c r="BB1319" s="188">
        <f>_xll.qlInterestRateIndexMaturity(Currency&amp;"ibor"&amp;$I$1,BA1319,Trigger)</f>
        <v>48626</v>
      </c>
      <c r="BC1319" s="361" t="e">
        <f>_xll.qlIndexFixing($AC$5,AZ1319,,_xll.ohTrigger(Trigger,Quote!$V$2))</f>
        <v>#VALUE!</v>
      </c>
      <c r="BD1319" s="361" t="e">
        <f>_xll.qlIndexFixing($BE$1,AZ1319,TRUE,_xll.ohTrigger(Trigger,Quote!$V$2))</f>
        <v>#NUM!</v>
      </c>
    </row>
    <row r="1320" spans="51:56" ht="11.25" customHeight="1" x14ac:dyDescent="0.25">
      <c r="AY1320" s="189" t="s">
        <v>91</v>
      </c>
      <c r="AZ1320" s="188">
        <f>_xll.qlInterestRateIndexFixingDate(Currency&amp;"ibor"&amp;$I$1,BA1320,Trigger)</f>
        <v>48537</v>
      </c>
      <c r="BA1320" s="188">
        <f>_xll.qlCalendarAdvance(Calendar,BA1319,AY1320,"f",,Trigger)</f>
        <v>48541</v>
      </c>
      <c r="BB1320" s="188">
        <f>_xll.qlInterestRateIndexMaturity(Currency&amp;"ibor"&amp;$I$1,BA1320,Trigger)</f>
        <v>48633</v>
      </c>
      <c r="BC1320" s="361" t="e">
        <f>_xll.qlIndexFixing($AC$5,AZ1320,,_xll.ohTrigger(Trigger,Quote!$V$2))</f>
        <v>#VALUE!</v>
      </c>
      <c r="BD1320" s="361" t="e">
        <f>_xll.qlIndexFixing($BE$1,AZ1320,TRUE,_xll.ohTrigger(Trigger,Quote!$V$2))</f>
        <v>#NUM!</v>
      </c>
    </row>
    <row r="1321" spans="51:56" ht="11.25" customHeight="1" x14ac:dyDescent="0.25">
      <c r="AY1321" s="189" t="s">
        <v>91</v>
      </c>
      <c r="AZ1321" s="188">
        <f>_xll.qlInterestRateIndexFixingDate(Currency&amp;"ibor"&amp;$I$1,BA1321,Trigger)</f>
        <v>48544</v>
      </c>
      <c r="BA1321" s="188">
        <f>_xll.qlCalendarAdvance(Calendar,BA1320,AY1321,"f",,Trigger)</f>
        <v>48548</v>
      </c>
      <c r="BB1321" s="188">
        <f>_xll.qlInterestRateIndexMaturity(Currency&amp;"ibor"&amp;$I$1,BA1321,Trigger)</f>
        <v>48638</v>
      </c>
      <c r="BC1321" s="361" t="e">
        <f>_xll.qlIndexFixing($AC$5,AZ1321,,_xll.ohTrigger(Trigger,Quote!$V$2))</f>
        <v>#VALUE!</v>
      </c>
      <c r="BD1321" s="361" t="e">
        <f>_xll.qlIndexFixing($BE$1,AZ1321,TRUE,_xll.ohTrigger(Trigger,Quote!$V$2))</f>
        <v>#NUM!</v>
      </c>
    </row>
    <row r="1322" spans="51:56" ht="11.25" customHeight="1" x14ac:dyDescent="0.25">
      <c r="AY1322" s="189" t="s">
        <v>91</v>
      </c>
      <c r="AZ1322" s="188">
        <f>_xll.qlInterestRateIndexFixingDate(Currency&amp;"ibor"&amp;$I$1,BA1322,Trigger)</f>
        <v>48551</v>
      </c>
      <c r="BA1322" s="188">
        <f>_xll.qlCalendarAdvance(Calendar,BA1321,AY1322,"f",,Trigger)</f>
        <v>48555</v>
      </c>
      <c r="BB1322" s="188">
        <f>_xll.qlInterestRateIndexMaturity(Currency&amp;"ibor"&amp;$I$1,BA1322,Trigger)</f>
        <v>48645</v>
      </c>
      <c r="BC1322" s="361" t="e">
        <f>_xll.qlIndexFixing($AC$5,AZ1322,,_xll.ohTrigger(Trigger,Quote!$V$2))</f>
        <v>#VALUE!</v>
      </c>
      <c r="BD1322" s="361" t="e">
        <f>_xll.qlIndexFixing($BE$1,AZ1322,TRUE,_xll.ohTrigger(Trigger,Quote!$V$2))</f>
        <v>#NUM!</v>
      </c>
    </row>
    <row r="1323" spans="51:56" ht="11.25" customHeight="1" x14ac:dyDescent="0.25">
      <c r="AY1323" s="189" t="s">
        <v>91</v>
      </c>
      <c r="AZ1323" s="188">
        <f>_xll.qlInterestRateIndexFixingDate(Currency&amp;"ibor"&amp;$I$1,BA1323,Trigger)</f>
        <v>48558</v>
      </c>
      <c r="BA1323" s="188">
        <f>_xll.qlCalendarAdvance(Calendar,BA1322,AY1323,"f",,Trigger)</f>
        <v>48562</v>
      </c>
      <c r="BB1323" s="188">
        <f>_xll.qlInterestRateIndexMaturity(Currency&amp;"ibor"&amp;$I$1,BA1323,Trigger)</f>
        <v>48652</v>
      </c>
      <c r="BC1323" s="361" t="e">
        <f>_xll.qlIndexFixing($AC$5,AZ1323,,_xll.ohTrigger(Trigger,Quote!$V$2))</f>
        <v>#VALUE!</v>
      </c>
      <c r="BD1323" s="361" t="e">
        <f>_xll.qlIndexFixing($BE$1,AZ1323,TRUE,_xll.ohTrigger(Trigger,Quote!$V$2))</f>
        <v>#NUM!</v>
      </c>
    </row>
    <row r="1324" spans="51:56" ht="11.25" customHeight="1" x14ac:dyDescent="0.25">
      <c r="AY1324" s="189" t="s">
        <v>91</v>
      </c>
      <c r="AZ1324" s="188">
        <f>_xll.qlInterestRateIndexFixingDate(Currency&amp;"ibor"&amp;$I$1,BA1324,Trigger)</f>
        <v>48565</v>
      </c>
      <c r="BA1324" s="188">
        <f>_xll.qlCalendarAdvance(Calendar,BA1323,AY1324,"f",,Trigger)</f>
        <v>48569</v>
      </c>
      <c r="BB1324" s="188">
        <f>_xll.qlInterestRateIndexMaturity(Currency&amp;"ibor"&amp;$I$1,BA1324,Trigger)</f>
        <v>48659</v>
      </c>
      <c r="BC1324" s="361" t="e">
        <f>_xll.qlIndexFixing($AC$5,AZ1324,,_xll.ohTrigger(Trigger,Quote!$V$2))</f>
        <v>#VALUE!</v>
      </c>
      <c r="BD1324" s="361" t="e">
        <f>_xll.qlIndexFixing($BE$1,AZ1324,TRUE,_xll.ohTrigger(Trigger,Quote!$V$2))</f>
        <v>#NUM!</v>
      </c>
    </row>
    <row r="1325" spans="51:56" ht="11.25" customHeight="1" x14ac:dyDescent="0.25">
      <c r="AY1325" s="189" t="s">
        <v>91</v>
      </c>
      <c r="AZ1325" s="188">
        <f>_xll.qlInterestRateIndexFixingDate(Currency&amp;"ibor"&amp;$I$1,BA1325,Trigger)</f>
        <v>48572</v>
      </c>
      <c r="BA1325" s="188">
        <f>_xll.qlCalendarAdvance(Calendar,BA1324,AY1325,"f",,Trigger)</f>
        <v>48576</v>
      </c>
      <c r="BB1325" s="188">
        <f>_xll.qlInterestRateIndexMaturity(Currency&amp;"ibor"&amp;$I$1,BA1325,Trigger)</f>
        <v>48666</v>
      </c>
      <c r="BC1325" s="361" t="e">
        <f>_xll.qlIndexFixing($AC$5,AZ1325,,_xll.ohTrigger(Trigger,Quote!$V$2))</f>
        <v>#VALUE!</v>
      </c>
      <c r="BD1325" s="361" t="e">
        <f>_xll.qlIndexFixing($BE$1,AZ1325,TRUE,_xll.ohTrigger(Trigger,Quote!$V$2))</f>
        <v>#NUM!</v>
      </c>
    </row>
    <row r="1326" spans="51:56" ht="11.25" customHeight="1" x14ac:dyDescent="0.25">
      <c r="AY1326" s="189" t="s">
        <v>91</v>
      </c>
      <c r="AZ1326" s="188">
        <f>_xll.qlInterestRateIndexFixingDate(Currency&amp;"ibor"&amp;$I$1,BA1326,Trigger)</f>
        <v>48579</v>
      </c>
      <c r="BA1326" s="188">
        <f>_xll.qlCalendarAdvance(Calendar,BA1325,AY1326,"f",,Trigger)</f>
        <v>48583</v>
      </c>
      <c r="BB1326" s="188">
        <f>_xll.qlInterestRateIndexMaturity(Currency&amp;"ibor"&amp;$I$1,BA1326,Trigger)</f>
        <v>48673</v>
      </c>
      <c r="BC1326" s="361" t="e">
        <f>_xll.qlIndexFixing($AC$5,AZ1326,,_xll.ohTrigger(Trigger,Quote!$V$2))</f>
        <v>#VALUE!</v>
      </c>
      <c r="BD1326" s="361" t="e">
        <f>_xll.qlIndexFixing($BE$1,AZ1326,TRUE,_xll.ohTrigger(Trigger,Quote!$V$2))</f>
        <v>#NUM!</v>
      </c>
    </row>
    <row r="1327" spans="51:56" ht="11.25" customHeight="1" x14ac:dyDescent="0.25">
      <c r="AY1327" s="189" t="s">
        <v>91</v>
      </c>
      <c r="AZ1327" s="188">
        <f>_xll.qlInterestRateIndexFixingDate(Currency&amp;"ibor"&amp;$I$1,BA1327,Trigger)</f>
        <v>48586</v>
      </c>
      <c r="BA1327" s="188">
        <f>_xll.qlCalendarAdvance(Calendar,BA1326,AY1327,"f",,Trigger)</f>
        <v>48590</v>
      </c>
      <c r="BB1327" s="188">
        <f>_xll.qlInterestRateIndexMaturity(Currency&amp;"ibor"&amp;$I$1,BA1327,Trigger)</f>
        <v>48680</v>
      </c>
      <c r="BC1327" s="361" t="e">
        <f>_xll.qlIndexFixing($AC$5,AZ1327,,_xll.ohTrigger(Trigger,Quote!$V$2))</f>
        <v>#VALUE!</v>
      </c>
      <c r="BD1327" s="361" t="e">
        <f>_xll.qlIndexFixing($BE$1,AZ1327,TRUE,_xll.ohTrigger(Trigger,Quote!$V$2))</f>
        <v>#NUM!</v>
      </c>
    </row>
    <row r="1328" spans="51:56" ht="11.25" customHeight="1" x14ac:dyDescent="0.25">
      <c r="AY1328" s="189" t="s">
        <v>91</v>
      </c>
      <c r="AZ1328" s="188">
        <f>_xll.qlInterestRateIndexFixingDate(Currency&amp;"ibor"&amp;$I$1,BA1328,Trigger)</f>
        <v>48593</v>
      </c>
      <c r="BA1328" s="188">
        <f>_xll.qlCalendarAdvance(Calendar,BA1327,AY1328,"f",,Trigger)</f>
        <v>48597</v>
      </c>
      <c r="BB1328" s="188">
        <f>_xll.qlInterestRateIndexMaturity(Currency&amp;"ibor"&amp;$I$1,BA1328,Trigger)</f>
        <v>48688</v>
      </c>
      <c r="BC1328" s="361" t="e">
        <f>_xll.qlIndexFixing($AC$5,AZ1328,,_xll.ohTrigger(Trigger,Quote!$V$2))</f>
        <v>#VALUE!</v>
      </c>
      <c r="BD1328" s="361" t="e">
        <f>_xll.qlIndexFixing($BE$1,AZ1328,TRUE,_xll.ohTrigger(Trigger,Quote!$V$2))</f>
        <v>#NUM!</v>
      </c>
    </row>
    <row r="1329" spans="51:56" ht="11.25" customHeight="1" x14ac:dyDescent="0.25">
      <c r="AY1329" s="189" t="s">
        <v>91</v>
      </c>
      <c r="AZ1329" s="188">
        <f>_xll.qlInterestRateIndexFixingDate(Currency&amp;"ibor"&amp;$I$1,BA1329,Trigger)</f>
        <v>48600</v>
      </c>
      <c r="BA1329" s="188">
        <f>_xll.qlCalendarAdvance(Calendar,BA1328,AY1329,"f",,Trigger)</f>
        <v>48604</v>
      </c>
      <c r="BB1329" s="188">
        <f>_xll.qlInterestRateIndexMaturity(Currency&amp;"ibor"&amp;$I$1,BA1329,Trigger)</f>
        <v>48694</v>
      </c>
      <c r="BC1329" s="361" t="e">
        <f>_xll.qlIndexFixing($AC$5,AZ1329,,_xll.ohTrigger(Trigger,Quote!$V$2))</f>
        <v>#VALUE!</v>
      </c>
      <c r="BD1329" s="361" t="e">
        <f>_xll.qlIndexFixing($BE$1,AZ1329,TRUE,_xll.ohTrigger(Trigger,Quote!$V$2))</f>
        <v>#NUM!</v>
      </c>
    </row>
    <row r="1330" spans="51:56" ht="11.25" customHeight="1" x14ac:dyDescent="0.25">
      <c r="AY1330" s="189" t="s">
        <v>91</v>
      </c>
      <c r="AZ1330" s="188">
        <f>_xll.qlInterestRateIndexFixingDate(Currency&amp;"ibor"&amp;$I$1,BA1330,Trigger)</f>
        <v>48607</v>
      </c>
      <c r="BA1330" s="188">
        <f>_xll.qlCalendarAdvance(Calendar,BA1329,AY1330,"f",,Trigger)</f>
        <v>48611</v>
      </c>
      <c r="BB1330" s="188">
        <f>_xll.qlInterestRateIndexMaturity(Currency&amp;"ibor"&amp;$I$1,BA1330,Trigger)</f>
        <v>48701</v>
      </c>
      <c r="BC1330" s="361" t="e">
        <f>_xll.qlIndexFixing($AC$5,AZ1330,,_xll.ohTrigger(Trigger,Quote!$V$2))</f>
        <v>#VALUE!</v>
      </c>
      <c r="BD1330" s="361" t="e">
        <f>_xll.qlIndexFixing($BE$1,AZ1330,TRUE,_xll.ohTrigger(Trigger,Quote!$V$2))</f>
        <v>#NUM!</v>
      </c>
    </row>
    <row r="1331" spans="51:56" ht="11.25" customHeight="1" x14ac:dyDescent="0.25">
      <c r="AY1331" s="189" t="s">
        <v>91</v>
      </c>
      <c r="AZ1331" s="188">
        <f>_xll.qlInterestRateIndexFixingDate(Currency&amp;"ibor"&amp;$I$1,BA1331,Trigger)</f>
        <v>48614</v>
      </c>
      <c r="BA1331" s="188">
        <f>_xll.qlCalendarAdvance(Calendar,BA1330,AY1331,"f",,Trigger)</f>
        <v>48618</v>
      </c>
      <c r="BB1331" s="188">
        <f>_xll.qlInterestRateIndexMaturity(Currency&amp;"ibor"&amp;$I$1,BA1331,Trigger)</f>
        <v>48708</v>
      </c>
      <c r="BC1331" s="361" t="e">
        <f>_xll.qlIndexFixing($AC$5,AZ1331,,_xll.ohTrigger(Trigger,Quote!$V$2))</f>
        <v>#VALUE!</v>
      </c>
      <c r="BD1331" s="361" t="e">
        <f>_xll.qlIndexFixing($BE$1,AZ1331,TRUE,_xll.ohTrigger(Trigger,Quote!$V$2))</f>
        <v>#NUM!</v>
      </c>
    </row>
    <row r="1332" spans="51:56" ht="11.25" customHeight="1" x14ac:dyDescent="0.25">
      <c r="AY1332" s="189" t="s">
        <v>91</v>
      </c>
      <c r="AZ1332" s="188">
        <f>_xll.qlInterestRateIndexFixingDate(Currency&amp;"ibor"&amp;$I$1,BA1332,Trigger)</f>
        <v>48621</v>
      </c>
      <c r="BA1332" s="188">
        <f>_xll.qlCalendarAdvance(Calendar,BA1331,AY1332,"f",,Trigger)</f>
        <v>48625</v>
      </c>
      <c r="BB1332" s="188">
        <f>_xll.qlInterestRateIndexMaturity(Currency&amp;"ibor"&amp;$I$1,BA1332,Trigger)</f>
        <v>48715</v>
      </c>
      <c r="BC1332" s="361" t="e">
        <f>_xll.qlIndexFixing($AC$5,AZ1332,,_xll.ohTrigger(Trigger,Quote!$V$2))</f>
        <v>#VALUE!</v>
      </c>
      <c r="BD1332" s="361" t="e">
        <f>_xll.qlIndexFixing($BE$1,AZ1332,TRUE,_xll.ohTrigger(Trigger,Quote!$V$2))</f>
        <v>#NUM!</v>
      </c>
    </row>
    <row r="1333" spans="51:56" ht="11.25" customHeight="1" x14ac:dyDescent="0.25">
      <c r="AY1333" s="189" t="s">
        <v>91</v>
      </c>
      <c r="AZ1333" s="188">
        <f>_xll.qlInterestRateIndexFixingDate(Currency&amp;"ibor"&amp;$I$1,BA1333,Trigger)</f>
        <v>48628</v>
      </c>
      <c r="BA1333" s="188">
        <f>_xll.qlCalendarAdvance(Calendar,BA1332,AY1333,"f",,Trigger)</f>
        <v>48632</v>
      </c>
      <c r="BB1333" s="188">
        <f>_xll.qlInterestRateIndexMaturity(Currency&amp;"ibor"&amp;$I$1,BA1333,Trigger)</f>
        <v>48722</v>
      </c>
      <c r="BC1333" s="361" t="e">
        <f>_xll.qlIndexFixing($AC$5,AZ1333,,_xll.ohTrigger(Trigger,Quote!$V$2))</f>
        <v>#VALUE!</v>
      </c>
      <c r="BD1333" s="361" t="e">
        <f>_xll.qlIndexFixing($BE$1,AZ1333,TRUE,_xll.ohTrigger(Trigger,Quote!$V$2))</f>
        <v>#NUM!</v>
      </c>
    </row>
    <row r="1334" spans="51:56" ht="11.25" customHeight="1" x14ac:dyDescent="0.25">
      <c r="AY1334" s="189" t="s">
        <v>91</v>
      </c>
      <c r="AZ1334" s="188">
        <f>_xll.qlInterestRateIndexFixingDate(Currency&amp;"ibor"&amp;$I$1,BA1334,Trigger)</f>
        <v>48635</v>
      </c>
      <c r="BA1334" s="188">
        <f>_xll.qlCalendarAdvance(Calendar,BA1333,AY1334,"f",,Trigger)</f>
        <v>48639</v>
      </c>
      <c r="BB1334" s="188">
        <f>_xll.qlInterestRateIndexMaturity(Currency&amp;"ibor"&amp;$I$1,BA1334,Trigger)</f>
        <v>48731</v>
      </c>
      <c r="BC1334" s="361" t="e">
        <f>_xll.qlIndexFixing($AC$5,AZ1334,,_xll.ohTrigger(Trigger,Quote!$V$2))</f>
        <v>#VALUE!</v>
      </c>
      <c r="BD1334" s="361" t="e">
        <f>_xll.qlIndexFixing($BE$1,AZ1334,TRUE,_xll.ohTrigger(Trigger,Quote!$V$2))</f>
        <v>#NUM!</v>
      </c>
    </row>
    <row r="1335" spans="51:56" ht="11.25" customHeight="1" x14ac:dyDescent="0.25">
      <c r="AY1335" s="189" t="s">
        <v>91</v>
      </c>
      <c r="AZ1335" s="188">
        <f>_xll.qlInterestRateIndexFixingDate(Currency&amp;"ibor"&amp;$I$1,BA1335,Trigger)</f>
        <v>48642</v>
      </c>
      <c r="BA1335" s="188">
        <f>_xll.qlCalendarAdvance(Calendar,BA1334,AY1335,"f",,Trigger)</f>
        <v>48646</v>
      </c>
      <c r="BB1335" s="188">
        <f>_xll.qlInterestRateIndexMaturity(Currency&amp;"ibor"&amp;$I$1,BA1335,Trigger)</f>
        <v>48738</v>
      </c>
      <c r="BC1335" s="361" t="e">
        <f>_xll.qlIndexFixing($AC$5,AZ1335,,_xll.ohTrigger(Trigger,Quote!$V$2))</f>
        <v>#VALUE!</v>
      </c>
      <c r="BD1335" s="361" t="e">
        <f>_xll.qlIndexFixing($BE$1,AZ1335,TRUE,_xll.ohTrigger(Trigger,Quote!$V$2))</f>
        <v>#NUM!</v>
      </c>
    </row>
    <row r="1336" spans="51:56" ht="11.25" customHeight="1" x14ac:dyDescent="0.25">
      <c r="AY1336" s="189" t="s">
        <v>91</v>
      </c>
      <c r="AZ1336" s="188">
        <f>_xll.qlInterestRateIndexFixingDate(Currency&amp;"ibor"&amp;$I$1,BA1336,Trigger)</f>
        <v>48649</v>
      </c>
      <c r="BA1336" s="188">
        <f>_xll.qlCalendarAdvance(Calendar,BA1335,AY1336,"f",,Trigger)</f>
        <v>48653</v>
      </c>
      <c r="BB1336" s="188">
        <f>_xll.qlInterestRateIndexMaturity(Currency&amp;"ibor"&amp;$I$1,BA1336,Trigger)</f>
        <v>48745</v>
      </c>
      <c r="BC1336" s="361" t="e">
        <f>_xll.qlIndexFixing($AC$5,AZ1336,,_xll.ohTrigger(Trigger,Quote!$V$2))</f>
        <v>#VALUE!</v>
      </c>
      <c r="BD1336" s="361" t="e">
        <f>_xll.qlIndexFixing($BE$1,AZ1336,TRUE,_xll.ohTrigger(Trigger,Quote!$V$2))</f>
        <v>#NUM!</v>
      </c>
    </row>
    <row r="1337" spans="51:56" ht="11.25" customHeight="1" x14ac:dyDescent="0.25">
      <c r="AY1337" s="189" t="s">
        <v>91</v>
      </c>
      <c r="AZ1337" s="188">
        <f>_xll.qlInterestRateIndexFixingDate(Currency&amp;"ibor"&amp;$I$1,BA1337,Trigger)</f>
        <v>48656</v>
      </c>
      <c r="BA1337" s="188">
        <f>_xll.qlCalendarAdvance(Calendar,BA1336,AY1337,"f",,Trigger)</f>
        <v>48660</v>
      </c>
      <c r="BB1337" s="188">
        <f>_xll.qlInterestRateIndexMaturity(Currency&amp;"ibor"&amp;$I$1,BA1337,Trigger)</f>
        <v>48752</v>
      </c>
      <c r="BC1337" s="361" t="e">
        <f>_xll.qlIndexFixing($AC$5,AZ1337,,_xll.ohTrigger(Trigger,Quote!$V$2))</f>
        <v>#VALUE!</v>
      </c>
      <c r="BD1337" s="361" t="e">
        <f>_xll.qlIndexFixing($BE$1,AZ1337,TRUE,_xll.ohTrigger(Trigger,Quote!$V$2))</f>
        <v>#NUM!</v>
      </c>
    </row>
    <row r="1338" spans="51:56" ht="11.25" customHeight="1" x14ac:dyDescent="0.25">
      <c r="AY1338" s="189" t="s">
        <v>91</v>
      </c>
      <c r="AZ1338" s="188">
        <f>_xll.qlInterestRateIndexFixingDate(Currency&amp;"ibor"&amp;$I$1,BA1338,Trigger)</f>
        <v>48663</v>
      </c>
      <c r="BA1338" s="188">
        <f>_xll.qlCalendarAdvance(Calendar,BA1337,AY1338,"f",,Trigger)</f>
        <v>48667</v>
      </c>
      <c r="BB1338" s="188">
        <f>_xll.qlInterestRateIndexMaturity(Currency&amp;"ibor"&amp;$I$1,BA1338,Trigger)</f>
        <v>48759</v>
      </c>
      <c r="BC1338" s="361" t="e">
        <f>_xll.qlIndexFixing($AC$5,AZ1338,,_xll.ohTrigger(Trigger,Quote!$V$2))</f>
        <v>#VALUE!</v>
      </c>
      <c r="BD1338" s="361" t="e">
        <f>_xll.qlIndexFixing($BE$1,AZ1338,TRUE,_xll.ohTrigger(Trigger,Quote!$V$2))</f>
        <v>#NUM!</v>
      </c>
    </row>
    <row r="1339" spans="51:56" ht="11.25" customHeight="1" x14ac:dyDescent="0.25">
      <c r="AY1339" s="189" t="s">
        <v>91</v>
      </c>
      <c r="AZ1339" s="188">
        <f>_xll.qlInterestRateIndexFixingDate(Currency&amp;"ibor"&amp;$I$1,BA1339,Trigger)</f>
        <v>48670</v>
      </c>
      <c r="BA1339" s="188">
        <f>_xll.qlCalendarAdvance(Calendar,BA1338,AY1339,"f",,Trigger)</f>
        <v>48674</v>
      </c>
      <c r="BB1339" s="188">
        <f>_xll.qlInterestRateIndexMaturity(Currency&amp;"ibor"&amp;$I$1,BA1339,Trigger)</f>
        <v>48765</v>
      </c>
      <c r="BC1339" s="361" t="e">
        <f>_xll.qlIndexFixing($AC$5,AZ1339,,_xll.ohTrigger(Trigger,Quote!$V$2))</f>
        <v>#VALUE!</v>
      </c>
      <c r="BD1339" s="361" t="e">
        <f>_xll.qlIndexFixing($BE$1,AZ1339,TRUE,_xll.ohTrigger(Trigger,Quote!$V$2))</f>
        <v>#NUM!</v>
      </c>
    </row>
    <row r="1340" spans="51:56" ht="11.25" customHeight="1" x14ac:dyDescent="0.25">
      <c r="AY1340" s="189" t="s">
        <v>91</v>
      </c>
      <c r="AZ1340" s="188">
        <f>_xll.qlInterestRateIndexFixingDate(Currency&amp;"ibor"&amp;$I$1,BA1340,Trigger)</f>
        <v>48677</v>
      </c>
      <c r="BA1340" s="188">
        <f>_xll.qlCalendarAdvance(Calendar,BA1339,AY1340,"f",,Trigger)</f>
        <v>48681</v>
      </c>
      <c r="BB1340" s="188">
        <f>_xll.qlInterestRateIndexMaturity(Currency&amp;"ibor"&amp;$I$1,BA1340,Trigger)</f>
        <v>48772</v>
      </c>
      <c r="BC1340" s="361" t="e">
        <f>_xll.qlIndexFixing($AC$5,AZ1340,,_xll.ohTrigger(Trigger,Quote!$V$2))</f>
        <v>#VALUE!</v>
      </c>
      <c r="BD1340" s="361" t="e">
        <f>_xll.qlIndexFixing($BE$1,AZ1340,TRUE,_xll.ohTrigger(Trigger,Quote!$V$2))</f>
        <v>#NUM!</v>
      </c>
    </row>
    <row r="1341" spans="51:56" ht="11.25" customHeight="1" x14ac:dyDescent="0.25">
      <c r="AY1341" s="189" t="s">
        <v>91</v>
      </c>
      <c r="AZ1341" s="188">
        <f>_xll.qlInterestRateIndexFixingDate(Currency&amp;"ibor"&amp;$I$1,BA1341,Trigger)</f>
        <v>48682</v>
      </c>
      <c r="BA1341" s="188">
        <f>_xll.qlCalendarAdvance(Calendar,BA1340,AY1341,"f",,Trigger)</f>
        <v>48688</v>
      </c>
      <c r="BB1341" s="188">
        <f>_xll.qlInterestRateIndexMaturity(Currency&amp;"ibor"&amp;$I$1,BA1341,Trigger)</f>
        <v>48779</v>
      </c>
      <c r="BC1341" s="361" t="e">
        <f>_xll.qlIndexFixing($AC$5,AZ1341,,_xll.ohTrigger(Trigger,Quote!$V$2))</f>
        <v>#VALUE!</v>
      </c>
      <c r="BD1341" s="361" t="e">
        <f>_xll.qlIndexFixing($BE$1,AZ1341,TRUE,_xll.ohTrigger(Trigger,Quote!$V$2))</f>
        <v>#NUM!</v>
      </c>
    </row>
    <row r="1342" spans="51:56" ht="11.25" customHeight="1" x14ac:dyDescent="0.25">
      <c r="AY1342" s="189" t="s">
        <v>91</v>
      </c>
      <c r="AZ1342" s="188">
        <f>_xll.qlInterestRateIndexFixingDate(Currency&amp;"ibor"&amp;$I$1,BA1342,Trigger)</f>
        <v>48691</v>
      </c>
      <c r="BA1342" s="188">
        <f>_xll.qlCalendarAdvance(Calendar,BA1341,AY1342,"f",,Trigger)</f>
        <v>48695</v>
      </c>
      <c r="BB1342" s="188">
        <f>_xll.qlInterestRateIndexMaturity(Currency&amp;"ibor"&amp;$I$1,BA1342,Trigger)</f>
        <v>48786</v>
      </c>
      <c r="BC1342" s="361" t="e">
        <f>_xll.qlIndexFixing($AC$5,AZ1342,,_xll.ohTrigger(Trigger,Quote!$V$2))</f>
        <v>#VALUE!</v>
      </c>
      <c r="BD1342" s="361" t="e">
        <f>_xll.qlIndexFixing($BE$1,AZ1342,TRUE,_xll.ohTrigger(Trigger,Quote!$V$2))</f>
        <v>#NUM!</v>
      </c>
    </row>
    <row r="1343" spans="51:56" ht="11.25" customHeight="1" x14ac:dyDescent="0.25">
      <c r="AY1343" s="189" t="s">
        <v>91</v>
      </c>
      <c r="AZ1343" s="188">
        <f>_xll.qlInterestRateIndexFixingDate(Currency&amp;"ibor"&amp;$I$1,BA1343,Trigger)</f>
        <v>48698</v>
      </c>
      <c r="BA1343" s="188">
        <f>_xll.qlCalendarAdvance(Calendar,BA1342,AY1343,"f",,Trigger)</f>
        <v>48702</v>
      </c>
      <c r="BB1343" s="188">
        <f>_xll.qlInterestRateIndexMaturity(Currency&amp;"ibor"&amp;$I$1,BA1343,Trigger)</f>
        <v>48794</v>
      </c>
      <c r="BC1343" s="361" t="e">
        <f>_xll.qlIndexFixing($AC$5,AZ1343,,_xll.ohTrigger(Trigger,Quote!$V$2))</f>
        <v>#VALUE!</v>
      </c>
      <c r="BD1343" s="361" t="e">
        <f>_xll.qlIndexFixing($BE$1,AZ1343,TRUE,_xll.ohTrigger(Trigger,Quote!$V$2))</f>
        <v>#NUM!</v>
      </c>
    </row>
    <row r="1344" spans="51:56" ht="11.25" customHeight="1" x14ac:dyDescent="0.25">
      <c r="AY1344" s="189" t="s">
        <v>91</v>
      </c>
      <c r="AZ1344" s="188">
        <f>_xll.qlInterestRateIndexFixingDate(Currency&amp;"ibor"&amp;$I$1,BA1344,Trigger)</f>
        <v>48705</v>
      </c>
      <c r="BA1344" s="188">
        <f>_xll.qlCalendarAdvance(Calendar,BA1343,AY1344,"f",,Trigger)</f>
        <v>48709</v>
      </c>
      <c r="BB1344" s="188">
        <f>_xll.qlInterestRateIndexMaturity(Currency&amp;"ibor"&amp;$I$1,BA1344,Trigger)</f>
        <v>48801</v>
      </c>
      <c r="BC1344" s="361" t="e">
        <f>_xll.qlIndexFixing($AC$5,AZ1344,,_xll.ohTrigger(Trigger,Quote!$V$2))</f>
        <v>#VALUE!</v>
      </c>
      <c r="BD1344" s="361" t="e">
        <f>_xll.qlIndexFixing($BE$1,AZ1344,TRUE,_xll.ohTrigger(Trigger,Quote!$V$2))</f>
        <v>#NUM!</v>
      </c>
    </row>
    <row r="1345" spans="51:56" ht="11.25" customHeight="1" x14ac:dyDescent="0.25">
      <c r="AY1345" s="189" t="s">
        <v>91</v>
      </c>
      <c r="AZ1345" s="188">
        <f>_xll.qlInterestRateIndexFixingDate(Currency&amp;"ibor"&amp;$I$1,BA1345,Trigger)</f>
        <v>48712</v>
      </c>
      <c r="BA1345" s="188">
        <f>_xll.qlCalendarAdvance(Calendar,BA1344,AY1345,"f",,Trigger)</f>
        <v>48716</v>
      </c>
      <c r="BB1345" s="188">
        <f>_xll.qlInterestRateIndexMaturity(Currency&amp;"ibor"&amp;$I$1,BA1345,Trigger)</f>
        <v>48808</v>
      </c>
      <c r="BC1345" s="361" t="e">
        <f>_xll.qlIndexFixing($AC$5,AZ1345,,_xll.ohTrigger(Trigger,Quote!$V$2))</f>
        <v>#VALUE!</v>
      </c>
      <c r="BD1345" s="361" t="e">
        <f>_xll.qlIndexFixing($BE$1,AZ1345,TRUE,_xll.ohTrigger(Trigger,Quote!$V$2))</f>
        <v>#NUM!</v>
      </c>
    </row>
    <row r="1346" spans="51:56" ht="11.25" customHeight="1" x14ac:dyDescent="0.25">
      <c r="AY1346" s="189" t="s">
        <v>91</v>
      </c>
      <c r="AZ1346" s="188">
        <f>_xll.qlInterestRateIndexFixingDate(Currency&amp;"ibor"&amp;$I$1,BA1346,Trigger)</f>
        <v>48719</v>
      </c>
      <c r="BA1346" s="188">
        <f>_xll.qlCalendarAdvance(Calendar,BA1345,AY1346,"f",,Trigger)</f>
        <v>48723</v>
      </c>
      <c r="BB1346" s="188">
        <f>_xll.qlInterestRateIndexMaturity(Currency&amp;"ibor"&amp;$I$1,BA1346,Trigger)</f>
        <v>48815</v>
      </c>
      <c r="BC1346" s="361" t="e">
        <f>_xll.qlIndexFixing($AC$5,AZ1346,,_xll.ohTrigger(Trigger,Quote!$V$2))</f>
        <v>#VALUE!</v>
      </c>
      <c r="BD1346" s="361" t="e">
        <f>_xll.qlIndexFixing($BE$1,AZ1346,TRUE,_xll.ohTrigger(Trigger,Quote!$V$2))</f>
        <v>#NUM!</v>
      </c>
    </row>
    <row r="1347" spans="51:56" ht="11.25" customHeight="1" x14ac:dyDescent="0.25">
      <c r="AY1347" s="189" t="s">
        <v>91</v>
      </c>
      <c r="AZ1347" s="188">
        <f>_xll.qlInterestRateIndexFixingDate(Currency&amp;"ibor"&amp;$I$1,BA1347,Trigger)</f>
        <v>48726</v>
      </c>
      <c r="BA1347" s="188">
        <f>_xll.qlCalendarAdvance(Calendar,BA1346,AY1347,"f",,Trigger)</f>
        <v>48730</v>
      </c>
      <c r="BB1347" s="188">
        <f>_xll.qlInterestRateIndexMaturity(Currency&amp;"ibor"&amp;$I$1,BA1347,Trigger)</f>
        <v>48822</v>
      </c>
      <c r="BC1347" s="361" t="e">
        <f>_xll.qlIndexFixing($AC$5,AZ1347,,_xll.ohTrigger(Trigger,Quote!$V$2))</f>
        <v>#VALUE!</v>
      </c>
      <c r="BD1347" s="361" t="e">
        <f>_xll.qlIndexFixing($BE$1,AZ1347,TRUE,_xll.ohTrigger(Trigger,Quote!$V$2))</f>
        <v>#NUM!</v>
      </c>
    </row>
    <row r="1348" spans="51:56" ht="11.25" customHeight="1" x14ac:dyDescent="0.25">
      <c r="AY1348" s="189" t="s">
        <v>91</v>
      </c>
      <c r="AZ1348" s="188">
        <f>_xll.qlInterestRateIndexFixingDate(Currency&amp;"ibor"&amp;$I$1,BA1348,Trigger)</f>
        <v>48733</v>
      </c>
      <c r="BA1348" s="188">
        <f>_xll.qlCalendarAdvance(Calendar,BA1347,AY1348,"f",,Trigger)</f>
        <v>48737</v>
      </c>
      <c r="BB1348" s="188">
        <f>_xll.qlInterestRateIndexMaturity(Currency&amp;"ibor"&amp;$I$1,BA1348,Trigger)</f>
        <v>48829</v>
      </c>
      <c r="BC1348" s="361" t="e">
        <f>_xll.qlIndexFixing($AC$5,AZ1348,,_xll.ohTrigger(Trigger,Quote!$V$2))</f>
        <v>#VALUE!</v>
      </c>
      <c r="BD1348" s="361" t="e">
        <f>_xll.qlIndexFixing($BE$1,AZ1348,TRUE,_xll.ohTrigger(Trigger,Quote!$V$2))</f>
        <v>#NUM!</v>
      </c>
    </row>
    <row r="1349" spans="51:56" ht="11.25" customHeight="1" x14ac:dyDescent="0.25">
      <c r="AY1349" s="189" t="s">
        <v>91</v>
      </c>
      <c r="AZ1349" s="188">
        <f>_xll.qlInterestRateIndexFixingDate(Currency&amp;"ibor"&amp;$I$1,BA1349,Trigger)</f>
        <v>48740</v>
      </c>
      <c r="BA1349" s="188">
        <f>_xll.qlCalendarAdvance(Calendar,BA1348,AY1349,"f",,Trigger)</f>
        <v>48744</v>
      </c>
      <c r="BB1349" s="188">
        <f>_xll.qlInterestRateIndexMaturity(Currency&amp;"ibor"&amp;$I$1,BA1349,Trigger)</f>
        <v>48836</v>
      </c>
      <c r="BC1349" s="361" t="e">
        <f>_xll.qlIndexFixing($AC$5,AZ1349,,_xll.ohTrigger(Trigger,Quote!$V$2))</f>
        <v>#VALUE!</v>
      </c>
      <c r="BD1349" s="361" t="e">
        <f>_xll.qlIndexFixing($BE$1,AZ1349,TRUE,_xll.ohTrigger(Trigger,Quote!$V$2))</f>
        <v>#NUM!</v>
      </c>
    </row>
    <row r="1350" spans="51:56" ht="11.25" customHeight="1" x14ac:dyDescent="0.25">
      <c r="AY1350" s="189" t="s">
        <v>91</v>
      </c>
      <c r="AZ1350" s="188">
        <f>_xll.qlInterestRateIndexFixingDate(Currency&amp;"ibor"&amp;$I$1,BA1350,Trigger)</f>
        <v>48747</v>
      </c>
      <c r="BA1350" s="188">
        <f>_xll.qlCalendarAdvance(Calendar,BA1349,AY1350,"f",,Trigger)</f>
        <v>48751</v>
      </c>
      <c r="BB1350" s="188">
        <f>_xll.qlInterestRateIndexMaturity(Currency&amp;"ibor"&amp;$I$1,BA1350,Trigger)</f>
        <v>48843</v>
      </c>
      <c r="BC1350" s="361" t="e">
        <f>_xll.qlIndexFixing($AC$5,AZ1350,,_xll.ohTrigger(Trigger,Quote!$V$2))</f>
        <v>#VALUE!</v>
      </c>
      <c r="BD1350" s="361" t="e">
        <f>_xll.qlIndexFixing($BE$1,AZ1350,TRUE,_xll.ohTrigger(Trigger,Quote!$V$2))</f>
        <v>#NUM!</v>
      </c>
    </row>
    <row r="1351" spans="51:56" ht="11.25" customHeight="1" x14ac:dyDescent="0.25">
      <c r="AY1351" s="189" t="s">
        <v>91</v>
      </c>
      <c r="AZ1351" s="188">
        <f>_xll.qlInterestRateIndexFixingDate(Currency&amp;"ibor"&amp;$I$1,BA1351,Trigger)</f>
        <v>48754</v>
      </c>
      <c r="BA1351" s="188">
        <f>_xll.qlCalendarAdvance(Calendar,BA1350,AY1351,"f",,Trigger)</f>
        <v>48758</v>
      </c>
      <c r="BB1351" s="188">
        <f>_xll.qlInterestRateIndexMaturity(Currency&amp;"ibor"&amp;$I$1,BA1351,Trigger)</f>
        <v>48850</v>
      </c>
      <c r="BC1351" s="361" t="e">
        <f>_xll.qlIndexFixing($AC$5,AZ1351,,_xll.ohTrigger(Trigger,Quote!$V$2))</f>
        <v>#VALUE!</v>
      </c>
      <c r="BD1351" s="361" t="e">
        <f>_xll.qlIndexFixing($BE$1,AZ1351,TRUE,_xll.ohTrigger(Trigger,Quote!$V$2))</f>
        <v>#NUM!</v>
      </c>
    </row>
    <row r="1352" spans="51:56" ht="11.25" customHeight="1" x14ac:dyDescent="0.25">
      <c r="AY1352" s="189" t="s">
        <v>91</v>
      </c>
      <c r="AZ1352" s="188">
        <f>_xll.qlInterestRateIndexFixingDate(Currency&amp;"ibor"&amp;$I$1,BA1352,Trigger)</f>
        <v>48761</v>
      </c>
      <c r="BA1352" s="188">
        <f>_xll.qlCalendarAdvance(Calendar,BA1351,AY1352,"f",,Trigger)</f>
        <v>48765</v>
      </c>
      <c r="BB1352" s="188">
        <f>_xll.qlInterestRateIndexMaturity(Currency&amp;"ibor"&amp;$I$1,BA1352,Trigger)</f>
        <v>48857</v>
      </c>
      <c r="BC1352" s="361" t="e">
        <f>_xll.qlIndexFixing($AC$5,AZ1352,,_xll.ohTrigger(Trigger,Quote!$V$2))</f>
        <v>#VALUE!</v>
      </c>
      <c r="BD1352" s="361" t="e">
        <f>_xll.qlIndexFixing($BE$1,AZ1352,TRUE,_xll.ohTrigger(Trigger,Quote!$V$2))</f>
        <v>#NUM!</v>
      </c>
    </row>
    <row r="1353" spans="51:56" ht="11.25" customHeight="1" x14ac:dyDescent="0.25">
      <c r="AY1353" s="189" t="s">
        <v>91</v>
      </c>
      <c r="AZ1353" s="188">
        <f>_xll.qlInterestRateIndexFixingDate(Currency&amp;"ibor"&amp;$I$1,BA1353,Trigger)</f>
        <v>48768</v>
      </c>
      <c r="BA1353" s="188">
        <f>_xll.qlCalendarAdvance(Calendar,BA1352,AY1353,"f",,Trigger)</f>
        <v>48772</v>
      </c>
      <c r="BB1353" s="188">
        <f>_xll.qlInterestRateIndexMaturity(Currency&amp;"ibor"&amp;$I$1,BA1353,Trigger)</f>
        <v>48864</v>
      </c>
      <c r="BC1353" s="361" t="e">
        <f>_xll.qlIndexFixing($AC$5,AZ1353,,_xll.ohTrigger(Trigger,Quote!$V$2))</f>
        <v>#VALUE!</v>
      </c>
      <c r="BD1353" s="361" t="e">
        <f>_xll.qlIndexFixing($BE$1,AZ1353,TRUE,_xll.ohTrigger(Trigger,Quote!$V$2))</f>
        <v>#NUM!</v>
      </c>
    </row>
    <row r="1354" spans="51:56" ht="11.25" customHeight="1" x14ac:dyDescent="0.25">
      <c r="AY1354" s="189" t="s">
        <v>91</v>
      </c>
      <c r="AZ1354" s="188">
        <f>_xll.qlInterestRateIndexFixingDate(Currency&amp;"ibor"&amp;$I$1,BA1354,Trigger)</f>
        <v>48775</v>
      </c>
      <c r="BA1354" s="188">
        <f>_xll.qlCalendarAdvance(Calendar,BA1353,AY1354,"f",,Trigger)</f>
        <v>48779</v>
      </c>
      <c r="BB1354" s="188">
        <f>_xll.qlInterestRateIndexMaturity(Currency&amp;"ibor"&amp;$I$1,BA1354,Trigger)</f>
        <v>48871</v>
      </c>
      <c r="BC1354" s="361" t="e">
        <f>_xll.qlIndexFixing($AC$5,AZ1354,,_xll.ohTrigger(Trigger,Quote!$V$2))</f>
        <v>#VALUE!</v>
      </c>
      <c r="BD1354" s="361" t="e">
        <f>_xll.qlIndexFixing($BE$1,AZ1354,TRUE,_xll.ohTrigger(Trigger,Quote!$V$2))</f>
        <v>#NUM!</v>
      </c>
    </row>
    <row r="1355" spans="51:56" ht="11.25" customHeight="1" x14ac:dyDescent="0.25">
      <c r="AY1355" s="189" t="s">
        <v>91</v>
      </c>
      <c r="AZ1355" s="188">
        <f>_xll.qlInterestRateIndexFixingDate(Currency&amp;"ibor"&amp;$I$1,BA1355,Trigger)</f>
        <v>48782</v>
      </c>
      <c r="BA1355" s="188">
        <f>_xll.qlCalendarAdvance(Calendar,BA1354,AY1355,"f",,Trigger)</f>
        <v>48786</v>
      </c>
      <c r="BB1355" s="188">
        <f>_xll.qlInterestRateIndexMaturity(Currency&amp;"ibor"&amp;$I$1,BA1355,Trigger)</f>
        <v>48878</v>
      </c>
      <c r="BC1355" s="361" t="e">
        <f>_xll.qlIndexFixing($AC$5,AZ1355,,_xll.ohTrigger(Trigger,Quote!$V$2))</f>
        <v>#VALUE!</v>
      </c>
      <c r="BD1355" s="361" t="e">
        <f>_xll.qlIndexFixing($BE$1,AZ1355,TRUE,_xll.ohTrigger(Trigger,Quote!$V$2))</f>
        <v>#NUM!</v>
      </c>
    </row>
    <row r="1356" spans="51:56" ht="11.25" customHeight="1" x14ac:dyDescent="0.25">
      <c r="AY1356" s="189" t="s">
        <v>91</v>
      </c>
      <c r="AZ1356" s="188">
        <f>_xll.qlInterestRateIndexFixingDate(Currency&amp;"ibor"&amp;$I$1,BA1356,Trigger)</f>
        <v>48789</v>
      </c>
      <c r="BA1356" s="188">
        <f>_xll.qlCalendarAdvance(Calendar,BA1355,AY1356,"f",,Trigger)</f>
        <v>48793</v>
      </c>
      <c r="BB1356" s="188">
        <f>_xll.qlInterestRateIndexMaturity(Currency&amp;"ibor"&amp;$I$1,BA1356,Trigger)</f>
        <v>48885</v>
      </c>
      <c r="BC1356" s="361" t="e">
        <f>_xll.qlIndexFixing($AC$5,AZ1356,,_xll.ohTrigger(Trigger,Quote!$V$2))</f>
        <v>#VALUE!</v>
      </c>
      <c r="BD1356" s="361" t="e">
        <f>_xll.qlIndexFixing($BE$1,AZ1356,TRUE,_xll.ohTrigger(Trigger,Quote!$V$2))</f>
        <v>#NUM!</v>
      </c>
    </row>
    <row r="1357" spans="51:56" ht="11.25" customHeight="1" x14ac:dyDescent="0.25">
      <c r="AY1357" s="189" t="s">
        <v>91</v>
      </c>
      <c r="AZ1357" s="188">
        <f>_xll.qlInterestRateIndexFixingDate(Currency&amp;"ibor"&amp;$I$1,BA1357,Trigger)</f>
        <v>48796</v>
      </c>
      <c r="BA1357" s="188">
        <f>_xll.qlCalendarAdvance(Calendar,BA1356,AY1357,"f",,Trigger)</f>
        <v>48800</v>
      </c>
      <c r="BB1357" s="188">
        <f>_xll.qlInterestRateIndexMaturity(Currency&amp;"ibor"&amp;$I$1,BA1357,Trigger)</f>
        <v>48892</v>
      </c>
      <c r="BC1357" s="361" t="e">
        <f>_xll.qlIndexFixing($AC$5,AZ1357,,_xll.ohTrigger(Trigger,Quote!$V$2))</f>
        <v>#VALUE!</v>
      </c>
      <c r="BD1357" s="361" t="e">
        <f>_xll.qlIndexFixing($BE$1,AZ1357,TRUE,_xll.ohTrigger(Trigger,Quote!$V$2))</f>
        <v>#NUM!</v>
      </c>
    </row>
    <row r="1358" spans="51:56" ht="11.25" customHeight="1" x14ac:dyDescent="0.25">
      <c r="AY1358" s="189" t="s">
        <v>91</v>
      </c>
      <c r="AZ1358" s="188">
        <f>_xll.qlInterestRateIndexFixingDate(Currency&amp;"ibor"&amp;$I$1,BA1358,Trigger)</f>
        <v>48803</v>
      </c>
      <c r="BA1358" s="188">
        <f>_xll.qlCalendarAdvance(Calendar,BA1357,AY1358,"f",,Trigger)</f>
        <v>48807</v>
      </c>
      <c r="BB1358" s="188">
        <f>_xll.qlInterestRateIndexMaturity(Currency&amp;"ibor"&amp;$I$1,BA1358,Trigger)</f>
        <v>48899</v>
      </c>
      <c r="BC1358" s="361" t="e">
        <f>_xll.qlIndexFixing($AC$5,AZ1358,,_xll.ohTrigger(Trigger,Quote!$V$2))</f>
        <v>#VALUE!</v>
      </c>
      <c r="BD1358" s="361" t="e">
        <f>_xll.qlIndexFixing($BE$1,AZ1358,TRUE,_xll.ohTrigger(Trigger,Quote!$V$2))</f>
        <v>#NUM!</v>
      </c>
    </row>
    <row r="1359" spans="51:56" ht="11.25" customHeight="1" x14ac:dyDescent="0.25">
      <c r="AY1359" s="189" t="s">
        <v>91</v>
      </c>
      <c r="AZ1359" s="188">
        <f>_xll.qlInterestRateIndexFixingDate(Currency&amp;"ibor"&amp;$I$1,BA1359,Trigger)</f>
        <v>48810</v>
      </c>
      <c r="BA1359" s="188">
        <f>_xll.qlCalendarAdvance(Calendar,BA1358,AY1359,"f",,Trigger)</f>
        <v>48814</v>
      </c>
      <c r="BB1359" s="188">
        <f>_xll.qlInterestRateIndexMaturity(Currency&amp;"ibor"&amp;$I$1,BA1359,Trigger)</f>
        <v>48906</v>
      </c>
      <c r="BC1359" s="361" t="e">
        <f>_xll.qlIndexFixing($AC$5,AZ1359,,_xll.ohTrigger(Trigger,Quote!$V$2))</f>
        <v>#VALUE!</v>
      </c>
      <c r="BD1359" s="361" t="e">
        <f>_xll.qlIndexFixing($BE$1,AZ1359,TRUE,_xll.ohTrigger(Trigger,Quote!$V$2))</f>
        <v>#NUM!</v>
      </c>
    </row>
    <row r="1360" spans="51:56" ht="11.25" customHeight="1" x14ac:dyDescent="0.25">
      <c r="AY1360" s="189" t="s">
        <v>91</v>
      </c>
      <c r="AZ1360" s="188">
        <f>_xll.qlInterestRateIndexFixingDate(Currency&amp;"ibor"&amp;$I$1,BA1360,Trigger)</f>
        <v>48817</v>
      </c>
      <c r="BA1360" s="188">
        <f>_xll.qlCalendarAdvance(Calendar,BA1359,AY1360,"f",,Trigger)</f>
        <v>48821</v>
      </c>
      <c r="BB1360" s="188">
        <f>_xll.qlInterestRateIndexMaturity(Currency&amp;"ibor"&amp;$I$1,BA1360,Trigger)</f>
        <v>48913</v>
      </c>
      <c r="BC1360" s="361" t="e">
        <f>_xll.qlIndexFixing($AC$5,AZ1360,,_xll.ohTrigger(Trigger,Quote!$V$2))</f>
        <v>#VALUE!</v>
      </c>
      <c r="BD1360" s="361" t="e">
        <f>_xll.qlIndexFixing($BE$1,AZ1360,TRUE,_xll.ohTrigger(Trigger,Quote!$V$2))</f>
        <v>#NUM!</v>
      </c>
    </row>
    <row r="1361" spans="51:56" ht="11.25" customHeight="1" x14ac:dyDescent="0.25">
      <c r="AY1361" s="189" t="s">
        <v>91</v>
      </c>
      <c r="AZ1361" s="188">
        <f>_xll.qlInterestRateIndexFixingDate(Currency&amp;"ibor"&amp;$I$1,BA1361,Trigger)</f>
        <v>48824</v>
      </c>
      <c r="BA1361" s="188">
        <f>_xll.qlCalendarAdvance(Calendar,BA1360,AY1361,"f",,Trigger)</f>
        <v>48828</v>
      </c>
      <c r="BB1361" s="188">
        <f>_xll.qlInterestRateIndexMaturity(Currency&amp;"ibor"&amp;$I$1,BA1361,Trigger)</f>
        <v>48919</v>
      </c>
      <c r="BC1361" s="361" t="e">
        <f>_xll.qlIndexFixing($AC$5,AZ1361,,_xll.ohTrigger(Trigger,Quote!$V$2))</f>
        <v>#VALUE!</v>
      </c>
      <c r="BD1361" s="361" t="e">
        <f>_xll.qlIndexFixing($BE$1,AZ1361,TRUE,_xll.ohTrigger(Trigger,Quote!$V$2))</f>
        <v>#NUM!</v>
      </c>
    </row>
    <row r="1362" spans="51:56" ht="11.25" customHeight="1" x14ac:dyDescent="0.25">
      <c r="AY1362" s="189" t="s">
        <v>91</v>
      </c>
      <c r="AZ1362" s="188">
        <f>_xll.qlInterestRateIndexFixingDate(Currency&amp;"ibor"&amp;$I$1,BA1362,Trigger)</f>
        <v>48831</v>
      </c>
      <c r="BA1362" s="188">
        <f>_xll.qlCalendarAdvance(Calendar,BA1361,AY1362,"f",,Trigger)</f>
        <v>48835</v>
      </c>
      <c r="BB1362" s="188">
        <f>_xll.qlInterestRateIndexMaturity(Currency&amp;"ibor"&amp;$I$1,BA1362,Trigger)</f>
        <v>48926</v>
      </c>
      <c r="BC1362" s="361" t="e">
        <f>_xll.qlIndexFixing($AC$5,AZ1362,,_xll.ohTrigger(Trigger,Quote!$V$2))</f>
        <v>#VALUE!</v>
      </c>
      <c r="BD1362" s="361" t="e">
        <f>_xll.qlIndexFixing($BE$1,AZ1362,TRUE,_xll.ohTrigger(Trigger,Quote!$V$2))</f>
        <v>#NUM!</v>
      </c>
    </row>
    <row r="1363" spans="51:56" ht="11.25" customHeight="1" x14ac:dyDescent="0.25">
      <c r="AY1363" s="189" t="s">
        <v>91</v>
      </c>
      <c r="AZ1363" s="188">
        <f>_xll.qlInterestRateIndexFixingDate(Currency&amp;"ibor"&amp;$I$1,BA1363,Trigger)</f>
        <v>48838</v>
      </c>
      <c r="BA1363" s="188">
        <f>_xll.qlCalendarAdvance(Calendar,BA1362,AY1363,"f",,Trigger)</f>
        <v>48842</v>
      </c>
      <c r="BB1363" s="188">
        <f>_xll.qlInterestRateIndexMaturity(Currency&amp;"ibor"&amp;$I$1,BA1363,Trigger)</f>
        <v>48933</v>
      </c>
      <c r="BC1363" s="361" t="e">
        <f>_xll.qlIndexFixing($AC$5,AZ1363,,_xll.ohTrigger(Trigger,Quote!$V$2))</f>
        <v>#VALUE!</v>
      </c>
      <c r="BD1363" s="361" t="e">
        <f>_xll.qlIndexFixing($BE$1,AZ1363,TRUE,_xll.ohTrigger(Trigger,Quote!$V$2))</f>
        <v>#NUM!</v>
      </c>
    </row>
    <row r="1364" spans="51:56" ht="11.25" customHeight="1" x14ac:dyDescent="0.25">
      <c r="AY1364" s="189" t="s">
        <v>91</v>
      </c>
      <c r="AZ1364" s="188">
        <f>_xll.qlInterestRateIndexFixingDate(Currency&amp;"ibor"&amp;$I$1,BA1364,Trigger)</f>
        <v>48845</v>
      </c>
      <c r="BA1364" s="188">
        <f>_xll.qlCalendarAdvance(Calendar,BA1363,AY1364,"f",,Trigger)</f>
        <v>48849</v>
      </c>
      <c r="BB1364" s="188">
        <f>_xll.qlInterestRateIndexMaturity(Currency&amp;"ibor"&amp;$I$1,BA1364,Trigger)</f>
        <v>48940</v>
      </c>
      <c r="BC1364" s="361" t="e">
        <f>_xll.qlIndexFixing($AC$5,AZ1364,,_xll.ohTrigger(Trigger,Quote!$V$2))</f>
        <v>#VALUE!</v>
      </c>
      <c r="BD1364" s="361" t="e">
        <f>_xll.qlIndexFixing($BE$1,AZ1364,TRUE,_xll.ohTrigger(Trigger,Quote!$V$2))</f>
        <v>#NUM!</v>
      </c>
    </row>
    <row r="1365" spans="51:56" ht="11.25" customHeight="1" x14ac:dyDescent="0.25">
      <c r="AY1365" s="189" t="s">
        <v>91</v>
      </c>
      <c r="AZ1365" s="188">
        <f>_xll.qlInterestRateIndexFixingDate(Currency&amp;"ibor"&amp;$I$1,BA1365,Trigger)</f>
        <v>48852</v>
      </c>
      <c r="BA1365" s="188">
        <f>_xll.qlCalendarAdvance(Calendar,BA1364,AY1365,"f",,Trigger)</f>
        <v>48856</v>
      </c>
      <c r="BB1365" s="188">
        <f>_xll.qlInterestRateIndexMaturity(Currency&amp;"ibor"&amp;$I$1,BA1365,Trigger)</f>
        <v>48948</v>
      </c>
      <c r="BC1365" s="361" t="e">
        <f>_xll.qlIndexFixing($AC$5,AZ1365,,_xll.ohTrigger(Trigger,Quote!$V$2))</f>
        <v>#VALUE!</v>
      </c>
      <c r="BD1365" s="361" t="e">
        <f>_xll.qlIndexFixing($BE$1,AZ1365,TRUE,_xll.ohTrigger(Trigger,Quote!$V$2))</f>
        <v>#NUM!</v>
      </c>
    </row>
    <row r="1366" spans="51:56" ht="11.25" customHeight="1" x14ac:dyDescent="0.25">
      <c r="AY1366" s="189" t="s">
        <v>91</v>
      </c>
      <c r="AZ1366" s="188">
        <f>_xll.qlInterestRateIndexFixingDate(Currency&amp;"ibor"&amp;$I$1,BA1366,Trigger)</f>
        <v>48859</v>
      </c>
      <c r="BA1366" s="188">
        <f>_xll.qlCalendarAdvance(Calendar,BA1365,AY1366,"f",,Trigger)</f>
        <v>48863</v>
      </c>
      <c r="BB1366" s="188">
        <f>_xll.qlInterestRateIndexMaturity(Currency&amp;"ibor"&amp;$I$1,BA1366,Trigger)</f>
        <v>48955</v>
      </c>
      <c r="BC1366" s="361" t="e">
        <f>_xll.qlIndexFixing($AC$5,AZ1366,,_xll.ohTrigger(Trigger,Quote!$V$2))</f>
        <v>#VALUE!</v>
      </c>
      <c r="BD1366" s="361" t="e">
        <f>_xll.qlIndexFixing($BE$1,AZ1366,TRUE,_xll.ohTrigger(Trigger,Quote!$V$2))</f>
        <v>#NUM!</v>
      </c>
    </row>
    <row r="1367" spans="51:56" ht="11.25" customHeight="1" x14ac:dyDescent="0.25">
      <c r="AY1367" s="189" t="s">
        <v>91</v>
      </c>
      <c r="AZ1367" s="188">
        <f>_xll.qlInterestRateIndexFixingDate(Currency&amp;"ibor"&amp;$I$1,BA1367,Trigger)</f>
        <v>48866</v>
      </c>
      <c r="BA1367" s="188">
        <f>_xll.qlCalendarAdvance(Calendar,BA1366,AY1367,"f",,Trigger)</f>
        <v>48870</v>
      </c>
      <c r="BB1367" s="188">
        <f>_xll.qlInterestRateIndexMaturity(Currency&amp;"ibor"&amp;$I$1,BA1367,Trigger)</f>
        <v>48962</v>
      </c>
      <c r="BC1367" s="361" t="e">
        <f>_xll.qlIndexFixing($AC$5,AZ1367,,_xll.ohTrigger(Trigger,Quote!$V$2))</f>
        <v>#VALUE!</v>
      </c>
      <c r="BD1367" s="361" t="e">
        <f>_xll.qlIndexFixing($BE$1,AZ1367,TRUE,_xll.ohTrigger(Trigger,Quote!$V$2))</f>
        <v>#NUM!</v>
      </c>
    </row>
    <row r="1368" spans="51:56" ht="11.25" customHeight="1" x14ac:dyDescent="0.25">
      <c r="AY1368" s="189" t="s">
        <v>91</v>
      </c>
      <c r="AZ1368" s="188">
        <f>_xll.qlInterestRateIndexFixingDate(Currency&amp;"ibor"&amp;$I$1,BA1368,Trigger)</f>
        <v>48873</v>
      </c>
      <c r="BA1368" s="188">
        <f>_xll.qlCalendarAdvance(Calendar,BA1367,AY1368,"f",,Trigger)</f>
        <v>48877</v>
      </c>
      <c r="BB1368" s="188">
        <f>_xll.qlInterestRateIndexMaturity(Currency&amp;"ibor"&amp;$I$1,BA1368,Trigger)</f>
        <v>48969</v>
      </c>
      <c r="BC1368" s="361" t="e">
        <f>_xll.qlIndexFixing($AC$5,AZ1368,,_xll.ohTrigger(Trigger,Quote!$V$2))</f>
        <v>#VALUE!</v>
      </c>
      <c r="BD1368" s="361" t="e">
        <f>_xll.qlIndexFixing($BE$1,AZ1368,TRUE,_xll.ohTrigger(Trigger,Quote!$V$2))</f>
        <v>#NUM!</v>
      </c>
    </row>
    <row r="1369" spans="51:56" ht="11.25" customHeight="1" x14ac:dyDescent="0.25">
      <c r="AY1369" s="189" t="s">
        <v>91</v>
      </c>
      <c r="AZ1369" s="188">
        <f>_xll.qlInterestRateIndexFixingDate(Currency&amp;"ibor"&amp;$I$1,BA1369,Trigger)</f>
        <v>48880</v>
      </c>
      <c r="BA1369" s="188">
        <f>_xll.qlCalendarAdvance(Calendar,BA1368,AY1369,"f",,Trigger)</f>
        <v>48884</v>
      </c>
      <c r="BB1369" s="188">
        <f>_xll.qlInterestRateIndexMaturity(Currency&amp;"ibor"&amp;$I$1,BA1369,Trigger)</f>
        <v>48976</v>
      </c>
      <c r="BC1369" s="361" t="e">
        <f>_xll.qlIndexFixing($AC$5,AZ1369,,_xll.ohTrigger(Trigger,Quote!$V$2))</f>
        <v>#VALUE!</v>
      </c>
      <c r="BD1369" s="361" t="e">
        <f>_xll.qlIndexFixing($BE$1,AZ1369,TRUE,_xll.ohTrigger(Trigger,Quote!$V$2))</f>
        <v>#NUM!</v>
      </c>
    </row>
    <row r="1370" spans="51:56" ht="11.25" customHeight="1" x14ac:dyDescent="0.25">
      <c r="AY1370" s="189" t="s">
        <v>91</v>
      </c>
      <c r="AZ1370" s="188">
        <f>_xll.qlInterestRateIndexFixingDate(Currency&amp;"ibor"&amp;$I$1,BA1370,Trigger)</f>
        <v>48887</v>
      </c>
      <c r="BA1370" s="188">
        <f>_xll.qlCalendarAdvance(Calendar,BA1369,AY1370,"f",,Trigger)</f>
        <v>48891</v>
      </c>
      <c r="BB1370" s="188">
        <f>_xll.qlInterestRateIndexMaturity(Currency&amp;"ibor"&amp;$I$1,BA1370,Trigger)</f>
        <v>48983</v>
      </c>
      <c r="BC1370" s="361" t="e">
        <f>_xll.qlIndexFixing($AC$5,AZ1370,,_xll.ohTrigger(Trigger,Quote!$V$2))</f>
        <v>#VALUE!</v>
      </c>
      <c r="BD1370" s="361" t="e">
        <f>_xll.qlIndexFixing($BE$1,AZ1370,TRUE,_xll.ohTrigger(Trigger,Quote!$V$2))</f>
        <v>#NUM!</v>
      </c>
    </row>
    <row r="1371" spans="51:56" ht="11.25" customHeight="1" x14ac:dyDescent="0.25">
      <c r="AY1371" s="189" t="s">
        <v>91</v>
      </c>
      <c r="AZ1371" s="188">
        <f>_xll.qlInterestRateIndexFixingDate(Currency&amp;"ibor"&amp;$I$1,BA1371,Trigger)</f>
        <v>48894</v>
      </c>
      <c r="BA1371" s="188">
        <f>_xll.qlCalendarAdvance(Calendar,BA1370,AY1371,"f",,Trigger)</f>
        <v>48898</v>
      </c>
      <c r="BB1371" s="188">
        <f>_xll.qlInterestRateIndexMaturity(Currency&amp;"ibor"&amp;$I$1,BA1371,Trigger)</f>
        <v>48990</v>
      </c>
      <c r="BC1371" s="361" t="e">
        <f>_xll.qlIndexFixing($AC$5,AZ1371,,_xll.ohTrigger(Trigger,Quote!$V$2))</f>
        <v>#VALUE!</v>
      </c>
      <c r="BD1371" s="361" t="e">
        <f>_xll.qlIndexFixing($BE$1,AZ1371,TRUE,_xll.ohTrigger(Trigger,Quote!$V$2))</f>
        <v>#NUM!</v>
      </c>
    </row>
    <row r="1372" spans="51:56" ht="11.25" customHeight="1" x14ac:dyDescent="0.25">
      <c r="AY1372" s="189" t="s">
        <v>91</v>
      </c>
      <c r="AZ1372" s="188">
        <f>_xll.qlInterestRateIndexFixingDate(Currency&amp;"ibor"&amp;$I$1,BA1372,Trigger)</f>
        <v>48901</v>
      </c>
      <c r="BA1372" s="188">
        <f>_xll.qlCalendarAdvance(Calendar,BA1371,AY1372,"f",,Trigger)</f>
        <v>48905</v>
      </c>
      <c r="BB1372" s="188">
        <f>_xll.qlInterestRateIndexMaturity(Currency&amp;"ibor"&amp;$I$1,BA1372,Trigger)</f>
        <v>48997</v>
      </c>
      <c r="BC1372" s="361" t="e">
        <f>_xll.qlIndexFixing($AC$5,AZ1372,,_xll.ohTrigger(Trigger,Quote!$V$2))</f>
        <v>#VALUE!</v>
      </c>
      <c r="BD1372" s="361" t="e">
        <f>_xll.qlIndexFixing($BE$1,AZ1372,TRUE,_xll.ohTrigger(Trigger,Quote!$V$2))</f>
        <v>#NUM!</v>
      </c>
    </row>
    <row r="1373" spans="51:56" ht="11.25" customHeight="1" x14ac:dyDescent="0.25">
      <c r="AY1373" s="189" t="s">
        <v>91</v>
      </c>
      <c r="AZ1373" s="188">
        <f>_xll.qlInterestRateIndexFixingDate(Currency&amp;"ibor"&amp;$I$1,BA1373,Trigger)</f>
        <v>48908</v>
      </c>
      <c r="BA1373" s="188">
        <f>_xll.qlCalendarAdvance(Calendar,BA1372,AY1373,"f",,Trigger)</f>
        <v>48912</v>
      </c>
      <c r="BB1373" s="188">
        <f>_xll.qlInterestRateIndexMaturity(Currency&amp;"ibor"&amp;$I$1,BA1373,Trigger)</f>
        <v>49003</v>
      </c>
      <c r="BC1373" s="361" t="e">
        <f>_xll.qlIndexFixing($AC$5,AZ1373,,_xll.ohTrigger(Trigger,Quote!$V$2))</f>
        <v>#VALUE!</v>
      </c>
      <c r="BD1373" s="361" t="e">
        <f>_xll.qlIndexFixing($BE$1,AZ1373,TRUE,_xll.ohTrigger(Trigger,Quote!$V$2))</f>
        <v>#NUM!</v>
      </c>
    </row>
    <row r="1374" spans="51:56" ht="11.25" customHeight="1" x14ac:dyDescent="0.25">
      <c r="AY1374" s="189" t="s">
        <v>91</v>
      </c>
      <c r="AZ1374" s="188">
        <f>_xll.qlInterestRateIndexFixingDate(Currency&amp;"ibor"&amp;$I$1,BA1374,Trigger)</f>
        <v>48915</v>
      </c>
      <c r="BA1374" s="188">
        <f>_xll.qlCalendarAdvance(Calendar,BA1373,AY1374,"f",,Trigger)</f>
        <v>48919</v>
      </c>
      <c r="BB1374" s="188">
        <f>_xll.qlInterestRateIndexMaturity(Currency&amp;"ibor"&amp;$I$1,BA1374,Trigger)</f>
        <v>49009</v>
      </c>
      <c r="BC1374" s="361" t="e">
        <f>_xll.qlIndexFixing($AC$5,AZ1374,,_xll.ohTrigger(Trigger,Quote!$V$2))</f>
        <v>#VALUE!</v>
      </c>
      <c r="BD1374" s="361" t="e">
        <f>_xll.qlIndexFixing($BE$1,AZ1374,TRUE,_xll.ohTrigger(Trigger,Quote!$V$2))</f>
        <v>#NUM!</v>
      </c>
    </row>
    <row r="1375" spans="51:56" ht="11.25" customHeight="1" x14ac:dyDescent="0.25">
      <c r="AY1375" s="189" t="s">
        <v>91</v>
      </c>
      <c r="AZ1375" s="188">
        <f>_xll.qlInterestRateIndexFixingDate(Currency&amp;"ibor"&amp;$I$1,BA1375,Trigger)</f>
        <v>48922</v>
      </c>
      <c r="BA1375" s="188">
        <f>_xll.qlCalendarAdvance(Calendar,BA1374,AY1375,"f",,Trigger)</f>
        <v>48926</v>
      </c>
      <c r="BB1375" s="188">
        <f>_xll.qlInterestRateIndexMaturity(Currency&amp;"ibor"&amp;$I$1,BA1375,Trigger)</f>
        <v>49016</v>
      </c>
      <c r="BC1375" s="361" t="e">
        <f>_xll.qlIndexFixing($AC$5,AZ1375,,_xll.ohTrigger(Trigger,Quote!$V$2))</f>
        <v>#VALUE!</v>
      </c>
      <c r="BD1375" s="361" t="e">
        <f>_xll.qlIndexFixing($BE$1,AZ1375,TRUE,_xll.ohTrigger(Trigger,Quote!$V$2))</f>
        <v>#NUM!</v>
      </c>
    </row>
    <row r="1376" spans="51:56" ht="11.25" customHeight="1" x14ac:dyDescent="0.25">
      <c r="AY1376" s="189" t="s">
        <v>91</v>
      </c>
      <c r="AZ1376" s="188">
        <f>_xll.qlInterestRateIndexFixingDate(Currency&amp;"ibor"&amp;$I$1,BA1376,Trigger)</f>
        <v>48929</v>
      </c>
      <c r="BA1376" s="188">
        <f>_xll.qlCalendarAdvance(Calendar,BA1375,AY1376,"f",,Trigger)</f>
        <v>48933</v>
      </c>
      <c r="BB1376" s="188">
        <f>_xll.qlInterestRateIndexMaturity(Currency&amp;"ibor"&amp;$I$1,BA1376,Trigger)</f>
        <v>49023</v>
      </c>
      <c r="BC1376" s="361" t="e">
        <f>_xll.qlIndexFixing($AC$5,AZ1376,,_xll.ohTrigger(Trigger,Quote!$V$2))</f>
        <v>#VALUE!</v>
      </c>
      <c r="BD1376" s="361" t="e">
        <f>_xll.qlIndexFixing($BE$1,AZ1376,TRUE,_xll.ohTrigger(Trigger,Quote!$V$2))</f>
        <v>#NUM!</v>
      </c>
    </row>
    <row r="1377" spans="51:56" ht="11.25" customHeight="1" x14ac:dyDescent="0.25">
      <c r="AY1377" s="189" t="s">
        <v>91</v>
      </c>
      <c r="AZ1377" s="188">
        <f>_xll.qlInterestRateIndexFixingDate(Currency&amp;"ibor"&amp;$I$1,BA1377,Trigger)</f>
        <v>48935</v>
      </c>
      <c r="BA1377" s="188">
        <f>_xll.qlCalendarAdvance(Calendar,BA1376,AY1377,"f",,Trigger)</f>
        <v>48940</v>
      </c>
      <c r="BB1377" s="188">
        <f>_xll.qlInterestRateIndexMaturity(Currency&amp;"ibor"&amp;$I$1,BA1377,Trigger)</f>
        <v>49030</v>
      </c>
      <c r="BC1377" s="361" t="e">
        <f>_xll.qlIndexFixing($AC$5,AZ1377,,_xll.ohTrigger(Trigger,Quote!$V$2))</f>
        <v>#VALUE!</v>
      </c>
      <c r="BD1377" s="361" t="e">
        <f>_xll.qlIndexFixing($BE$1,AZ1377,TRUE,_xll.ohTrigger(Trigger,Quote!$V$2))</f>
        <v>#NUM!</v>
      </c>
    </row>
    <row r="1378" spans="51:56" ht="11.25" customHeight="1" x14ac:dyDescent="0.25">
      <c r="AY1378" s="189" t="s">
        <v>91</v>
      </c>
      <c r="AZ1378" s="188">
        <f>_xll.qlInterestRateIndexFixingDate(Currency&amp;"ibor"&amp;$I$1,BA1378,Trigger)</f>
        <v>48943</v>
      </c>
      <c r="BA1378" s="188">
        <f>_xll.qlCalendarAdvance(Calendar,BA1377,AY1378,"f",,Trigger)</f>
        <v>48947</v>
      </c>
      <c r="BB1378" s="188">
        <f>_xll.qlInterestRateIndexMaturity(Currency&amp;"ibor"&amp;$I$1,BA1378,Trigger)</f>
        <v>49037</v>
      </c>
      <c r="BC1378" s="361" t="e">
        <f>_xll.qlIndexFixing($AC$5,AZ1378,,_xll.ohTrigger(Trigger,Quote!$V$2))</f>
        <v>#VALUE!</v>
      </c>
      <c r="BD1378" s="361" t="e">
        <f>_xll.qlIndexFixing($BE$1,AZ1378,TRUE,_xll.ohTrigger(Trigger,Quote!$V$2))</f>
        <v>#NUM!</v>
      </c>
    </row>
    <row r="1379" spans="51:56" ht="11.25" customHeight="1" x14ac:dyDescent="0.25">
      <c r="AY1379" s="189" t="s">
        <v>91</v>
      </c>
      <c r="AZ1379" s="188">
        <f>_xll.qlInterestRateIndexFixingDate(Currency&amp;"ibor"&amp;$I$1,BA1379,Trigger)</f>
        <v>48950</v>
      </c>
      <c r="BA1379" s="188">
        <f>_xll.qlCalendarAdvance(Calendar,BA1378,AY1379,"f",,Trigger)</f>
        <v>48954</v>
      </c>
      <c r="BB1379" s="188">
        <f>_xll.qlInterestRateIndexMaturity(Currency&amp;"ibor"&amp;$I$1,BA1379,Trigger)</f>
        <v>49045</v>
      </c>
      <c r="BC1379" s="361" t="e">
        <f>_xll.qlIndexFixing($AC$5,AZ1379,,_xll.ohTrigger(Trigger,Quote!$V$2))</f>
        <v>#VALUE!</v>
      </c>
      <c r="BD1379" s="361" t="e">
        <f>_xll.qlIndexFixing($BE$1,AZ1379,TRUE,_xll.ohTrigger(Trigger,Quote!$V$2))</f>
        <v>#NUM!</v>
      </c>
    </row>
    <row r="1380" spans="51:56" ht="11.25" customHeight="1" x14ac:dyDescent="0.25">
      <c r="AY1380" s="189" t="s">
        <v>91</v>
      </c>
      <c r="AZ1380" s="188">
        <f>_xll.qlInterestRateIndexFixingDate(Currency&amp;"ibor"&amp;$I$1,BA1380,Trigger)</f>
        <v>48957</v>
      </c>
      <c r="BA1380" s="188">
        <f>_xll.qlCalendarAdvance(Calendar,BA1379,AY1380,"f",,Trigger)</f>
        <v>48961</v>
      </c>
      <c r="BB1380" s="188">
        <f>_xll.qlInterestRateIndexMaturity(Currency&amp;"ibor"&amp;$I$1,BA1380,Trigger)</f>
        <v>49051</v>
      </c>
      <c r="BC1380" s="361" t="e">
        <f>_xll.qlIndexFixing($AC$5,AZ1380,,_xll.ohTrigger(Trigger,Quote!$V$2))</f>
        <v>#VALUE!</v>
      </c>
      <c r="BD1380" s="361" t="e">
        <f>_xll.qlIndexFixing($BE$1,AZ1380,TRUE,_xll.ohTrigger(Trigger,Quote!$V$2))</f>
        <v>#NUM!</v>
      </c>
    </row>
    <row r="1381" spans="51:56" ht="11.25" customHeight="1" x14ac:dyDescent="0.25">
      <c r="AY1381" s="189" t="s">
        <v>91</v>
      </c>
      <c r="AZ1381" s="188">
        <f>_xll.qlInterestRateIndexFixingDate(Currency&amp;"ibor"&amp;$I$1,BA1381,Trigger)</f>
        <v>48964</v>
      </c>
      <c r="BA1381" s="188">
        <f>_xll.qlCalendarAdvance(Calendar,BA1380,AY1381,"f",,Trigger)</f>
        <v>48968</v>
      </c>
      <c r="BB1381" s="188">
        <f>_xll.qlInterestRateIndexMaturity(Currency&amp;"ibor"&amp;$I$1,BA1381,Trigger)</f>
        <v>49058</v>
      </c>
      <c r="BC1381" s="361" t="e">
        <f>_xll.qlIndexFixing($AC$5,AZ1381,,_xll.ohTrigger(Trigger,Quote!$V$2))</f>
        <v>#VALUE!</v>
      </c>
      <c r="BD1381" s="361" t="e">
        <f>_xll.qlIndexFixing($BE$1,AZ1381,TRUE,_xll.ohTrigger(Trigger,Quote!$V$2))</f>
        <v>#NUM!</v>
      </c>
    </row>
    <row r="1382" spans="51:56" ht="11.25" customHeight="1" x14ac:dyDescent="0.25">
      <c r="AY1382" s="189" t="s">
        <v>91</v>
      </c>
      <c r="AZ1382" s="188">
        <f>_xll.qlInterestRateIndexFixingDate(Currency&amp;"ibor"&amp;$I$1,BA1382,Trigger)</f>
        <v>48971</v>
      </c>
      <c r="BA1382" s="188">
        <f>_xll.qlCalendarAdvance(Calendar,BA1381,AY1382,"f",,Trigger)</f>
        <v>48975</v>
      </c>
      <c r="BB1382" s="188">
        <f>_xll.qlInterestRateIndexMaturity(Currency&amp;"ibor"&amp;$I$1,BA1382,Trigger)</f>
        <v>49062</v>
      </c>
      <c r="BC1382" s="361" t="e">
        <f>_xll.qlIndexFixing($AC$5,AZ1382,,_xll.ohTrigger(Trigger,Quote!$V$2))</f>
        <v>#VALUE!</v>
      </c>
      <c r="BD1382" s="361" t="e">
        <f>_xll.qlIndexFixing($BE$1,AZ1382,TRUE,_xll.ohTrigger(Trigger,Quote!$V$2))</f>
        <v>#NUM!</v>
      </c>
    </row>
    <row r="1383" spans="51:56" ht="11.25" customHeight="1" x14ac:dyDescent="0.25">
      <c r="AY1383" s="189" t="s">
        <v>91</v>
      </c>
      <c r="AZ1383" s="188">
        <f>_xll.qlInterestRateIndexFixingDate(Currency&amp;"ibor"&amp;$I$1,BA1383,Trigger)</f>
        <v>48978</v>
      </c>
      <c r="BA1383" s="188">
        <f>_xll.qlCalendarAdvance(Calendar,BA1382,AY1383,"f",,Trigger)</f>
        <v>48982</v>
      </c>
      <c r="BB1383" s="188">
        <f>_xll.qlInterestRateIndexMaturity(Currency&amp;"ibor"&amp;$I$1,BA1383,Trigger)</f>
        <v>49072</v>
      </c>
      <c r="BC1383" s="361" t="e">
        <f>_xll.qlIndexFixing($AC$5,AZ1383,,_xll.ohTrigger(Trigger,Quote!$V$2))</f>
        <v>#VALUE!</v>
      </c>
      <c r="BD1383" s="361" t="e">
        <f>_xll.qlIndexFixing($BE$1,AZ1383,TRUE,_xll.ohTrigger(Trigger,Quote!$V$2))</f>
        <v>#NUM!</v>
      </c>
    </row>
    <row r="1384" spans="51:56" ht="11.25" customHeight="1" x14ac:dyDescent="0.25">
      <c r="AY1384" s="189" t="s">
        <v>91</v>
      </c>
      <c r="AZ1384" s="188">
        <f>_xll.qlInterestRateIndexFixingDate(Currency&amp;"ibor"&amp;$I$1,BA1384,Trigger)</f>
        <v>48985</v>
      </c>
      <c r="BA1384" s="188">
        <f>_xll.qlCalendarAdvance(Calendar,BA1383,AY1384,"f",,Trigger)</f>
        <v>48989</v>
      </c>
      <c r="BB1384" s="188">
        <f>_xll.qlInterestRateIndexMaturity(Currency&amp;"ibor"&amp;$I$1,BA1384,Trigger)</f>
        <v>49079</v>
      </c>
      <c r="BC1384" s="361" t="e">
        <f>_xll.qlIndexFixing($AC$5,AZ1384,,_xll.ohTrigger(Trigger,Quote!$V$2))</f>
        <v>#VALUE!</v>
      </c>
      <c r="BD1384" s="361" t="e">
        <f>_xll.qlIndexFixing($BE$1,AZ1384,TRUE,_xll.ohTrigger(Trigger,Quote!$V$2))</f>
        <v>#NUM!</v>
      </c>
    </row>
    <row r="1385" spans="51:56" ht="11.25" customHeight="1" x14ac:dyDescent="0.25">
      <c r="AY1385" s="189" t="s">
        <v>91</v>
      </c>
      <c r="AZ1385" s="188">
        <f>_xll.qlInterestRateIndexFixingDate(Currency&amp;"ibor"&amp;$I$1,BA1385,Trigger)</f>
        <v>48992</v>
      </c>
      <c r="BA1385" s="188">
        <f>_xll.qlCalendarAdvance(Calendar,BA1384,AY1385,"f",,Trigger)</f>
        <v>48996</v>
      </c>
      <c r="BB1385" s="188">
        <f>_xll.qlInterestRateIndexMaturity(Currency&amp;"ibor"&amp;$I$1,BA1385,Trigger)</f>
        <v>49086</v>
      </c>
      <c r="BC1385" s="361" t="e">
        <f>_xll.qlIndexFixing($AC$5,AZ1385,,_xll.ohTrigger(Trigger,Quote!$V$2))</f>
        <v>#VALUE!</v>
      </c>
      <c r="BD1385" s="361" t="e">
        <f>_xll.qlIndexFixing($BE$1,AZ1385,TRUE,_xll.ohTrigger(Trigger,Quote!$V$2))</f>
        <v>#NUM!</v>
      </c>
    </row>
    <row r="1386" spans="51:56" ht="11.25" customHeight="1" x14ac:dyDescent="0.25">
      <c r="AY1386" s="189" t="s">
        <v>91</v>
      </c>
      <c r="AZ1386" s="188">
        <f>_xll.qlInterestRateIndexFixingDate(Currency&amp;"ibor"&amp;$I$1,BA1386,Trigger)</f>
        <v>48999</v>
      </c>
      <c r="BA1386" s="188">
        <f>_xll.qlCalendarAdvance(Calendar,BA1385,AY1386,"f",,Trigger)</f>
        <v>49003</v>
      </c>
      <c r="BB1386" s="188">
        <f>_xll.qlInterestRateIndexMaturity(Currency&amp;"ibor"&amp;$I$1,BA1386,Trigger)</f>
        <v>49095</v>
      </c>
      <c r="BC1386" s="361" t="e">
        <f>_xll.qlIndexFixing($AC$5,AZ1386,,_xll.ohTrigger(Trigger,Quote!$V$2))</f>
        <v>#VALUE!</v>
      </c>
      <c r="BD1386" s="361" t="e">
        <f>_xll.qlIndexFixing($BE$1,AZ1386,TRUE,_xll.ohTrigger(Trigger,Quote!$V$2))</f>
        <v>#NUM!</v>
      </c>
    </row>
    <row r="1387" spans="51:56" ht="11.25" customHeight="1" x14ac:dyDescent="0.25">
      <c r="AY1387" s="189" t="s">
        <v>91</v>
      </c>
      <c r="AZ1387" s="188">
        <f>_xll.qlInterestRateIndexFixingDate(Currency&amp;"ibor"&amp;$I$1,BA1387,Trigger)</f>
        <v>49006</v>
      </c>
      <c r="BA1387" s="188">
        <f>_xll.qlCalendarAdvance(Calendar,BA1386,AY1387,"f",,Trigger)</f>
        <v>49010</v>
      </c>
      <c r="BB1387" s="188">
        <f>_xll.qlInterestRateIndexMaturity(Currency&amp;"ibor"&amp;$I$1,BA1387,Trigger)</f>
        <v>49102</v>
      </c>
      <c r="BC1387" s="361" t="e">
        <f>_xll.qlIndexFixing($AC$5,AZ1387,,_xll.ohTrigger(Trigger,Quote!$V$2))</f>
        <v>#VALUE!</v>
      </c>
      <c r="BD1387" s="361" t="e">
        <f>_xll.qlIndexFixing($BE$1,AZ1387,TRUE,_xll.ohTrigger(Trigger,Quote!$V$2))</f>
        <v>#NUM!</v>
      </c>
    </row>
    <row r="1388" spans="51:56" ht="11.25" customHeight="1" x14ac:dyDescent="0.25">
      <c r="AY1388" s="189" t="s">
        <v>91</v>
      </c>
      <c r="AZ1388" s="188">
        <f>_xll.qlInterestRateIndexFixingDate(Currency&amp;"ibor"&amp;$I$1,BA1388,Trigger)</f>
        <v>49013</v>
      </c>
      <c r="BA1388" s="188">
        <f>_xll.qlCalendarAdvance(Calendar,BA1387,AY1388,"f",,Trigger)</f>
        <v>49017</v>
      </c>
      <c r="BB1388" s="188">
        <f>_xll.qlInterestRateIndexMaturity(Currency&amp;"ibor"&amp;$I$1,BA1388,Trigger)</f>
        <v>49109</v>
      </c>
      <c r="BC1388" s="361" t="e">
        <f>_xll.qlIndexFixing($AC$5,AZ1388,,_xll.ohTrigger(Trigger,Quote!$V$2))</f>
        <v>#VALUE!</v>
      </c>
      <c r="BD1388" s="361" t="e">
        <f>_xll.qlIndexFixing($BE$1,AZ1388,TRUE,_xll.ohTrigger(Trigger,Quote!$V$2))</f>
        <v>#NUM!</v>
      </c>
    </row>
    <row r="1389" spans="51:56" ht="11.25" customHeight="1" x14ac:dyDescent="0.25">
      <c r="AY1389" s="189" t="s">
        <v>91</v>
      </c>
      <c r="AZ1389" s="188">
        <f>_xll.qlInterestRateIndexFixingDate(Currency&amp;"ibor"&amp;$I$1,BA1389,Trigger)</f>
        <v>49020</v>
      </c>
      <c r="BA1389" s="188">
        <f>_xll.qlCalendarAdvance(Calendar,BA1388,AY1389,"f",,Trigger)</f>
        <v>49024</v>
      </c>
      <c r="BB1389" s="188">
        <f>_xll.qlInterestRateIndexMaturity(Currency&amp;"ibor"&amp;$I$1,BA1389,Trigger)</f>
        <v>49116</v>
      </c>
      <c r="BC1389" s="361" t="e">
        <f>_xll.qlIndexFixing($AC$5,AZ1389,,_xll.ohTrigger(Trigger,Quote!$V$2))</f>
        <v>#VALUE!</v>
      </c>
      <c r="BD1389" s="361" t="e">
        <f>_xll.qlIndexFixing($BE$1,AZ1389,TRUE,_xll.ohTrigger(Trigger,Quote!$V$2))</f>
        <v>#NUM!</v>
      </c>
    </row>
    <row r="1390" spans="51:56" ht="11.25" customHeight="1" x14ac:dyDescent="0.25">
      <c r="AY1390" s="189" t="s">
        <v>91</v>
      </c>
      <c r="AZ1390" s="188">
        <f>_xll.qlInterestRateIndexFixingDate(Currency&amp;"ibor"&amp;$I$1,BA1390,Trigger)</f>
        <v>49027</v>
      </c>
      <c r="BA1390" s="188">
        <f>_xll.qlCalendarAdvance(Calendar,BA1389,AY1390,"f",,Trigger)</f>
        <v>49031</v>
      </c>
      <c r="BB1390" s="188">
        <f>_xll.qlInterestRateIndexMaturity(Currency&amp;"ibor"&amp;$I$1,BA1390,Trigger)</f>
        <v>49123</v>
      </c>
      <c r="BC1390" s="361" t="e">
        <f>_xll.qlIndexFixing($AC$5,AZ1390,,_xll.ohTrigger(Trigger,Quote!$V$2))</f>
        <v>#VALUE!</v>
      </c>
      <c r="BD1390" s="361" t="e">
        <f>_xll.qlIndexFixing($BE$1,AZ1390,TRUE,_xll.ohTrigger(Trigger,Quote!$V$2))</f>
        <v>#NUM!</v>
      </c>
    </row>
    <row r="1391" spans="51:56" ht="11.25" customHeight="1" x14ac:dyDescent="0.25">
      <c r="AY1391" s="189" t="s">
        <v>91</v>
      </c>
      <c r="AZ1391" s="188">
        <f>_xll.qlInterestRateIndexFixingDate(Currency&amp;"ibor"&amp;$I$1,BA1391,Trigger)</f>
        <v>49034</v>
      </c>
      <c r="BA1391" s="188">
        <f>_xll.qlCalendarAdvance(Calendar,BA1390,AY1391,"f",,Trigger)</f>
        <v>49038</v>
      </c>
      <c r="BB1391" s="188">
        <f>_xll.qlInterestRateIndexMaturity(Currency&amp;"ibor"&amp;$I$1,BA1391,Trigger)</f>
        <v>49129</v>
      </c>
      <c r="BC1391" s="361" t="e">
        <f>_xll.qlIndexFixing($AC$5,AZ1391,,_xll.ohTrigger(Trigger,Quote!$V$2))</f>
        <v>#VALUE!</v>
      </c>
      <c r="BD1391" s="361" t="e">
        <f>_xll.qlIndexFixing($BE$1,AZ1391,TRUE,_xll.ohTrigger(Trigger,Quote!$V$2))</f>
        <v>#NUM!</v>
      </c>
    </row>
    <row r="1392" spans="51:56" ht="11.25" customHeight="1" x14ac:dyDescent="0.25">
      <c r="AY1392" s="189" t="s">
        <v>91</v>
      </c>
      <c r="AZ1392" s="188">
        <f>_xll.qlInterestRateIndexFixingDate(Currency&amp;"ibor"&amp;$I$1,BA1392,Trigger)</f>
        <v>49039</v>
      </c>
      <c r="BA1392" s="188">
        <f>_xll.qlCalendarAdvance(Calendar,BA1391,AY1392,"f",,Trigger)</f>
        <v>49045</v>
      </c>
      <c r="BB1392" s="188">
        <f>_xll.qlInterestRateIndexMaturity(Currency&amp;"ibor"&amp;$I$1,BA1392,Trigger)</f>
        <v>49136</v>
      </c>
      <c r="BC1392" s="361" t="e">
        <f>_xll.qlIndexFixing($AC$5,AZ1392,,_xll.ohTrigger(Trigger,Quote!$V$2))</f>
        <v>#VALUE!</v>
      </c>
      <c r="BD1392" s="361" t="e">
        <f>_xll.qlIndexFixing($BE$1,AZ1392,TRUE,_xll.ohTrigger(Trigger,Quote!$V$2))</f>
        <v>#NUM!</v>
      </c>
    </row>
    <row r="1393" spans="51:56" ht="11.25" customHeight="1" x14ac:dyDescent="0.25">
      <c r="AY1393" s="189" t="s">
        <v>91</v>
      </c>
      <c r="AZ1393" s="188">
        <f>_xll.qlInterestRateIndexFixingDate(Currency&amp;"ibor"&amp;$I$1,BA1393,Trigger)</f>
        <v>49048</v>
      </c>
      <c r="BA1393" s="188">
        <f>_xll.qlCalendarAdvance(Calendar,BA1392,AY1393,"f",,Trigger)</f>
        <v>49052</v>
      </c>
      <c r="BB1393" s="188">
        <f>_xll.qlInterestRateIndexMaturity(Currency&amp;"ibor"&amp;$I$1,BA1393,Trigger)</f>
        <v>49143</v>
      </c>
      <c r="BC1393" s="361" t="e">
        <f>_xll.qlIndexFixing($AC$5,AZ1393,,_xll.ohTrigger(Trigger,Quote!$V$2))</f>
        <v>#VALUE!</v>
      </c>
      <c r="BD1393" s="361" t="e">
        <f>_xll.qlIndexFixing($BE$1,AZ1393,TRUE,_xll.ohTrigger(Trigger,Quote!$V$2))</f>
        <v>#NUM!</v>
      </c>
    </row>
    <row r="1394" spans="51:56" ht="11.25" customHeight="1" x14ac:dyDescent="0.25">
      <c r="AY1394" s="189" t="s">
        <v>91</v>
      </c>
      <c r="AZ1394" s="188">
        <f>_xll.qlInterestRateIndexFixingDate(Currency&amp;"ibor"&amp;$I$1,BA1394,Trigger)</f>
        <v>49055</v>
      </c>
      <c r="BA1394" s="188">
        <f>_xll.qlCalendarAdvance(Calendar,BA1393,AY1394,"f",,Trigger)</f>
        <v>49059</v>
      </c>
      <c r="BB1394" s="188">
        <f>_xll.qlInterestRateIndexMaturity(Currency&amp;"ibor"&amp;$I$1,BA1394,Trigger)</f>
        <v>49150</v>
      </c>
      <c r="BC1394" s="361" t="e">
        <f>_xll.qlIndexFixing($AC$5,AZ1394,,_xll.ohTrigger(Trigger,Quote!$V$2))</f>
        <v>#VALUE!</v>
      </c>
      <c r="BD1394" s="361" t="e">
        <f>_xll.qlIndexFixing($BE$1,AZ1394,TRUE,_xll.ohTrigger(Trigger,Quote!$V$2))</f>
        <v>#NUM!</v>
      </c>
    </row>
    <row r="1395" spans="51:56" ht="11.25" customHeight="1" x14ac:dyDescent="0.25">
      <c r="AY1395" s="189" t="s">
        <v>91</v>
      </c>
      <c r="AZ1395" s="188">
        <f>_xll.qlInterestRateIndexFixingDate(Currency&amp;"ibor"&amp;$I$1,BA1395,Trigger)</f>
        <v>49061</v>
      </c>
      <c r="BA1395" s="188">
        <f>_xll.qlCalendarAdvance(Calendar,BA1394,AY1395,"f",,Trigger)</f>
        <v>49066</v>
      </c>
      <c r="BB1395" s="188">
        <f>_xll.qlInterestRateIndexMaturity(Currency&amp;"ibor"&amp;$I$1,BA1395,Trigger)</f>
        <v>49158</v>
      </c>
      <c r="BC1395" s="361" t="e">
        <f>_xll.qlIndexFixing($AC$5,AZ1395,,_xll.ohTrigger(Trigger,Quote!$V$2))</f>
        <v>#VALUE!</v>
      </c>
      <c r="BD1395" s="361" t="e">
        <f>_xll.qlIndexFixing($BE$1,AZ1395,TRUE,_xll.ohTrigger(Trigger,Quote!$V$2))</f>
        <v>#NUM!</v>
      </c>
    </row>
    <row r="1396" spans="51:56" ht="11.25" customHeight="1" x14ac:dyDescent="0.25">
      <c r="AY1396" s="189" t="s">
        <v>91</v>
      </c>
      <c r="AZ1396" s="188">
        <f>_xll.qlInterestRateIndexFixingDate(Currency&amp;"ibor"&amp;$I$1,BA1396,Trigger)</f>
        <v>49069</v>
      </c>
      <c r="BA1396" s="188">
        <f>_xll.qlCalendarAdvance(Calendar,BA1395,AY1396,"f",,Trigger)</f>
        <v>49073</v>
      </c>
      <c r="BB1396" s="188">
        <f>_xll.qlInterestRateIndexMaturity(Currency&amp;"ibor"&amp;$I$1,BA1396,Trigger)</f>
        <v>49165</v>
      </c>
      <c r="BC1396" s="361" t="e">
        <f>_xll.qlIndexFixing($AC$5,AZ1396,,_xll.ohTrigger(Trigger,Quote!$V$2))</f>
        <v>#VALUE!</v>
      </c>
      <c r="BD1396" s="361" t="e">
        <f>_xll.qlIndexFixing($BE$1,AZ1396,TRUE,_xll.ohTrigger(Trigger,Quote!$V$2))</f>
        <v>#NUM!</v>
      </c>
    </row>
    <row r="1397" spans="51:56" ht="11.25" customHeight="1" x14ac:dyDescent="0.25">
      <c r="AY1397" s="189" t="s">
        <v>91</v>
      </c>
      <c r="AZ1397" s="188">
        <f>_xll.qlInterestRateIndexFixingDate(Currency&amp;"ibor"&amp;$I$1,BA1397,Trigger)</f>
        <v>49076</v>
      </c>
      <c r="BA1397" s="188">
        <f>_xll.qlCalendarAdvance(Calendar,BA1396,AY1397,"f",,Trigger)</f>
        <v>49080</v>
      </c>
      <c r="BB1397" s="188">
        <f>_xll.qlInterestRateIndexMaturity(Currency&amp;"ibor"&amp;$I$1,BA1397,Trigger)</f>
        <v>49172</v>
      </c>
      <c r="BC1397" s="361" t="e">
        <f>_xll.qlIndexFixing($AC$5,AZ1397,,_xll.ohTrigger(Trigger,Quote!$V$2))</f>
        <v>#VALUE!</v>
      </c>
      <c r="BD1397" s="361" t="e">
        <f>_xll.qlIndexFixing($BE$1,AZ1397,TRUE,_xll.ohTrigger(Trigger,Quote!$V$2))</f>
        <v>#NUM!</v>
      </c>
    </row>
    <row r="1398" spans="51:56" ht="11.25" customHeight="1" x14ac:dyDescent="0.25">
      <c r="AY1398" s="189" t="s">
        <v>91</v>
      </c>
      <c r="AZ1398" s="188">
        <f>_xll.qlInterestRateIndexFixingDate(Currency&amp;"ibor"&amp;$I$1,BA1398,Trigger)</f>
        <v>49083</v>
      </c>
      <c r="BA1398" s="188">
        <f>_xll.qlCalendarAdvance(Calendar,BA1397,AY1398,"f",,Trigger)</f>
        <v>49087</v>
      </c>
      <c r="BB1398" s="188">
        <f>_xll.qlInterestRateIndexMaturity(Currency&amp;"ibor"&amp;$I$1,BA1398,Trigger)</f>
        <v>49179</v>
      </c>
      <c r="BC1398" s="361" t="e">
        <f>_xll.qlIndexFixing($AC$5,AZ1398,,_xll.ohTrigger(Trigger,Quote!$V$2))</f>
        <v>#VALUE!</v>
      </c>
      <c r="BD1398" s="361" t="e">
        <f>_xll.qlIndexFixing($BE$1,AZ1398,TRUE,_xll.ohTrigger(Trigger,Quote!$V$2))</f>
        <v>#NUM!</v>
      </c>
    </row>
    <row r="1399" spans="51:56" ht="11.25" customHeight="1" x14ac:dyDescent="0.25">
      <c r="AY1399" s="189" t="s">
        <v>91</v>
      </c>
      <c r="AZ1399" s="188">
        <f>_xll.qlInterestRateIndexFixingDate(Currency&amp;"ibor"&amp;$I$1,BA1399,Trigger)</f>
        <v>49090</v>
      </c>
      <c r="BA1399" s="188">
        <f>_xll.qlCalendarAdvance(Calendar,BA1398,AY1399,"f",,Trigger)</f>
        <v>49094</v>
      </c>
      <c r="BB1399" s="188">
        <f>_xll.qlInterestRateIndexMaturity(Currency&amp;"ibor"&amp;$I$1,BA1399,Trigger)</f>
        <v>49186</v>
      </c>
      <c r="BC1399" s="361" t="e">
        <f>_xll.qlIndexFixing($AC$5,AZ1399,,_xll.ohTrigger(Trigger,Quote!$V$2))</f>
        <v>#VALUE!</v>
      </c>
      <c r="BD1399" s="361" t="e">
        <f>_xll.qlIndexFixing($BE$1,AZ1399,TRUE,_xll.ohTrigger(Trigger,Quote!$V$2))</f>
        <v>#NUM!</v>
      </c>
    </row>
    <row r="1400" spans="51:56" ht="11.25" customHeight="1" x14ac:dyDescent="0.25">
      <c r="AY1400" s="189" t="s">
        <v>91</v>
      </c>
      <c r="AZ1400" s="188">
        <f>_xll.qlInterestRateIndexFixingDate(Currency&amp;"ibor"&amp;$I$1,BA1400,Trigger)</f>
        <v>49097</v>
      </c>
      <c r="BA1400" s="188">
        <f>_xll.qlCalendarAdvance(Calendar,BA1399,AY1400,"f",,Trigger)</f>
        <v>49101</v>
      </c>
      <c r="BB1400" s="188">
        <f>_xll.qlInterestRateIndexMaturity(Currency&amp;"ibor"&amp;$I$1,BA1400,Trigger)</f>
        <v>49193</v>
      </c>
      <c r="BC1400" s="361" t="e">
        <f>_xll.qlIndexFixing($AC$5,AZ1400,,_xll.ohTrigger(Trigger,Quote!$V$2))</f>
        <v>#VALUE!</v>
      </c>
      <c r="BD1400" s="361" t="e">
        <f>_xll.qlIndexFixing($BE$1,AZ1400,TRUE,_xll.ohTrigger(Trigger,Quote!$V$2))</f>
        <v>#NUM!</v>
      </c>
    </row>
    <row r="1401" spans="51:56" ht="11.25" customHeight="1" x14ac:dyDescent="0.25">
      <c r="AY1401" s="189" t="s">
        <v>91</v>
      </c>
      <c r="AZ1401" s="188">
        <f>_xll.qlInterestRateIndexFixingDate(Currency&amp;"ibor"&amp;$I$1,BA1401,Trigger)</f>
        <v>49104</v>
      </c>
      <c r="BA1401" s="188">
        <f>_xll.qlCalendarAdvance(Calendar,BA1400,AY1401,"f",,Trigger)</f>
        <v>49108</v>
      </c>
      <c r="BB1401" s="188">
        <f>_xll.qlInterestRateIndexMaturity(Currency&amp;"ibor"&amp;$I$1,BA1401,Trigger)</f>
        <v>49200</v>
      </c>
      <c r="BC1401" s="361" t="e">
        <f>_xll.qlIndexFixing($AC$5,AZ1401,,_xll.ohTrigger(Trigger,Quote!$V$2))</f>
        <v>#VALUE!</v>
      </c>
      <c r="BD1401" s="361" t="e">
        <f>_xll.qlIndexFixing($BE$1,AZ1401,TRUE,_xll.ohTrigger(Trigger,Quote!$V$2))</f>
        <v>#NUM!</v>
      </c>
    </row>
    <row r="1402" spans="51:56" ht="11.25" customHeight="1" x14ac:dyDescent="0.25">
      <c r="AY1402" s="189" t="s">
        <v>91</v>
      </c>
      <c r="AZ1402" s="188">
        <f>_xll.qlInterestRateIndexFixingDate(Currency&amp;"ibor"&amp;$I$1,BA1402,Trigger)</f>
        <v>49111</v>
      </c>
      <c r="BA1402" s="188">
        <f>_xll.qlCalendarAdvance(Calendar,BA1401,AY1402,"f",,Trigger)</f>
        <v>49115</v>
      </c>
      <c r="BB1402" s="188">
        <f>_xll.qlInterestRateIndexMaturity(Currency&amp;"ibor"&amp;$I$1,BA1402,Trigger)</f>
        <v>49207</v>
      </c>
      <c r="BC1402" s="361" t="e">
        <f>_xll.qlIndexFixing($AC$5,AZ1402,,_xll.ohTrigger(Trigger,Quote!$V$2))</f>
        <v>#VALUE!</v>
      </c>
      <c r="BD1402" s="361" t="e">
        <f>_xll.qlIndexFixing($BE$1,AZ1402,TRUE,_xll.ohTrigger(Trigger,Quote!$V$2))</f>
        <v>#NUM!</v>
      </c>
    </row>
    <row r="1403" spans="51:56" ht="11.25" customHeight="1" x14ac:dyDescent="0.25">
      <c r="AY1403" s="189" t="s">
        <v>91</v>
      </c>
      <c r="AZ1403" s="188">
        <f>_xll.qlInterestRateIndexFixingDate(Currency&amp;"ibor"&amp;$I$1,BA1403,Trigger)</f>
        <v>49118</v>
      </c>
      <c r="BA1403" s="188">
        <f>_xll.qlCalendarAdvance(Calendar,BA1402,AY1403,"f",,Trigger)</f>
        <v>49122</v>
      </c>
      <c r="BB1403" s="188">
        <f>_xll.qlInterestRateIndexMaturity(Currency&amp;"ibor"&amp;$I$1,BA1403,Trigger)</f>
        <v>49214</v>
      </c>
      <c r="BC1403" s="361" t="e">
        <f>_xll.qlIndexFixing($AC$5,AZ1403,,_xll.ohTrigger(Trigger,Quote!$V$2))</f>
        <v>#VALUE!</v>
      </c>
      <c r="BD1403" s="361" t="e">
        <f>_xll.qlIndexFixing($BE$1,AZ1403,TRUE,_xll.ohTrigger(Trigger,Quote!$V$2))</f>
        <v>#NUM!</v>
      </c>
    </row>
    <row r="1404" spans="51:56" ht="11.25" customHeight="1" x14ac:dyDescent="0.25">
      <c r="AY1404" s="189" t="s">
        <v>91</v>
      </c>
      <c r="AZ1404" s="188">
        <f>_xll.qlInterestRateIndexFixingDate(Currency&amp;"ibor"&amp;$I$1,BA1404,Trigger)</f>
        <v>49125</v>
      </c>
      <c r="BA1404" s="188">
        <f>_xll.qlCalendarAdvance(Calendar,BA1403,AY1404,"f",,Trigger)</f>
        <v>49129</v>
      </c>
      <c r="BB1404" s="188">
        <f>_xll.qlInterestRateIndexMaturity(Currency&amp;"ibor"&amp;$I$1,BA1404,Trigger)</f>
        <v>49221</v>
      </c>
      <c r="BC1404" s="361" t="e">
        <f>_xll.qlIndexFixing($AC$5,AZ1404,,_xll.ohTrigger(Trigger,Quote!$V$2))</f>
        <v>#VALUE!</v>
      </c>
      <c r="BD1404" s="361" t="e">
        <f>_xll.qlIndexFixing($BE$1,AZ1404,TRUE,_xll.ohTrigger(Trigger,Quote!$V$2))</f>
        <v>#NUM!</v>
      </c>
    </row>
    <row r="1405" spans="51:56" ht="11.25" customHeight="1" x14ac:dyDescent="0.25">
      <c r="AY1405" s="189" t="s">
        <v>91</v>
      </c>
      <c r="AZ1405" s="188">
        <f>_xll.qlInterestRateIndexFixingDate(Currency&amp;"ibor"&amp;$I$1,BA1405,Trigger)</f>
        <v>49132</v>
      </c>
      <c r="BA1405" s="188">
        <f>_xll.qlCalendarAdvance(Calendar,BA1404,AY1405,"f",,Trigger)</f>
        <v>49136</v>
      </c>
      <c r="BB1405" s="188">
        <f>_xll.qlInterestRateIndexMaturity(Currency&amp;"ibor"&amp;$I$1,BA1405,Trigger)</f>
        <v>49228</v>
      </c>
      <c r="BC1405" s="361" t="e">
        <f>_xll.qlIndexFixing($AC$5,AZ1405,,_xll.ohTrigger(Trigger,Quote!$V$2))</f>
        <v>#VALUE!</v>
      </c>
      <c r="BD1405" s="361" t="e">
        <f>_xll.qlIndexFixing($BE$1,AZ1405,TRUE,_xll.ohTrigger(Trigger,Quote!$V$2))</f>
        <v>#NUM!</v>
      </c>
    </row>
    <row r="1406" spans="51:56" ht="11.25" customHeight="1" x14ac:dyDescent="0.25">
      <c r="AY1406" s="189" t="s">
        <v>91</v>
      </c>
      <c r="AZ1406" s="188">
        <f>_xll.qlInterestRateIndexFixingDate(Currency&amp;"ibor"&amp;$I$1,BA1406,Trigger)</f>
        <v>49139</v>
      </c>
      <c r="BA1406" s="188">
        <f>_xll.qlCalendarAdvance(Calendar,BA1405,AY1406,"f",,Trigger)</f>
        <v>49143</v>
      </c>
      <c r="BB1406" s="188">
        <f>_xll.qlInterestRateIndexMaturity(Currency&amp;"ibor"&amp;$I$1,BA1406,Trigger)</f>
        <v>49235</v>
      </c>
      <c r="BC1406" s="361" t="e">
        <f>_xll.qlIndexFixing($AC$5,AZ1406,,_xll.ohTrigger(Trigger,Quote!$V$2))</f>
        <v>#VALUE!</v>
      </c>
      <c r="BD1406" s="361" t="e">
        <f>_xll.qlIndexFixing($BE$1,AZ1406,TRUE,_xll.ohTrigger(Trigger,Quote!$V$2))</f>
        <v>#NUM!</v>
      </c>
    </row>
    <row r="1407" spans="51:56" ht="11.25" customHeight="1" x14ac:dyDescent="0.25">
      <c r="AY1407" s="189" t="s">
        <v>91</v>
      </c>
      <c r="AZ1407" s="188">
        <f>_xll.qlInterestRateIndexFixingDate(Currency&amp;"ibor"&amp;$I$1,BA1407,Trigger)</f>
        <v>49146</v>
      </c>
      <c r="BA1407" s="188">
        <f>_xll.qlCalendarAdvance(Calendar,BA1406,AY1407,"f",,Trigger)</f>
        <v>49150</v>
      </c>
      <c r="BB1407" s="188">
        <f>_xll.qlInterestRateIndexMaturity(Currency&amp;"ibor"&amp;$I$1,BA1407,Trigger)</f>
        <v>49242</v>
      </c>
      <c r="BC1407" s="361" t="e">
        <f>_xll.qlIndexFixing($AC$5,AZ1407,,_xll.ohTrigger(Trigger,Quote!$V$2))</f>
        <v>#VALUE!</v>
      </c>
      <c r="BD1407" s="361" t="e">
        <f>_xll.qlIndexFixing($BE$1,AZ1407,TRUE,_xll.ohTrigger(Trigger,Quote!$V$2))</f>
        <v>#NUM!</v>
      </c>
    </row>
    <row r="1408" spans="51:56" ht="11.25" customHeight="1" x14ac:dyDescent="0.25">
      <c r="AY1408" s="189" t="s">
        <v>91</v>
      </c>
      <c r="AZ1408" s="188">
        <f>_xll.qlInterestRateIndexFixingDate(Currency&amp;"ibor"&amp;$I$1,BA1408,Trigger)</f>
        <v>49153</v>
      </c>
      <c r="BA1408" s="188">
        <f>_xll.qlCalendarAdvance(Calendar,BA1407,AY1408,"f",,Trigger)</f>
        <v>49157</v>
      </c>
      <c r="BB1408" s="188">
        <f>_xll.qlInterestRateIndexMaturity(Currency&amp;"ibor"&amp;$I$1,BA1408,Trigger)</f>
        <v>49249</v>
      </c>
      <c r="BC1408" s="361" t="e">
        <f>_xll.qlIndexFixing($AC$5,AZ1408,,_xll.ohTrigger(Trigger,Quote!$V$2))</f>
        <v>#VALUE!</v>
      </c>
      <c r="BD1408" s="361" t="e">
        <f>_xll.qlIndexFixing($BE$1,AZ1408,TRUE,_xll.ohTrigger(Trigger,Quote!$V$2))</f>
        <v>#NUM!</v>
      </c>
    </row>
    <row r="1409" spans="51:56" ht="11.25" customHeight="1" x14ac:dyDescent="0.25">
      <c r="AY1409" s="189" t="s">
        <v>91</v>
      </c>
      <c r="AZ1409" s="188">
        <f>_xll.qlInterestRateIndexFixingDate(Currency&amp;"ibor"&amp;$I$1,BA1409,Trigger)</f>
        <v>49160</v>
      </c>
      <c r="BA1409" s="188">
        <f>_xll.qlCalendarAdvance(Calendar,BA1408,AY1409,"f",,Trigger)</f>
        <v>49164</v>
      </c>
      <c r="BB1409" s="188">
        <f>_xll.qlInterestRateIndexMaturity(Currency&amp;"ibor"&amp;$I$1,BA1409,Trigger)</f>
        <v>49256</v>
      </c>
      <c r="BC1409" s="361" t="e">
        <f>_xll.qlIndexFixing($AC$5,AZ1409,,_xll.ohTrigger(Trigger,Quote!$V$2))</f>
        <v>#VALUE!</v>
      </c>
      <c r="BD1409" s="361" t="e">
        <f>_xll.qlIndexFixing($BE$1,AZ1409,TRUE,_xll.ohTrigger(Trigger,Quote!$V$2))</f>
        <v>#NUM!</v>
      </c>
    </row>
    <row r="1410" spans="51:56" ht="11.25" customHeight="1" x14ac:dyDescent="0.25">
      <c r="AY1410" s="189" t="s">
        <v>91</v>
      </c>
      <c r="AZ1410" s="188">
        <f>_xll.qlInterestRateIndexFixingDate(Currency&amp;"ibor"&amp;$I$1,BA1410,Trigger)</f>
        <v>49167</v>
      </c>
      <c r="BA1410" s="188">
        <f>_xll.qlCalendarAdvance(Calendar,BA1409,AY1410,"f",,Trigger)</f>
        <v>49171</v>
      </c>
      <c r="BB1410" s="188">
        <f>_xll.qlInterestRateIndexMaturity(Currency&amp;"ibor"&amp;$I$1,BA1410,Trigger)</f>
        <v>49263</v>
      </c>
      <c r="BC1410" s="361" t="e">
        <f>_xll.qlIndexFixing($AC$5,AZ1410,,_xll.ohTrigger(Trigger,Quote!$V$2))</f>
        <v>#VALUE!</v>
      </c>
      <c r="BD1410" s="361" t="e">
        <f>_xll.qlIndexFixing($BE$1,AZ1410,TRUE,_xll.ohTrigger(Trigger,Quote!$V$2))</f>
        <v>#NUM!</v>
      </c>
    </row>
    <row r="1411" spans="51:56" ht="11.25" customHeight="1" x14ac:dyDescent="0.25">
      <c r="AY1411" s="189" t="s">
        <v>91</v>
      </c>
      <c r="AZ1411" s="188">
        <f>_xll.qlInterestRateIndexFixingDate(Currency&amp;"ibor"&amp;$I$1,BA1411,Trigger)</f>
        <v>49174</v>
      </c>
      <c r="BA1411" s="188">
        <f>_xll.qlCalendarAdvance(Calendar,BA1410,AY1411,"f",,Trigger)</f>
        <v>49178</v>
      </c>
      <c r="BB1411" s="188">
        <f>_xll.qlInterestRateIndexMaturity(Currency&amp;"ibor"&amp;$I$1,BA1411,Trigger)</f>
        <v>49270</v>
      </c>
      <c r="BC1411" s="361" t="e">
        <f>_xll.qlIndexFixing($AC$5,AZ1411,,_xll.ohTrigger(Trigger,Quote!$V$2))</f>
        <v>#VALUE!</v>
      </c>
      <c r="BD1411" s="361" t="e">
        <f>_xll.qlIndexFixing($BE$1,AZ1411,TRUE,_xll.ohTrigger(Trigger,Quote!$V$2))</f>
        <v>#NUM!</v>
      </c>
    </row>
    <row r="1412" spans="51:56" ht="11.25" customHeight="1" x14ac:dyDescent="0.25">
      <c r="AY1412" s="189" t="s">
        <v>91</v>
      </c>
      <c r="AZ1412" s="188">
        <f>_xll.qlInterestRateIndexFixingDate(Currency&amp;"ibor"&amp;$I$1,BA1412,Trigger)</f>
        <v>49181</v>
      </c>
      <c r="BA1412" s="188">
        <f>_xll.qlCalendarAdvance(Calendar,BA1411,AY1412,"f",,Trigger)</f>
        <v>49185</v>
      </c>
      <c r="BB1412" s="188">
        <f>_xll.qlInterestRateIndexMaturity(Currency&amp;"ibor"&amp;$I$1,BA1412,Trigger)</f>
        <v>49277</v>
      </c>
      <c r="BC1412" s="361" t="e">
        <f>_xll.qlIndexFixing($AC$5,AZ1412,,_xll.ohTrigger(Trigger,Quote!$V$2))</f>
        <v>#VALUE!</v>
      </c>
      <c r="BD1412" s="361" t="e">
        <f>_xll.qlIndexFixing($BE$1,AZ1412,TRUE,_xll.ohTrigger(Trigger,Quote!$V$2))</f>
        <v>#NUM!</v>
      </c>
    </row>
    <row r="1413" spans="51:56" ht="11.25" customHeight="1" x14ac:dyDescent="0.25">
      <c r="AY1413" s="189" t="s">
        <v>91</v>
      </c>
      <c r="AZ1413" s="188">
        <f>_xll.qlInterestRateIndexFixingDate(Currency&amp;"ibor"&amp;$I$1,BA1413,Trigger)</f>
        <v>49188</v>
      </c>
      <c r="BA1413" s="188">
        <f>_xll.qlCalendarAdvance(Calendar,BA1412,AY1413,"f",,Trigger)</f>
        <v>49192</v>
      </c>
      <c r="BB1413" s="188">
        <f>_xll.qlInterestRateIndexMaturity(Currency&amp;"ibor"&amp;$I$1,BA1413,Trigger)</f>
        <v>49283</v>
      </c>
      <c r="BC1413" s="361" t="e">
        <f>_xll.qlIndexFixing($AC$5,AZ1413,,_xll.ohTrigger(Trigger,Quote!$V$2))</f>
        <v>#VALUE!</v>
      </c>
      <c r="BD1413" s="361" t="e">
        <f>_xll.qlIndexFixing($BE$1,AZ1413,TRUE,_xll.ohTrigger(Trigger,Quote!$V$2))</f>
        <v>#NUM!</v>
      </c>
    </row>
    <row r="1414" spans="51:56" ht="11.25" customHeight="1" x14ac:dyDescent="0.25">
      <c r="AY1414" s="189" t="s">
        <v>91</v>
      </c>
      <c r="AZ1414" s="188">
        <f>_xll.qlInterestRateIndexFixingDate(Currency&amp;"ibor"&amp;$I$1,BA1414,Trigger)</f>
        <v>49195</v>
      </c>
      <c r="BA1414" s="188">
        <f>_xll.qlCalendarAdvance(Calendar,BA1413,AY1414,"f",,Trigger)</f>
        <v>49199</v>
      </c>
      <c r="BB1414" s="188">
        <f>_xll.qlInterestRateIndexMaturity(Currency&amp;"ibor"&amp;$I$1,BA1414,Trigger)</f>
        <v>49290</v>
      </c>
      <c r="BC1414" s="361" t="e">
        <f>_xll.qlIndexFixing($AC$5,AZ1414,,_xll.ohTrigger(Trigger,Quote!$V$2))</f>
        <v>#VALUE!</v>
      </c>
      <c r="BD1414" s="361" t="e">
        <f>_xll.qlIndexFixing($BE$1,AZ1414,TRUE,_xll.ohTrigger(Trigger,Quote!$V$2))</f>
        <v>#NUM!</v>
      </c>
    </row>
    <row r="1415" spans="51:56" ht="11.25" customHeight="1" x14ac:dyDescent="0.25">
      <c r="AY1415" s="189" t="s">
        <v>91</v>
      </c>
      <c r="AZ1415" s="188">
        <f>_xll.qlInterestRateIndexFixingDate(Currency&amp;"ibor"&amp;$I$1,BA1415,Trigger)</f>
        <v>49202</v>
      </c>
      <c r="BA1415" s="188">
        <f>_xll.qlCalendarAdvance(Calendar,BA1414,AY1415,"f",,Trigger)</f>
        <v>49206</v>
      </c>
      <c r="BB1415" s="188">
        <f>_xll.qlInterestRateIndexMaturity(Currency&amp;"ibor"&amp;$I$1,BA1415,Trigger)</f>
        <v>49297</v>
      </c>
      <c r="BC1415" s="361" t="e">
        <f>_xll.qlIndexFixing($AC$5,AZ1415,,_xll.ohTrigger(Trigger,Quote!$V$2))</f>
        <v>#VALUE!</v>
      </c>
      <c r="BD1415" s="361" t="e">
        <f>_xll.qlIndexFixing($BE$1,AZ1415,TRUE,_xll.ohTrigger(Trigger,Quote!$V$2))</f>
        <v>#NUM!</v>
      </c>
    </row>
    <row r="1416" spans="51:56" ht="11.25" customHeight="1" x14ac:dyDescent="0.25">
      <c r="AY1416" s="189" t="s">
        <v>91</v>
      </c>
      <c r="AZ1416" s="188">
        <f>_xll.qlInterestRateIndexFixingDate(Currency&amp;"ibor"&amp;$I$1,BA1416,Trigger)</f>
        <v>49209</v>
      </c>
      <c r="BA1416" s="188">
        <f>_xll.qlCalendarAdvance(Calendar,BA1415,AY1416,"f",,Trigger)</f>
        <v>49213</v>
      </c>
      <c r="BB1416" s="188">
        <f>_xll.qlInterestRateIndexMaturity(Currency&amp;"ibor"&amp;$I$1,BA1416,Trigger)</f>
        <v>49305</v>
      </c>
      <c r="BC1416" s="361" t="e">
        <f>_xll.qlIndexFixing($AC$5,AZ1416,,_xll.ohTrigger(Trigger,Quote!$V$2))</f>
        <v>#VALUE!</v>
      </c>
      <c r="BD1416" s="361" t="e">
        <f>_xll.qlIndexFixing($BE$1,AZ1416,TRUE,_xll.ohTrigger(Trigger,Quote!$V$2))</f>
        <v>#NUM!</v>
      </c>
    </row>
    <row r="1417" spans="51:56" ht="11.25" customHeight="1" x14ac:dyDescent="0.25">
      <c r="AY1417" s="189" t="s">
        <v>91</v>
      </c>
      <c r="AZ1417" s="188">
        <f>_xll.qlInterestRateIndexFixingDate(Currency&amp;"ibor"&amp;$I$1,BA1417,Trigger)</f>
        <v>49216</v>
      </c>
      <c r="BA1417" s="188">
        <f>_xll.qlCalendarAdvance(Calendar,BA1416,AY1417,"f",,Trigger)</f>
        <v>49220</v>
      </c>
      <c r="BB1417" s="188">
        <f>_xll.qlInterestRateIndexMaturity(Currency&amp;"ibor"&amp;$I$1,BA1417,Trigger)</f>
        <v>49312</v>
      </c>
      <c r="BC1417" s="361" t="e">
        <f>_xll.qlIndexFixing($AC$5,AZ1417,,_xll.ohTrigger(Trigger,Quote!$V$2))</f>
        <v>#VALUE!</v>
      </c>
      <c r="BD1417" s="361" t="e">
        <f>_xll.qlIndexFixing($BE$1,AZ1417,TRUE,_xll.ohTrigger(Trigger,Quote!$V$2))</f>
        <v>#NUM!</v>
      </c>
    </row>
    <row r="1418" spans="51:56" ht="11.25" customHeight="1" x14ac:dyDescent="0.25">
      <c r="AY1418" s="189" t="s">
        <v>91</v>
      </c>
      <c r="AZ1418" s="188">
        <f>_xll.qlInterestRateIndexFixingDate(Currency&amp;"ibor"&amp;$I$1,BA1418,Trigger)</f>
        <v>49223</v>
      </c>
      <c r="BA1418" s="188">
        <f>_xll.qlCalendarAdvance(Calendar,BA1417,AY1418,"f",,Trigger)</f>
        <v>49227</v>
      </c>
      <c r="BB1418" s="188">
        <f>_xll.qlInterestRateIndexMaturity(Currency&amp;"ibor"&amp;$I$1,BA1418,Trigger)</f>
        <v>49319</v>
      </c>
      <c r="BC1418" s="361" t="e">
        <f>_xll.qlIndexFixing($AC$5,AZ1418,,_xll.ohTrigger(Trigger,Quote!$V$2))</f>
        <v>#VALUE!</v>
      </c>
      <c r="BD1418" s="361" t="e">
        <f>_xll.qlIndexFixing($BE$1,AZ1418,TRUE,_xll.ohTrigger(Trigger,Quote!$V$2))</f>
        <v>#NUM!</v>
      </c>
    </row>
    <row r="1419" spans="51:56" ht="11.25" customHeight="1" x14ac:dyDescent="0.25">
      <c r="AY1419" s="189" t="s">
        <v>91</v>
      </c>
      <c r="AZ1419" s="188">
        <f>_xll.qlInterestRateIndexFixingDate(Currency&amp;"ibor"&amp;$I$1,BA1419,Trigger)</f>
        <v>49230</v>
      </c>
      <c r="BA1419" s="188">
        <f>_xll.qlCalendarAdvance(Calendar,BA1418,AY1419,"f",,Trigger)</f>
        <v>49234</v>
      </c>
      <c r="BB1419" s="188">
        <f>_xll.qlInterestRateIndexMaturity(Currency&amp;"ibor"&amp;$I$1,BA1419,Trigger)</f>
        <v>49326</v>
      </c>
      <c r="BC1419" s="361" t="e">
        <f>_xll.qlIndexFixing($AC$5,AZ1419,,_xll.ohTrigger(Trigger,Quote!$V$2))</f>
        <v>#VALUE!</v>
      </c>
      <c r="BD1419" s="361" t="e">
        <f>_xll.qlIndexFixing($BE$1,AZ1419,TRUE,_xll.ohTrigger(Trigger,Quote!$V$2))</f>
        <v>#NUM!</v>
      </c>
    </row>
    <row r="1420" spans="51:56" ht="11.25" customHeight="1" x14ac:dyDescent="0.25">
      <c r="AY1420" s="189" t="s">
        <v>91</v>
      </c>
      <c r="AZ1420" s="188">
        <f>_xll.qlInterestRateIndexFixingDate(Currency&amp;"ibor"&amp;$I$1,BA1420,Trigger)</f>
        <v>49237</v>
      </c>
      <c r="BA1420" s="188">
        <f>_xll.qlCalendarAdvance(Calendar,BA1419,AY1420,"f",,Trigger)</f>
        <v>49241</v>
      </c>
      <c r="BB1420" s="188">
        <f>_xll.qlInterestRateIndexMaturity(Currency&amp;"ibor"&amp;$I$1,BA1420,Trigger)</f>
        <v>49333</v>
      </c>
      <c r="BC1420" s="361" t="e">
        <f>_xll.qlIndexFixing($AC$5,AZ1420,,_xll.ohTrigger(Trigger,Quote!$V$2))</f>
        <v>#VALUE!</v>
      </c>
      <c r="BD1420" s="361" t="e">
        <f>_xll.qlIndexFixing($BE$1,AZ1420,TRUE,_xll.ohTrigger(Trigger,Quote!$V$2))</f>
        <v>#NUM!</v>
      </c>
    </row>
    <row r="1421" spans="51:56" ht="11.25" customHeight="1" x14ac:dyDescent="0.25">
      <c r="AY1421" s="189" t="s">
        <v>91</v>
      </c>
      <c r="AZ1421" s="188">
        <f>_xll.qlInterestRateIndexFixingDate(Currency&amp;"ibor"&amp;$I$1,BA1421,Trigger)</f>
        <v>49244</v>
      </c>
      <c r="BA1421" s="188">
        <f>_xll.qlCalendarAdvance(Calendar,BA1420,AY1421,"f",,Trigger)</f>
        <v>49248</v>
      </c>
      <c r="BB1421" s="188">
        <f>_xll.qlInterestRateIndexMaturity(Currency&amp;"ibor"&amp;$I$1,BA1421,Trigger)</f>
        <v>49340</v>
      </c>
      <c r="BC1421" s="361" t="e">
        <f>_xll.qlIndexFixing($AC$5,AZ1421,,_xll.ohTrigger(Trigger,Quote!$V$2))</f>
        <v>#VALUE!</v>
      </c>
      <c r="BD1421" s="361" t="e">
        <f>_xll.qlIndexFixing($BE$1,AZ1421,TRUE,_xll.ohTrigger(Trigger,Quote!$V$2))</f>
        <v>#NUM!</v>
      </c>
    </row>
    <row r="1422" spans="51:56" ht="11.25" customHeight="1" x14ac:dyDescent="0.25">
      <c r="AY1422" s="189" t="s">
        <v>91</v>
      </c>
      <c r="AZ1422" s="188">
        <f>_xll.qlInterestRateIndexFixingDate(Currency&amp;"ibor"&amp;$I$1,BA1422,Trigger)</f>
        <v>49251</v>
      </c>
      <c r="BA1422" s="188">
        <f>_xll.qlCalendarAdvance(Calendar,BA1421,AY1422,"f",,Trigger)</f>
        <v>49255</v>
      </c>
      <c r="BB1422" s="188">
        <f>_xll.qlInterestRateIndexMaturity(Currency&amp;"ibor"&amp;$I$1,BA1422,Trigger)</f>
        <v>49347</v>
      </c>
      <c r="BC1422" s="361" t="e">
        <f>_xll.qlIndexFixing($AC$5,AZ1422,,_xll.ohTrigger(Trigger,Quote!$V$2))</f>
        <v>#VALUE!</v>
      </c>
      <c r="BD1422" s="361" t="e">
        <f>_xll.qlIndexFixing($BE$1,AZ1422,TRUE,_xll.ohTrigger(Trigger,Quote!$V$2))</f>
        <v>#NUM!</v>
      </c>
    </row>
    <row r="1423" spans="51:56" ht="11.25" customHeight="1" x14ac:dyDescent="0.25">
      <c r="AY1423" s="189" t="s">
        <v>91</v>
      </c>
      <c r="AZ1423" s="188">
        <f>_xll.qlInterestRateIndexFixingDate(Currency&amp;"ibor"&amp;$I$1,BA1423,Trigger)</f>
        <v>49258</v>
      </c>
      <c r="BA1423" s="188">
        <f>_xll.qlCalendarAdvance(Calendar,BA1422,AY1423,"f",,Trigger)</f>
        <v>49262</v>
      </c>
      <c r="BB1423" s="188">
        <f>_xll.qlInterestRateIndexMaturity(Currency&amp;"ibor"&amp;$I$1,BA1423,Trigger)</f>
        <v>49354</v>
      </c>
      <c r="BC1423" s="361" t="e">
        <f>_xll.qlIndexFixing($AC$5,AZ1423,,_xll.ohTrigger(Trigger,Quote!$V$2))</f>
        <v>#VALUE!</v>
      </c>
      <c r="BD1423" s="361" t="e">
        <f>_xll.qlIndexFixing($BE$1,AZ1423,TRUE,_xll.ohTrigger(Trigger,Quote!$V$2))</f>
        <v>#NUM!</v>
      </c>
    </row>
    <row r="1424" spans="51:56" ht="11.25" customHeight="1" x14ac:dyDescent="0.25">
      <c r="AY1424" s="189" t="s">
        <v>91</v>
      </c>
      <c r="AZ1424" s="188">
        <f>_xll.qlInterestRateIndexFixingDate(Currency&amp;"ibor"&amp;$I$1,BA1424,Trigger)</f>
        <v>49265</v>
      </c>
      <c r="BA1424" s="188">
        <f>_xll.qlCalendarAdvance(Calendar,BA1423,AY1424,"f",,Trigger)</f>
        <v>49269</v>
      </c>
      <c r="BB1424" s="188">
        <f>_xll.qlInterestRateIndexMaturity(Currency&amp;"ibor"&amp;$I$1,BA1424,Trigger)</f>
        <v>49361</v>
      </c>
      <c r="BC1424" s="361" t="e">
        <f>_xll.qlIndexFixing($AC$5,AZ1424,,_xll.ohTrigger(Trigger,Quote!$V$2))</f>
        <v>#VALUE!</v>
      </c>
      <c r="BD1424" s="361" t="e">
        <f>_xll.qlIndexFixing($BE$1,AZ1424,TRUE,_xll.ohTrigger(Trigger,Quote!$V$2))</f>
        <v>#NUM!</v>
      </c>
    </row>
    <row r="1425" spans="51:56" ht="11.25" customHeight="1" x14ac:dyDescent="0.25">
      <c r="AY1425" s="189" t="s">
        <v>91</v>
      </c>
      <c r="AZ1425" s="188">
        <f>_xll.qlInterestRateIndexFixingDate(Currency&amp;"ibor"&amp;$I$1,BA1425,Trigger)</f>
        <v>49272</v>
      </c>
      <c r="BA1425" s="188">
        <f>_xll.qlCalendarAdvance(Calendar,BA1424,AY1425,"f",,Trigger)</f>
        <v>49276</v>
      </c>
      <c r="BB1425" s="188">
        <f>_xll.qlInterestRateIndexMaturity(Currency&amp;"ibor"&amp;$I$1,BA1425,Trigger)</f>
        <v>49368</v>
      </c>
      <c r="BC1425" s="361" t="e">
        <f>_xll.qlIndexFixing($AC$5,AZ1425,,_xll.ohTrigger(Trigger,Quote!$V$2))</f>
        <v>#VALUE!</v>
      </c>
      <c r="BD1425" s="361" t="e">
        <f>_xll.qlIndexFixing($BE$1,AZ1425,TRUE,_xll.ohTrigger(Trigger,Quote!$V$2))</f>
        <v>#NUM!</v>
      </c>
    </row>
    <row r="1426" spans="51:56" ht="11.25" customHeight="1" x14ac:dyDescent="0.25">
      <c r="AY1426" s="189" t="s">
        <v>91</v>
      </c>
      <c r="AZ1426" s="188">
        <f>_xll.qlInterestRateIndexFixingDate(Currency&amp;"ibor"&amp;$I$1,BA1426,Trigger)</f>
        <v>49279</v>
      </c>
      <c r="BA1426" s="188">
        <f>_xll.qlCalendarAdvance(Calendar,BA1425,AY1426,"f",,Trigger)</f>
        <v>49283</v>
      </c>
      <c r="BB1426" s="188">
        <f>_xll.qlInterestRateIndexMaturity(Currency&amp;"ibor"&amp;$I$1,BA1426,Trigger)</f>
        <v>49373</v>
      </c>
      <c r="BC1426" s="361" t="e">
        <f>_xll.qlIndexFixing($AC$5,AZ1426,,_xll.ohTrigger(Trigger,Quote!$V$2))</f>
        <v>#VALUE!</v>
      </c>
      <c r="BD1426" s="361" t="e">
        <f>_xll.qlIndexFixing($BE$1,AZ1426,TRUE,_xll.ohTrigger(Trigger,Quote!$V$2))</f>
        <v>#NUM!</v>
      </c>
    </row>
    <row r="1427" spans="51:56" ht="11.25" customHeight="1" x14ac:dyDescent="0.25">
      <c r="AY1427" s="189" t="s">
        <v>91</v>
      </c>
      <c r="AZ1427" s="188">
        <f>_xll.qlInterestRateIndexFixingDate(Currency&amp;"ibor"&amp;$I$1,BA1427,Trigger)</f>
        <v>49286</v>
      </c>
      <c r="BA1427" s="188">
        <f>_xll.qlCalendarAdvance(Calendar,BA1426,AY1427,"f",,Trigger)</f>
        <v>49290</v>
      </c>
      <c r="BB1427" s="188">
        <f>_xll.qlInterestRateIndexMaturity(Currency&amp;"ibor"&amp;$I$1,BA1427,Trigger)</f>
        <v>49380</v>
      </c>
      <c r="BC1427" s="361" t="e">
        <f>_xll.qlIndexFixing($AC$5,AZ1427,,_xll.ohTrigger(Trigger,Quote!$V$2))</f>
        <v>#VALUE!</v>
      </c>
      <c r="BD1427" s="361" t="e">
        <f>_xll.qlIndexFixing($BE$1,AZ1427,TRUE,_xll.ohTrigger(Trigger,Quote!$V$2))</f>
        <v>#NUM!</v>
      </c>
    </row>
    <row r="1428" spans="51:56" ht="11.25" customHeight="1" x14ac:dyDescent="0.25">
      <c r="AY1428" s="189" t="s">
        <v>91</v>
      </c>
      <c r="AZ1428" s="188">
        <f>_xll.qlInterestRateIndexFixingDate(Currency&amp;"ibor"&amp;$I$1,BA1428,Trigger)</f>
        <v>49293</v>
      </c>
      <c r="BA1428" s="188">
        <f>_xll.qlCalendarAdvance(Calendar,BA1427,AY1428,"f",,Trigger)</f>
        <v>49297</v>
      </c>
      <c r="BB1428" s="188">
        <f>_xll.qlInterestRateIndexMaturity(Currency&amp;"ibor"&amp;$I$1,BA1428,Trigger)</f>
        <v>49387</v>
      </c>
      <c r="BC1428" s="361" t="e">
        <f>_xll.qlIndexFixing($AC$5,AZ1428,,_xll.ohTrigger(Trigger,Quote!$V$2))</f>
        <v>#VALUE!</v>
      </c>
      <c r="BD1428" s="361" t="e">
        <f>_xll.qlIndexFixing($BE$1,AZ1428,TRUE,_xll.ohTrigger(Trigger,Quote!$V$2))</f>
        <v>#NUM!</v>
      </c>
    </row>
    <row r="1429" spans="51:56" ht="11.25" customHeight="1" x14ac:dyDescent="0.25">
      <c r="AY1429" s="189" t="s">
        <v>91</v>
      </c>
      <c r="AZ1429" s="188">
        <f>_xll.qlInterestRateIndexFixingDate(Currency&amp;"ibor"&amp;$I$1,BA1429,Trigger)</f>
        <v>49299</v>
      </c>
      <c r="BA1429" s="188">
        <f>_xll.qlCalendarAdvance(Calendar,BA1428,AY1429,"f",,Trigger)</f>
        <v>49305</v>
      </c>
      <c r="BB1429" s="188">
        <f>_xll.qlInterestRateIndexMaturity(Currency&amp;"ibor"&amp;$I$1,BA1429,Trigger)</f>
        <v>49395</v>
      </c>
      <c r="BC1429" s="361" t="e">
        <f>_xll.qlIndexFixing($AC$5,AZ1429,,_xll.ohTrigger(Trigger,Quote!$V$2))</f>
        <v>#VALUE!</v>
      </c>
      <c r="BD1429" s="361" t="e">
        <f>_xll.qlIndexFixing($BE$1,AZ1429,TRUE,_xll.ohTrigger(Trigger,Quote!$V$2))</f>
        <v>#NUM!</v>
      </c>
    </row>
    <row r="1430" spans="51:56" ht="11.25" customHeight="1" x14ac:dyDescent="0.25">
      <c r="AY1430" s="189" t="s">
        <v>91</v>
      </c>
      <c r="AZ1430" s="188">
        <f>_xll.qlInterestRateIndexFixingDate(Currency&amp;"ibor"&amp;$I$1,BA1430,Trigger)</f>
        <v>49307</v>
      </c>
      <c r="BA1430" s="188">
        <f>_xll.qlCalendarAdvance(Calendar,BA1429,AY1430,"f",,Trigger)</f>
        <v>49312</v>
      </c>
      <c r="BB1430" s="188">
        <f>_xll.qlInterestRateIndexMaturity(Currency&amp;"ibor"&amp;$I$1,BA1430,Trigger)</f>
        <v>49402</v>
      </c>
      <c r="BC1430" s="361" t="e">
        <f>_xll.qlIndexFixing($AC$5,AZ1430,,_xll.ohTrigger(Trigger,Quote!$V$2))</f>
        <v>#VALUE!</v>
      </c>
      <c r="BD1430" s="361" t="e">
        <f>_xll.qlIndexFixing($BE$1,AZ1430,TRUE,_xll.ohTrigger(Trigger,Quote!$V$2))</f>
        <v>#NUM!</v>
      </c>
    </row>
    <row r="1431" spans="51:56" ht="11.25" customHeight="1" x14ac:dyDescent="0.25">
      <c r="AY1431" s="189" t="s">
        <v>91</v>
      </c>
      <c r="AZ1431" s="188">
        <f>_xll.qlInterestRateIndexFixingDate(Currency&amp;"ibor"&amp;$I$1,BA1431,Trigger)</f>
        <v>49317</v>
      </c>
      <c r="BA1431" s="188">
        <f>_xll.qlCalendarAdvance(Calendar,BA1430,AY1431,"f",,Trigger)</f>
        <v>49319</v>
      </c>
      <c r="BB1431" s="188">
        <f>_xll.qlInterestRateIndexMaturity(Currency&amp;"ibor"&amp;$I$1,BA1431,Trigger)</f>
        <v>49409</v>
      </c>
      <c r="BC1431" s="361" t="e">
        <f>_xll.qlIndexFixing($AC$5,AZ1431,,_xll.ohTrigger(Trigger,Quote!$V$2))</f>
        <v>#VALUE!</v>
      </c>
      <c r="BD1431" s="361" t="e">
        <f>_xll.qlIndexFixing($BE$1,AZ1431,TRUE,_xll.ohTrigger(Trigger,Quote!$V$2))</f>
        <v>#NUM!</v>
      </c>
    </row>
    <row r="1432" spans="51:56" ht="11.25" customHeight="1" x14ac:dyDescent="0.25">
      <c r="AY1432" s="189" t="s">
        <v>91</v>
      </c>
      <c r="AZ1432" s="188">
        <f>_xll.qlInterestRateIndexFixingDate(Currency&amp;"ibor"&amp;$I$1,BA1432,Trigger)</f>
        <v>49324</v>
      </c>
      <c r="BA1432" s="188">
        <f>_xll.qlCalendarAdvance(Calendar,BA1431,AY1432,"f",,Trigger)</f>
        <v>49326</v>
      </c>
      <c r="BB1432" s="188">
        <f>_xll.qlInterestRateIndexMaturity(Currency&amp;"ibor"&amp;$I$1,BA1432,Trigger)</f>
        <v>49416</v>
      </c>
      <c r="BC1432" s="361" t="e">
        <f>_xll.qlIndexFixing($AC$5,AZ1432,,_xll.ohTrigger(Trigger,Quote!$V$2))</f>
        <v>#VALUE!</v>
      </c>
      <c r="BD1432" s="361" t="e">
        <f>_xll.qlIndexFixing($BE$1,AZ1432,TRUE,_xll.ohTrigger(Trigger,Quote!$V$2))</f>
        <v>#NUM!</v>
      </c>
    </row>
    <row r="1433" spans="51:56" ht="11.25" customHeight="1" x14ac:dyDescent="0.25">
      <c r="AY1433" s="189" t="s">
        <v>91</v>
      </c>
      <c r="AZ1433" s="188">
        <f>_xll.qlInterestRateIndexFixingDate(Currency&amp;"ibor"&amp;$I$1,BA1433,Trigger)</f>
        <v>49331</v>
      </c>
      <c r="BA1433" s="188">
        <f>_xll.qlCalendarAdvance(Calendar,BA1432,AY1433,"f",,Trigger)</f>
        <v>49333</v>
      </c>
      <c r="BB1433" s="188">
        <f>_xll.qlInterestRateIndexMaturity(Currency&amp;"ibor"&amp;$I$1,BA1433,Trigger)</f>
        <v>49423</v>
      </c>
      <c r="BC1433" s="361" t="e">
        <f>_xll.qlIndexFixing($AC$5,AZ1433,,_xll.ohTrigger(Trigger,Quote!$V$2))</f>
        <v>#VALUE!</v>
      </c>
      <c r="BD1433" s="361" t="e">
        <f>_xll.qlIndexFixing($BE$1,AZ1433,TRUE,_xll.ohTrigger(Trigger,Quote!$V$2))</f>
        <v>#NUM!</v>
      </c>
    </row>
    <row r="1434" spans="51:56" ht="11.25" customHeight="1" x14ac:dyDescent="0.25">
      <c r="AY1434" s="189" t="s">
        <v>91</v>
      </c>
      <c r="AZ1434" s="188">
        <f>_xll.qlInterestRateIndexFixingDate(Currency&amp;"ibor"&amp;$I$1,BA1434,Trigger)</f>
        <v>49338</v>
      </c>
      <c r="BA1434" s="188">
        <f>_xll.qlCalendarAdvance(Calendar,BA1433,AY1434,"f",,Trigger)</f>
        <v>49340</v>
      </c>
      <c r="BB1434" s="188">
        <f>_xll.qlInterestRateIndexMaturity(Currency&amp;"ibor"&amp;$I$1,BA1434,Trigger)</f>
        <v>49429</v>
      </c>
      <c r="BC1434" s="361" t="e">
        <f>_xll.qlIndexFixing($AC$5,AZ1434,,_xll.ohTrigger(Trigger,Quote!$V$2))</f>
        <v>#VALUE!</v>
      </c>
      <c r="BD1434" s="361" t="e">
        <f>_xll.qlIndexFixing($BE$1,AZ1434,TRUE,_xll.ohTrigger(Trigger,Quote!$V$2))</f>
        <v>#NUM!</v>
      </c>
    </row>
    <row r="1435" spans="51:56" ht="11.25" customHeight="1" x14ac:dyDescent="0.25">
      <c r="AY1435" s="189" t="s">
        <v>91</v>
      </c>
      <c r="AZ1435" s="188">
        <f>_xll.qlInterestRateIndexFixingDate(Currency&amp;"ibor"&amp;$I$1,BA1435,Trigger)</f>
        <v>49345</v>
      </c>
      <c r="BA1435" s="188">
        <f>_xll.qlCalendarAdvance(Calendar,BA1434,AY1435,"f",,Trigger)</f>
        <v>49347</v>
      </c>
      <c r="BB1435" s="188">
        <f>_xll.qlInterestRateIndexMaturity(Currency&amp;"ibor"&amp;$I$1,BA1435,Trigger)</f>
        <v>49436</v>
      </c>
      <c r="BC1435" s="361" t="e">
        <f>_xll.qlIndexFixing($AC$5,AZ1435,,_xll.ohTrigger(Trigger,Quote!$V$2))</f>
        <v>#VALUE!</v>
      </c>
      <c r="BD1435" s="361" t="e">
        <f>_xll.qlIndexFixing($BE$1,AZ1435,TRUE,_xll.ohTrigger(Trigger,Quote!$V$2))</f>
        <v>#NUM!</v>
      </c>
    </row>
    <row r="1436" spans="51:56" ht="11.25" customHeight="1" x14ac:dyDescent="0.25">
      <c r="AY1436" s="189" t="s">
        <v>91</v>
      </c>
      <c r="AZ1436" s="188">
        <f>_xll.qlInterestRateIndexFixingDate(Currency&amp;"ibor"&amp;$I$1,BA1436,Trigger)</f>
        <v>49352</v>
      </c>
      <c r="BA1436" s="188">
        <f>_xll.qlCalendarAdvance(Calendar,BA1435,AY1436,"f",,Trigger)</f>
        <v>49354</v>
      </c>
      <c r="BB1436" s="188">
        <f>_xll.qlInterestRateIndexMaturity(Currency&amp;"ibor"&amp;$I$1,BA1436,Trigger)</f>
        <v>49443</v>
      </c>
      <c r="BC1436" s="361" t="e">
        <f>_xll.qlIndexFixing($AC$5,AZ1436,,_xll.ohTrigger(Trigger,Quote!$V$2))</f>
        <v>#VALUE!</v>
      </c>
      <c r="BD1436" s="361" t="e">
        <f>_xll.qlIndexFixing($BE$1,AZ1436,TRUE,_xll.ohTrigger(Trigger,Quote!$V$2))</f>
        <v>#NUM!</v>
      </c>
    </row>
    <row r="1437" spans="51:56" ht="11.25" customHeight="1" x14ac:dyDescent="0.25">
      <c r="AY1437" s="189" t="s">
        <v>91</v>
      </c>
      <c r="AZ1437" s="188">
        <f>_xll.qlInterestRateIndexFixingDate(Currency&amp;"ibor"&amp;$I$1,BA1437,Trigger)</f>
        <v>49359</v>
      </c>
      <c r="BA1437" s="188">
        <f>_xll.qlCalendarAdvance(Calendar,BA1436,AY1437,"f",,Trigger)</f>
        <v>49361</v>
      </c>
      <c r="BB1437" s="188">
        <f>_xll.qlInterestRateIndexMaturity(Currency&amp;"ibor"&amp;$I$1,BA1437,Trigger)</f>
        <v>49450</v>
      </c>
      <c r="BC1437" s="361" t="e">
        <f>_xll.qlIndexFixing($AC$5,AZ1437,,_xll.ohTrigger(Trigger,Quote!$V$2))</f>
        <v>#VALUE!</v>
      </c>
      <c r="BD1437" s="361" t="e">
        <f>_xll.qlIndexFixing($BE$1,AZ1437,TRUE,_xll.ohTrigger(Trigger,Quote!$V$2))</f>
        <v>#NUM!</v>
      </c>
    </row>
    <row r="1438" spans="51:56" ht="11.25" customHeight="1" x14ac:dyDescent="0.25">
      <c r="AY1438" s="189" t="s">
        <v>91</v>
      </c>
      <c r="AZ1438" s="188">
        <f>_xll.qlInterestRateIndexFixingDate(Currency&amp;"ibor"&amp;$I$1,BA1438,Trigger)</f>
        <v>49366</v>
      </c>
      <c r="BA1438" s="188">
        <f>_xll.qlCalendarAdvance(Calendar,BA1437,AY1438,"f",,Trigger)</f>
        <v>49368</v>
      </c>
      <c r="BB1438" s="188">
        <f>_xll.qlInterestRateIndexMaturity(Currency&amp;"ibor"&amp;$I$1,BA1438,Trigger)</f>
        <v>49460</v>
      </c>
      <c r="BC1438" s="361" t="e">
        <f>_xll.qlIndexFixing($AC$5,AZ1438,,_xll.ohTrigger(Trigger,Quote!$V$2))</f>
        <v>#VALUE!</v>
      </c>
      <c r="BD1438" s="361" t="e">
        <f>_xll.qlIndexFixing($BE$1,AZ1438,TRUE,_xll.ohTrigger(Trigger,Quote!$V$2))</f>
        <v>#NUM!</v>
      </c>
    </row>
    <row r="1439" spans="51:56" ht="11.25" customHeight="1" x14ac:dyDescent="0.25">
      <c r="AY1439" s="189" t="s">
        <v>91</v>
      </c>
      <c r="AZ1439" s="188">
        <f>_xll.qlInterestRateIndexFixingDate(Currency&amp;"ibor"&amp;$I$1,BA1439,Trigger)</f>
        <v>49373</v>
      </c>
      <c r="BA1439" s="188">
        <f>_xll.qlCalendarAdvance(Calendar,BA1438,AY1439,"f",,Trigger)</f>
        <v>49375</v>
      </c>
      <c r="BB1439" s="188">
        <f>_xll.qlInterestRateIndexMaturity(Currency&amp;"ibor"&amp;$I$1,BA1439,Trigger)</f>
        <v>49467</v>
      </c>
      <c r="BC1439" s="361" t="e">
        <f>_xll.qlIndexFixing($AC$5,AZ1439,,_xll.ohTrigger(Trigger,Quote!$V$2))</f>
        <v>#VALUE!</v>
      </c>
      <c r="BD1439" s="361" t="e">
        <f>_xll.qlIndexFixing($BE$1,AZ1439,TRUE,_xll.ohTrigger(Trigger,Quote!$V$2))</f>
        <v>#NUM!</v>
      </c>
    </row>
    <row r="1440" spans="51:56" ht="11.25" customHeight="1" x14ac:dyDescent="0.25">
      <c r="AY1440" s="189" t="s">
        <v>91</v>
      </c>
      <c r="AZ1440" s="188">
        <f>_xll.qlInterestRateIndexFixingDate(Currency&amp;"ibor"&amp;$I$1,BA1440,Trigger)</f>
        <v>49380</v>
      </c>
      <c r="BA1440" s="188">
        <f>_xll.qlCalendarAdvance(Calendar,BA1439,AY1440,"f",,Trigger)</f>
        <v>49382</v>
      </c>
      <c r="BB1440" s="188">
        <f>_xll.qlInterestRateIndexMaturity(Currency&amp;"ibor"&amp;$I$1,BA1440,Trigger)</f>
        <v>49474</v>
      </c>
      <c r="BC1440" s="361" t="e">
        <f>_xll.qlIndexFixing($AC$5,AZ1440,,_xll.ohTrigger(Trigger,Quote!$V$2))</f>
        <v>#VALUE!</v>
      </c>
      <c r="BD1440" s="361" t="e">
        <f>_xll.qlIndexFixing($BE$1,AZ1440,TRUE,_xll.ohTrigger(Trigger,Quote!$V$2))</f>
        <v>#NUM!</v>
      </c>
    </row>
    <row r="1441" spans="51:56" ht="11.25" customHeight="1" x14ac:dyDescent="0.25">
      <c r="AY1441" s="189" t="s">
        <v>91</v>
      </c>
      <c r="AZ1441" s="188">
        <f>_xll.qlInterestRateIndexFixingDate(Currency&amp;"ibor"&amp;$I$1,BA1441,Trigger)</f>
        <v>49387</v>
      </c>
      <c r="BA1441" s="188">
        <f>_xll.qlCalendarAdvance(Calendar,BA1440,AY1441,"f",,Trigger)</f>
        <v>49389</v>
      </c>
      <c r="BB1441" s="188">
        <f>_xll.qlInterestRateIndexMaturity(Currency&amp;"ibor"&amp;$I$1,BA1441,Trigger)</f>
        <v>49481</v>
      </c>
      <c r="BC1441" s="361" t="e">
        <f>_xll.qlIndexFixing($AC$5,AZ1441,,_xll.ohTrigger(Trigger,Quote!$V$2))</f>
        <v>#VALUE!</v>
      </c>
      <c r="BD1441" s="361" t="e">
        <f>_xll.qlIndexFixing($BE$1,AZ1441,TRUE,_xll.ohTrigger(Trigger,Quote!$V$2))</f>
        <v>#NUM!</v>
      </c>
    </row>
    <row r="1442" spans="51:56" ht="11.25" customHeight="1" x14ac:dyDescent="0.25">
      <c r="AY1442" s="189" t="s">
        <v>91</v>
      </c>
      <c r="AZ1442" s="188">
        <f>_xll.qlInterestRateIndexFixingDate(Currency&amp;"ibor"&amp;$I$1,BA1442,Trigger)</f>
        <v>49390</v>
      </c>
      <c r="BA1442" s="188">
        <f>_xll.qlCalendarAdvance(Calendar,BA1441,AY1442,"f",,Trigger)</f>
        <v>49396</v>
      </c>
      <c r="BB1442" s="188">
        <f>_xll.qlInterestRateIndexMaturity(Currency&amp;"ibor"&amp;$I$1,BA1442,Trigger)</f>
        <v>49488</v>
      </c>
      <c r="BC1442" s="361" t="e">
        <f>_xll.qlIndexFixing($AC$5,AZ1442,,_xll.ohTrigger(Trigger,Quote!$V$2))</f>
        <v>#VALUE!</v>
      </c>
      <c r="BD1442" s="361" t="e">
        <f>_xll.qlIndexFixing($BE$1,AZ1442,TRUE,_xll.ohTrigger(Trigger,Quote!$V$2))</f>
        <v>#NUM!</v>
      </c>
    </row>
    <row r="1443" spans="51:56" ht="11.25" customHeight="1" x14ac:dyDescent="0.25">
      <c r="AY1443" s="189" t="s">
        <v>91</v>
      </c>
      <c r="AZ1443" s="188">
        <f>_xll.qlInterestRateIndexFixingDate(Currency&amp;"ibor"&amp;$I$1,BA1443,Trigger)</f>
        <v>49401</v>
      </c>
      <c r="BA1443" s="188">
        <f>_xll.qlCalendarAdvance(Calendar,BA1442,AY1443,"f",,Trigger)</f>
        <v>49403</v>
      </c>
      <c r="BB1443" s="188">
        <f>_xll.qlInterestRateIndexMaturity(Currency&amp;"ibor"&amp;$I$1,BA1443,Trigger)</f>
        <v>49494</v>
      </c>
      <c r="BC1443" s="361" t="e">
        <f>_xll.qlIndexFixing($AC$5,AZ1443,,_xll.ohTrigger(Trigger,Quote!$V$2))</f>
        <v>#VALUE!</v>
      </c>
      <c r="BD1443" s="361" t="e">
        <f>_xll.qlIndexFixing($BE$1,AZ1443,TRUE,_xll.ohTrigger(Trigger,Quote!$V$2))</f>
        <v>#NUM!</v>
      </c>
    </row>
    <row r="1444" spans="51:56" ht="11.25" customHeight="1" x14ac:dyDescent="0.25">
      <c r="AY1444" s="189" t="s">
        <v>91</v>
      </c>
      <c r="AZ1444" s="188">
        <f>_xll.qlInterestRateIndexFixingDate(Currency&amp;"ibor"&amp;$I$1,BA1444,Trigger)</f>
        <v>49408</v>
      </c>
      <c r="BA1444" s="188">
        <f>_xll.qlCalendarAdvance(Calendar,BA1443,AY1444,"f",,Trigger)</f>
        <v>49410</v>
      </c>
      <c r="BB1444" s="188">
        <f>_xll.qlInterestRateIndexMaturity(Currency&amp;"ibor"&amp;$I$1,BA1444,Trigger)</f>
        <v>49501</v>
      </c>
      <c r="BC1444" s="361" t="e">
        <f>_xll.qlIndexFixing($AC$5,AZ1444,,_xll.ohTrigger(Trigger,Quote!$V$2))</f>
        <v>#VALUE!</v>
      </c>
      <c r="BD1444" s="361" t="e">
        <f>_xll.qlIndexFixing($BE$1,AZ1444,TRUE,_xll.ohTrigger(Trigger,Quote!$V$2))</f>
        <v>#NUM!</v>
      </c>
    </row>
    <row r="1445" spans="51:56" ht="11.25" customHeight="1" x14ac:dyDescent="0.25">
      <c r="AY1445" s="189" t="s">
        <v>91</v>
      </c>
      <c r="AZ1445" s="188">
        <f>_xll.qlInterestRateIndexFixingDate(Currency&amp;"ibor"&amp;$I$1,BA1445,Trigger)</f>
        <v>49415</v>
      </c>
      <c r="BA1445" s="188">
        <f>_xll.qlCalendarAdvance(Calendar,BA1444,AY1445,"f",,Trigger)</f>
        <v>49417</v>
      </c>
      <c r="BB1445" s="188">
        <f>_xll.qlInterestRateIndexMaturity(Currency&amp;"ibor"&amp;$I$1,BA1445,Trigger)</f>
        <v>49508</v>
      </c>
      <c r="BC1445" s="361" t="e">
        <f>_xll.qlIndexFixing($AC$5,AZ1445,,_xll.ohTrigger(Trigger,Quote!$V$2))</f>
        <v>#VALUE!</v>
      </c>
      <c r="BD1445" s="361" t="e">
        <f>_xll.qlIndexFixing($BE$1,AZ1445,TRUE,_xll.ohTrigger(Trigger,Quote!$V$2))</f>
        <v>#NUM!</v>
      </c>
    </row>
    <row r="1446" spans="51:56" ht="11.25" customHeight="1" x14ac:dyDescent="0.25">
      <c r="AY1446" s="189" t="s">
        <v>91</v>
      </c>
      <c r="AZ1446" s="188">
        <f>_xll.qlInterestRateIndexFixingDate(Currency&amp;"ibor"&amp;$I$1,BA1446,Trigger)</f>
        <v>49422</v>
      </c>
      <c r="BA1446" s="188">
        <f>_xll.qlCalendarAdvance(Calendar,BA1445,AY1446,"f",,Trigger)</f>
        <v>49424</v>
      </c>
      <c r="BB1446" s="188">
        <f>_xll.qlInterestRateIndexMaturity(Currency&amp;"ibor"&amp;$I$1,BA1446,Trigger)</f>
        <v>49515</v>
      </c>
      <c r="BC1446" s="361" t="e">
        <f>_xll.qlIndexFixing($AC$5,AZ1446,,_xll.ohTrigger(Trigger,Quote!$V$2))</f>
        <v>#VALUE!</v>
      </c>
      <c r="BD1446" s="361" t="e">
        <f>_xll.qlIndexFixing($BE$1,AZ1446,TRUE,_xll.ohTrigger(Trigger,Quote!$V$2))</f>
        <v>#NUM!</v>
      </c>
    </row>
    <row r="1447" spans="51:56" ht="11.25" customHeight="1" x14ac:dyDescent="0.25">
      <c r="AY1447" s="189" t="s">
        <v>91</v>
      </c>
      <c r="AZ1447" s="188">
        <f>_xll.qlInterestRateIndexFixingDate(Currency&amp;"ibor"&amp;$I$1,BA1447,Trigger)</f>
        <v>49426</v>
      </c>
      <c r="BA1447" s="188">
        <f>_xll.qlCalendarAdvance(Calendar,BA1446,AY1447,"f",,Trigger)</f>
        <v>49431</v>
      </c>
      <c r="BB1447" s="188">
        <f>_xll.qlInterestRateIndexMaturity(Currency&amp;"ibor"&amp;$I$1,BA1447,Trigger)</f>
        <v>49523</v>
      </c>
      <c r="BC1447" s="361" t="e">
        <f>_xll.qlIndexFixing($AC$5,AZ1447,,_xll.ohTrigger(Trigger,Quote!$V$2))</f>
        <v>#VALUE!</v>
      </c>
      <c r="BD1447" s="361" t="e">
        <f>_xll.qlIndexFixing($BE$1,AZ1447,TRUE,_xll.ohTrigger(Trigger,Quote!$V$2))</f>
        <v>#NUM!</v>
      </c>
    </row>
    <row r="1448" spans="51:56" ht="11.25" customHeight="1" x14ac:dyDescent="0.25">
      <c r="AY1448" s="189" t="s">
        <v>91</v>
      </c>
      <c r="AZ1448" s="188">
        <f>_xll.qlInterestRateIndexFixingDate(Currency&amp;"ibor"&amp;$I$1,BA1448,Trigger)</f>
        <v>49436</v>
      </c>
      <c r="BA1448" s="188">
        <f>_xll.qlCalendarAdvance(Calendar,BA1447,AY1448,"f",,Trigger)</f>
        <v>49438</v>
      </c>
      <c r="BB1448" s="188">
        <f>_xll.qlInterestRateIndexMaturity(Currency&amp;"ibor"&amp;$I$1,BA1448,Trigger)</f>
        <v>49530</v>
      </c>
      <c r="BC1448" s="361" t="e">
        <f>_xll.qlIndexFixing($AC$5,AZ1448,,_xll.ohTrigger(Trigger,Quote!$V$2))</f>
        <v>#VALUE!</v>
      </c>
      <c r="BD1448" s="361" t="e">
        <f>_xll.qlIndexFixing($BE$1,AZ1448,TRUE,_xll.ohTrigger(Trigger,Quote!$V$2))</f>
        <v>#NUM!</v>
      </c>
    </row>
    <row r="1449" spans="51:56" ht="11.25" customHeight="1" x14ac:dyDescent="0.25">
      <c r="AY1449" s="189" t="s">
        <v>91</v>
      </c>
      <c r="AZ1449" s="188">
        <f>_xll.qlInterestRateIndexFixingDate(Currency&amp;"ibor"&amp;$I$1,BA1449,Trigger)</f>
        <v>49443</v>
      </c>
      <c r="BA1449" s="188">
        <f>_xll.qlCalendarAdvance(Calendar,BA1448,AY1449,"f",,Trigger)</f>
        <v>49445</v>
      </c>
      <c r="BB1449" s="188">
        <f>_xll.qlInterestRateIndexMaturity(Currency&amp;"ibor"&amp;$I$1,BA1449,Trigger)</f>
        <v>49537</v>
      </c>
      <c r="BC1449" s="361" t="e">
        <f>_xll.qlIndexFixing($AC$5,AZ1449,,_xll.ohTrigger(Trigger,Quote!$V$2))</f>
        <v>#VALUE!</v>
      </c>
      <c r="BD1449" s="361" t="e">
        <f>_xll.qlIndexFixing($BE$1,AZ1449,TRUE,_xll.ohTrigger(Trigger,Quote!$V$2))</f>
        <v>#NUM!</v>
      </c>
    </row>
    <row r="1450" spans="51:56" ht="11.25" customHeight="1" x14ac:dyDescent="0.25">
      <c r="AY1450" s="189" t="s">
        <v>91</v>
      </c>
      <c r="AZ1450" s="188">
        <f>_xll.qlInterestRateIndexFixingDate(Currency&amp;"ibor"&amp;$I$1,BA1450,Trigger)</f>
        <v>49450</v>
      </c>
      <c r="BA1450" s="188">
        <f>_xll.qlCalendarAdvance(Calendar,BA1449,AY1450,"f",,Trigger)</f>
        <v>49452</v>
      </c>
      <c r="BB1450" s="188">
        <f>_xll.qlInterestRateIndexMaturity(Currency&amp;"ibor"&amp;$I$1,BA1450,Trigger)</f>
        <v>49544</v>
      </c>
      <c r="BC1450" s="361" t="e">
        <f>_xll.qlIndexFixing($AC$5,AZ1450,,_xll.ohTrigger(Trigger,Quote!$V$2))</f>
        <v>#VALUE!</v>
      </c>
      <c r="BD1450" s="361" t="e">
        <f>_xll.qlIndexFixing($BE$1,AZ1450,TRUE,_xll.ohTrigger(Trigger,Quote!$V$2))</f>
        <v>#NUM!</v>
      </c>
    </row>
    <row r="1451" spans="51:56" ht="11.25" customHeight="1" x14ac:dyDescent="0.25">
      <c r="AY1451" s="189" t="s">
        <v>91</v>
      </c>
      <c r="AZ1451" s="188">
        <f>_xll.qlInterestRateIndexFixingDate(Currency&amp;"ibor"&amp;$I$1,BA1451,Trigger)</f>
        <v>49457</v>
      </c>
      <c r="BA1451" s="188">
        <f>_xll.qlCalendarAdvance(Calendar,BA1450,AY1451,"f",,Trigger)</f>
        <v>49459</v>
      </c>
      <c r="BB1451" s="188">
        <f>_xll.qlInterestRateIndexMaturity(Currency&amp;"ibor"&amp;$I$1,BA1451,Trigger)</f>
        <v>49551</v>
      </c>
      <c r="BC1451" s="361" t="e">
        <f>_xll.qlIndexFixing($AC$5,AZ1451,,_xll.ohTrigger(Trigger,Quote!$V$2))</f>
        <v>#VALUE!</v>
      </c>
      <c r="BD1451" s="361" t="e">
        <f>_xll.qlIndexFixing($BE$1,AZ1451,TRUE,_xll.ohTrigger(Trigger,Quote!$V$2))</f>
        <v>#NUM!</v>
      </c>
    </row>
    <row r="1452" spans="51:56" ht="11.25" customHeight="1" x14ac:dyDescent="0.25">
      <c r="AY1452" s="189" t="s">
        <v>91</v>
      </c>
      <c r="AZ1452" s="188">
        <f>_xll.qlInterestRateIndexFixingDate(Currency&amp;"ibor"&amp;$I$1,BA1452,Trigger)</f>
        <v>49464</v>
      </c>
      <c r="BA1452" s="188">
        <f>_xll.qlCalendarAdvance(Calendar,BA1451,AY1452,"f",,Trigger)</f>
        <v>49466</v>
      </c>
      <c r="BB1452" s="188">
        <f>_xll.qlInterestRateIndexMaturity(Currency&amp;"ibor"&amp;$I$1,BA1452,Trigger)</f>
        <v>49558</v>
      </c>
      <c r="BC1452" s="361" t="e">
        <f>_xll.qlIndexFixing($AC$5,AZ1452,,_xll.ohTrigger(Trigger,Quote!$V$2))</f>
        <v>#VALUE!</v>
      </c>
      <c r="BD1452" s="361" t="e">
        <f>_xll.qlIndexFixing($BE$1,AZ1452,TRUE,_xll.ohTrigger(Trigger,Quote!$V$2))</f>
        <v>#NUM!</v>
      </c>
    </row>
    <row r="1453" spans="51:56" ht="11.25" customHeight="1" x14ac:dyDescent="0.25">
      <c r="AY1453" s="189" t="s">
        <v>91</v>
      </c>
      <c r="AZ1453" s="188">
        <f>_xll.qlInterestRateIndexFixingDate(Currency&amp;"ibor"&amp;$I$1,BA1453,Trigger)</f>
        <v>49471</v>
      </c>
      <c r="BA1453" s="188">
        <f>_xll.qlCalendarAdvance(Calendar,BA1452,AY1453,"f",,Trigger)</f>
        <v>49473</v>
      </c>
      <c r="BB1453" s="188">
        <f>_xll.qlInterestRateIndexMaturity(Currency&amp;"ibor"&amp;$I$1,BA1453,Trigger)</f>
        <v>49565</v>
      </c>
      <c r="BC1453" s="361" t="e">
        <f>_xll.qlIndexFixing($AC$5,AZ1453,,_xll.ohTrigger(Trigger,Quote!$V$2))</f>
        <v>#VALUE!</v>
      </c>
      <c r="BD1453" s="361" t="e">
        <f>_xll.qlIndexFixing($BE$1,AZ1453,TRUE,_xll.ohTrigger(Trigger,Quote!$V$2))</f>
        <v>#NUM!</v>
      </c>
    </row>
    <row r="1454" spans="51:56" ht="11.25" customHeight="1" x14ac:dyDescent="0.25">
      <c r="AY1454" s="189" t="s">
        <v>91</v>
      </c>
      <c r="AZ1454" s="188">
        <f>_xll.qlInterestRateIndexFixingDate(Currency&amp;"ibor"&amp;$I$1,BA1454,Trigger)</f>
        <v>49478</v>
      </c>
      <c r="BA1454" s="188">
        <f>_xll.qlCalendarAdvance(Calendar,BA1453,AY1454,"f",,Trigger)</f>
        <v>49480</v>
      </c>
      <c r="BB1454" s="188">
        <f>_xll.qlInterestRateIndexMaturity(Currency&amp;"ibor"&amp;$I$1,BA1454,Trigger)</f>
        <v>49572</v>
      </c>
      <c r="BC1454" s="361" t="e">
        <f>_xll.qlIndexFixing($AC$5,AZ1454,,_xll.ohTrigger(Trigger,Quote!$V$2))</f>
        <v>#VALUE!</v>
      </c>
      <c r="BD1454" s="361" t="e">
        <f>_xll.qlIndexFixing($BE$1,AZ1454,TRUE,_xll.ohTrigger(Trigger,Quote!$V$2))</f>
        <v>#NUM!</v>
      </c>
    </row>
    <row r="1455" spans="51:56" ht="11.25" customHeight="1" x14ac:dyDescent="0.25">
      <c r="AY1455" s="189" t="s">
        <v>91</v>
      </c>
      <c r="AZ1455" s="188">
        <f>_xll.qlInterestRateIndexFixingDate(Currency&amp;"ibor"&amp;$I$1,BA1455,Trigger)</f>
        <v>49485</v>
      </c>
      <c r="BA1455" s="188">
        <f>_xll.qlCalendarAdvance(Calendar,BA1454,AY1455,"f",,Trigger)</f>
        <v>49487</v>
      </c>
      <c r="BB1455" s="188">
        <f>_xll.qlInterestRateIndexMaturity(Currency&amp;"ibor"&amp;$I$1,BA1455,Trigger)</f>
        <v>49579</v>
      </c>
      <c r="BC1455" s="361" t="e">
        <f>_xll.qlIndexFixing($AC$5,AZ1455,,_xll.ohTrigger(Trigger,Quote!$V$2))</f>
        <v>#VALUE!</v>
      </c>
      <c r="BD1455" s="361" t="e">
        <f>_xll.qlIndexFixing($BE$1,AZ1455,TRUE,_xll.ohTrigger(Trigger,Quote!$V$2))</f>
        <v>#NUM!</v>
      </c>
    </row>
    <row r="1456" spans="51:56" ht="11.25" customHeight="1" x14ac:dyDescent="0.25">
      <c r="AY1456" s="189" t="s">
        <v>91</v>
      </c>
      <c r="AZ1456" s="188">
        <f>_xll.qlInterestRateIndexFixingDate(Currency&amp;"ibor"&amp;$I$1,BA1456,Trigger)</f>
        <v>49492</v>
      </c>
      <c r="BA1456" s="188">
        <f>_xll.qlCalendarAdvance(Calendar,BA1455,AY1456,"f",,Trigger)</f>
        <v>49494</v>
      </c>
      <c r="BB1456" s="188">
        <f>_xll.qlInterestRateIndexMaturity(Currency&amp;"ibor"&amp;$I$1,BA1456,Trigger)</f>
        <v>49586</v>
      </c>
      <c r="BC1456" s="361" t="e">
        <f>_xll.qlIndexFixing($AC$5,AZ1456,,_xll.ohTrigger(Trigger,Quote!$V$2))</f>
        <v>#VALUE!</v>
      </c>
      <c r="BD1456" s="361" t="e">
        <f>_xll.qlIndexFixing($BE$1,AZ1456,TRUE,_xll.ohTrigger(Trigger,Quote!$V$2))</f>
        <v>#NUM!</v>
      </c>
    </row>
    <row r="1457" spans="51:56" ht="11.25" customHeight="1" x14ac:dyDescent="0.25">
      <c r="AY1457" s="189" t="s">
        <v>91</v>
      </c>
      <c r="AZ1457" s="188">
        <f>_xll.qlInterestRateIndexFixingDate(Currency&amp;"ibor"&amp;$I$1,BA1457,Trigger)</f>
        <v>49499</v>
      </c>
      <c r="BA1457" s="188">
        <f>_xll.qlCalendarAdvance(Calendar,BA1456,AY1457,"f",,Trigger)</f>
        <v>49501</v>
      </c>
      <c r="BB1457" s="188">
        <f>_xll.qlInterestRateIndexMaturity(Currency&amp;"ibor"&amp;$I$1,BA1457,Trigger)</f>
        <v>49593</v>
      </c>
      <c r="BC1457" s="361" t="e">
        <f>_xll.qlIndexFixing($AC$5,AZ1457,,_xll.ohTrigger(Trigger,Quote!$V$2))</f>
        <v>#VALUE!</v>
      </c>
      <c r="BD1457" s="361" t="e">
        <f>_xll.qlIndexFixing($BE$1,AZ1457,TRUE,_xll.ohTrigger(Trigger,Quote!$V$2))</f>
        <v>#NUM!</v>
      </c>
    </row>
    <row r="1458" spans="51:56" ht="11.25" customHeight="1" x14ac:dyDescent="0.25">
      <c r="AY1458" s="189" t="s">
        <v>91</v>
      </c>
      <c r="AZ1458" s="188">
        <f>_xll.qlInterestRateIndexFixingDate(Currency&amp;"ibor"&amp;$I$1,BA1458,Trigger)</f>
        <v>49506</v>
      </c>
      <c r="BA1458" s="188">
        <f>_xll.qlCalendarAdvance(Calendar,BA1457,AY1458,"f",,Trigger)</f>
        <v>49508</v>
      </c>
      <c r="BB1458" s="188">
        <f>_xll.qlInterestRateIndexMaturity(Currency&amp;"ibor"&amp;$I$1,BA1458,Trigger)</f>
        <v>49600</v>
      </c>
      <c r="BC1458" s="361" t="e">
        <f>_xll.qlIndexFixing($AC$5,AZ1458,,_xll.ohTrigger(Trigger,Quote!$V$2))</f>
        <v>#VALUE!</v>
      </c>
      <c r="BD1458" s="361" t="e">
        <f>_xll.qlIndexFixing($BE$1,AZ1458,TRUE,_xll.ohTrigger(Trigger,Quote!$V$2))</f>
        <v>#NUM!</v>
      </c>
    </row>
    <row r="1459" spans="51:56" ht="11.25" customHeight="1" x14ac:dyDescent="0.25">
      <c r="AY1459" s="189" t="s">
        <v>91</v>
      </c>
      <c r="AZ1459" s="188">
        <f>_xll.qlInterestRateIndexFixingDate(Currency&amp;"ibor"&amp;$I$1,BA1459,Trigger)</f>
        <v>49513</v>
      </c>
      <c r="BA1459" s="188">
        <f>_xll.qlCalendarAdvance(Calendar,BA1458,AY1459,"f",,Trigger)</f>
        <v>49515</v>
      </c>
      <c r="BB1459" s="188">
        <f>_xll.qlInterestRateIndexMaturity(Currency&amp;"ibor"&amp;$I$1,BA1459,Trigger)</f>
        <v>49607</v>
      </c>
      <c r="BC1459" s="361" t="e">
        <f>_xll.qlIndexFixing($AC$5,AZ1459,,_xll.ohTrigger(Trigger,Quote!$V$2))</f>
        <v>#VALUE!</v>
      </c>
      <c r="BD1459" s="361" t="e">
        <f>_xll.qlIndexFixing($BE$1,AZ1459,TRUE,_xll.ohTrigger(Trigger,Quote!$V$2))</f>
        <v>#NUM!</v>
      </c>
    </row>
    <row r="1460" spans="51:56" ht="11.25" customHeight="1" x14ac:dyDescent="0.25">
      <c r="AY1460" s="189" t="s">
        <v>91</v>
      </c>
      <c r="AZ1460" s="188">
        <f>_xll.qlInterestRateIndexFixingDate(Currency&amp;"ibor"&amp;$I$1,BA1460,Trigger)</f>
        <v>49520</v>
      </c>
      <c r="BA1460" s="188">
        <f>_xll.qlCalendarAdvance(Calendar,BA1459,AY1460,"f",,Trigger)</f>
        <v>49522</v>
      </c>
      <c r="BB1460" s="188">
        <f>_xll.qlInterestRateIndexMaturity(Currency&amp;"ibor"&amp;$I$1,BA1460,Trigger)</f>
        <v>49614</v>
      </c>
      <c r="BC1460" s="361" t="e">
        <f>_xll.qlIndexFixing($AC$5,AZ1460,,_xll.ohTrigger(Trigger,Quote!$V$2))</f>
        <v>#VALUE!</v>
      </c>
      <c r="BD1460" s="361" t="e">
        <f>_xll.qlIndexFixing($BE$1,AZ1460,TRUE,_xll.ohTrigger(Trigger,Quote!$V$2))</f>
        <v>#NUM!</v>
      </c>
    </row>
    <row r="1461" spans="51:56" ht="11.25" customHeight="1" x14ac:dyDescent="0.25">
      <c r="AY1461" s="189" t="s">
        <v>91</v>
      </c>
      <c r="AZ1461" s="188">
        <f>_xll.qlInterestRateIndexFixingDate(Currency&amp;"ibor"&amp;$I$1,BA1461,Trigger)</f>
        <v>49527</v>
      </c>
      <c r="BA1461" s="188">
        <f>_xll.qlCalendarAdvance(Calendar,BA1460,AY1461,"f",,Trigger)</f>
        <v>49529</v>
      </c>
      <c r="BB1461" s="188">
        <f>_xll.qlInterestRateIndexMaturity(Currency&amp;"ibor"&amp;$I$1,BA1461,Trigger)</f>
        <v>49621</v>
      </c>
      <c r="BC1461" s="361" t="e">
        <f>_xll.qlIndexFixing($AC$5,AZ1461,,_xll.ohTrigger(Trigger,Quote!$V$2))</f>
        <v>#VALUE!</v>
      </c>
      <c r="BD1461" s="361" t="e">
        <f>_xll.qlIndexFixing($BE$1,AZ1461,TRUE,_xll.ohTrigger(Trigger,Quote!$V$2))</f>
        <v>#NUM!</v>
      </c>
    </row>
    <row r="1462" spans="51:56" ht="11.25" customHeight="1" x14ac:dyDescent="0.25">
      <c r="AY1462" s="189" t="s">
        <v>91</v>
      </c>
      <c r="AZ1462" s="188">
        <f>_xll.qlInterestRateIndexFixingDate(Currency&amp;"ibor"&amp;$I$1,BA1462,Trigger)</f>
        <v>49534</v>
      </c>
      <c r="BA1462" s="188">
        <f>_xll.qlCalendarAdvance(Calendar,BA1461,AY1462,"f",,Trigger)</f>
        <v>49536</v>
      </c>
      <c r="BB1462" s="188">
        <f>_xll.qlInterestRateIndexMaturity(Currency&amp;"ibor"&amp;$I$1,BA1462,Trigger)</f>
        <v>49628</v>
      </c>
      <c r="BC1462" s="361" t="e">
        <f>_xll.qlIndexFixing($AC$5,AZ1462,,_xll.ohTrigger(Trigger,Quote!$V$2))</f>
        <v>#VALUE!</v>
      </c>
      <c r="BD1462" s="361" t="e">
        <f>_xll.qlIndexFixing($BE$1,AZ1462,TRUE,_xll.ohTrigger(Trigger,Quote!$V$2))</f>
        <v>#NUM!</v>
      </c>
    </row>
    <row r="1463" spans="51:56" ht="11.25" customHeight="1" x14ac:dyDescent="0.25">
      <c r="AY1463" s="189" t="s">
        <v>91</v>
      </c>
      <c r="AZ1463" s="188">
        <f>_xll.qlInterestRateIndexFixingDate(Currency&amp;"ibor"&amp;$I$1,BA1463,Trigger)</f>
        <v>49541</v>
      </c>
      <c r="BA1463" s="188">
        <f>_xll.qlCalendarAdvance(Calendar,BA1462,AY1463,"f",,Trigger)</f>
        <v>49543</v>
      </c>
      <c r="BB1463" s="188">
        <f>_xll.qlInterestRateIndexMaturity(Currency&amp;"ibor"&amp;$I$1,BA1463,Trigger)</f>
        <v>49635</v>
      </c>
      <c r="BC1463" s="361" t="e">
        <f>_xll.qlIndexFixing($AC$5,AZ1463,,_xll.ohTrigger(Trigger,Quote!$V$2))</f>
        <v>#VALUE!</v>
      </c>
      <c r="BD1463" s="361" t="e">
        <f>_xll.qlIndexFixing($BE$1,AZ1463,TRUE,_xll.ohTrigger(Trigger,Quote!$V$2))</f>
        <v>#NUM!</v>
      </c>
    </row>
    <row r="1464" spans="51:56" ht="11.25" customHeight="1" x14ac:dyDescent="0.25">
      <c r="AY1464" s="189" t="s">
        <v>91</v>
      </c>
      <c r="AZ1464" s="188">
        <f>_xll.qlInterestRateIndexFixingDate(Currency&amp;"ibor"&amp;$I$1,BA1464,Trigger)</f>
        <v>49548</v>
      </c>
      <c r="BA1464" s="188">
        <f>_xll.qlCalendarAdvance(Calendar,BA1463,AY1464,"f",,Trigger)</f>
        <v>49550</v>
      </c>
      <c r="BB1464" s="188">
        <f>_xll.qlInterestRateIndexMaturity(Currency&amp;"ibor"&amp;$I$1,BA1464,Trigger)</f>
        <v>49642</v>
      </c>
      <c r="BC1464" s="361" t="e">
        <f>_xll.qlIndexFixing($AC$5,AZ1464,,_xll.ohTrigger(Trigger,Quote!$V$2))</f>
        <v>#VALUE!</v>
      </c>
      <c r="BD1464" s="361" t="e">
        <f>_xll.qlIndexFixing($BE$1,AZ1464,TRUE,_xll.ohTrigger(Trigger,Quote!$V$2))</f>
        <v>#NUM!</v>
      </c>
    </row>
    <row r="1465" spans="51:56" ht="11.25" customHeight="1" x14ac:dyDescent="0.25">
      <c r="AY1465" s="189" t="s">
        <v>91</v>
      </c>
      <c r="AZ1465" s="188">
        <f>_xll.qlInterestRateIndexFixingDate(Currency&amp;"ibor"&amp;$I$1,BA1465,Trigger)</f>
        <v>49555</v>
      </c>
      <c r="BA1465" s="188">
        <f>_xll.qlCalendarAdvance(Calendar,BA1464,AY1465,"f",,Trigger)</f>
        <v>49557</v>
      </c>
      <c r="BB1465" s="188">
        <f>_xll.qlInterestRateIndexMaturity(Currency&amp;"ibor"&amp;$I$1,BA1465,Trigger)</f>
        <v>49648</v>
      </c>
      <c r="BC1465" s="361" t="e">
        <f>_xll.qlIndexFixing($AC$5,AZ1465,,_xll.ohTrigger(Trigger,Quote!$V$2))</f>
        <v>#VALUE!</v>
      </c>
      <c r="BD1465" s="361" t="e">
        <f>_xll.qlIndexFixing($BE$1,AZ1465,TRUE,_xll.ohTrigger(Trigger,Quote!$V$2))</f>
        <v>#NUM!</v>
      </c>
    </row>
    <row r="1466" spans="51:56" ht="11.25" customHeight="1" x14ac:dyDescent="0.25">
      <c r="AY1466" s="189" t="s">
        <v>91</v>
      </c>
      <c r="AZ1466" s="188">
        <f>_xll.qlInterestRateIndexFixingDate(Currency&amp;"ibor"&amp;$I$1,BA1466,Trigger)</f>
        <v>49562</v>
      </c>
      <c r="BA1466" s="188">
        <f>_xll.qlCalendarAdvance(Calendar,BA1465,AY1466,"f",,Trigger)</f>
        <v>49564</v>
      </c>
      <c r="BB1466" s="188">
        <f>_xll.qlInterestRateIndexMaturity(Currency&amp;"ibor"&amp;$I$1,BA1466,Trigger)</f>
        <v>49655</v>
      </c>
      <c r="BC1466" s="361" t="e">
        <f>_xll.qlIndexFixing($AC$5,AZ1466,,_xll.ohTrigger(Trigger,Quote!$V$2))</f>
        <v>#VALUE!</v>
      </c>
      <c r="BD1466" s="361" t="e">
        <f>_xll.qlIndexFixing($BE$1,AZ1466,TRUE,_xll.ohTrigger(Trigger,Quote!$V$2))</f>
        <v>#NUM!</v>
      </c>
    </row>
    <row r="1467" spans="51:56" ht="11.25" customHeight="1" x14ac:dyDescent="0.25">
      <c r="AY1467" s="189" t="s">
        <v>91</v>
      </c>
      <c r="AZ1467" s="188">
        <f>_xll.qlInterestRateIndexFixingDate(Currency&amp;"ibor"&amp;$I$1,BA1467,Trigger)</f>
        <v>49569</v>
      </c>
      <c r="BA1467" s="188">
        <f>_xll.qlCalendarAdvance(Calendar,BA1466,AY1467,"f",,Trigger)</f>
        <v>49571</v>
      </c>
      <c r="BB1467" s="188">
        <f>_xll.qlInterestRateIndexMaturity(Currency&amp;"ibor"&amp;$I$1,BA1467,Trigger)</f>
        <v>49662</v>
      </c>
      <c r="BC1467" s="361" t="e">
        <f>_xll.qlIndexFixing($AC$5,AZ1467,,_xll.ohTrigger(Trigger,Quote!$V$2))</f>
        <v>#VALUE!</v>
      </c>
      <c r="BD1467" s="361" t="e">
        <f>_xll.qlIndexFixing($BE$1,AZ1467,TRUE,_xll.ohTrigger(Trigger,Quote!$V$2))</f>
        <v>#NUM!</v>
      </c>
    </row>
    <row r="1468" spans="51:56" ht="11.25" customHeight="1" x14ac:dyDescent="0.25">
      <c r="AY1468" s="189" t="s">
        <v>91</v>
      </c>
      <c r="AZ1468" s="188">
        <f>_xll.qlInterestRateIndexFixingDate(Currency&amp;"ibor"&amp;$I$1,BA1468,Trigger)</f>
        <v>49576</v>
      </c>
      <c r="BA1468" s="188">
        <f>_xll.qlCalendarAdvance(Calendar,BA1467,AY1468,"f",,Trigger)</f>
        <v>49578</v>
      </c>
      <c r="BB1468" s="188">
        <f>_xll.qlInterestRateIndexMaturity(Currency&amp;"ibor"&amp;$I$1,BA1468,Trigger)</f>
        <v>49670</v>
      </c>
      <c r="BC1468" s="361" t="e">
        <f>_xll.qlIndexFixing($AC$5,AZ1468,,_xll.ohTrigger(Trigger,Quote!$V$2))</f>
        <v>#VALUE!</v>
      </c>
      <c r="BD1468" s="361" t="e">
        <f>_xll.qlIndexFixing($BE$1,AZ1468,TRUE,_xll.ohTrigger(Trigger,Quote!$V$2))</f>
        <v>#NUM!</v>
      </c>
    </row>
    <row r="1469" spans="51:56" ht="11.25" customHeight="1" x14ac:dyDescent="0.25">
      <c r="AY1469" s="189" t="s">
        <v>91</v>
      </c>
      <c r="AZ1469" s="188">
        <f>_xll.qlInterestRateIndexFixingDate(Currency&amp;"ibor"&amp;$I$1,BA1469,Trigger)</f>
        <v>49583</v>
      </c>
      <c r="BA1469" s="188">
        <f>_xll.qlCalendarAdvance(Calendar,BA1468,AY1469,"f",,Trigger)</f>
        <v>49585</v>
      </c>
      <c r="BB1469" s="188">
        <f>_xll.qlInterestRateIndexMaturity(Currency&amp;"ibor"&amp;$I$1,BA1469,Trigger)</f>
        <v>49677</v>
      </c>
      <c r="BC1469" s="361" t="e">
        <f>_xll.qlIndexFixing($AC$5,AZ1469,,_xll.ohTrigger(Trigger,Quote!$V$2))</f>
        <v>#VALUE!</v>
      </c>
      <c r="BD1469" s="361" t="e">
        <f>_xll.qlIndexFixing($BE$1,AZ1469,TRUE,_xll.ohTrigger(Trigger,Quote!$V$2))</f>
        <v>#NUM!</v>
      </c>
    </row>
    <row r="1470" spans="51:56" ht="11.25" customHeight="1" x14ac:dyDescent="0.25">
      <c r="AY1470" s="189" t="s">
        <v>91</v>
      </c>
      <c r="AZ1470" s="188">
        <f>_xll.qlInterestRateIndexFixingDate(Currency&amp;"ibor"&amp;$I$1,BA1470,Trigger)</f>
        <v>49590</v>
      </c>
      <c r="BA1470" s="188">
        <f>_xll.qlCalendarAdvance(Calendar,BA1469,AY1470,"f",,Trigger)</f>
        <v>49592</v>
      </c>
      <c r="BB1470" s="188">
        <f>_xll.qlInterestRateIndexMaturity(Currency&amp;"ibor"&amp;$I$1,BA1470,Trigger)</f>
        <v>49684</v>
      </c>
      <c r="BC1470" s="361" t="e">
        <f>_xll.qlIndexFixing($AC$5,AZ1470,,_xll.ohTrigger(Trigger,Quote!$V$2))</f>
        <v>#VALUE!</v>
      </c>
      <c r="BD1470" s="361" t="e">
        <f>_xll.qlIndexFixing($BE$1,AZ1470,TRUE,_xll.ohTrigger(Trigger,Quote!$V$2))</f>
        <v>#NUM!</v>
      </c>
    </row>
    <row r="1471" spans="51:56" ht="11.25" customHeight="1" x14ac:dyDescent="0.25">
      <c r="AY1471" s="189" t="s">
        <v>91</v>
      </c>
      <c r="AZ1471" s="188">
        <f>_xll.qlInterestRateIndexFixingDate(Currency&amp;"ibor"&amp;$I$1,BA1471,Trigger)</f>
        <v>49597</v>
      </c>
      <c r="BA1471" s="188">
        <f>_xll.qlCalendarAdvance(Calendar,BA1470,AY1471,"f",,Trigger)</f>
        <v>49599</v>
      </c>
      <c r="BB1471" s="188">
        <f>_xll.qlInterestRateIndexMaturity(Currency&amp;"ibor"&amp;$I$1,BA1471,Trigger)</f>
        <v>49691</v>
      </c>
      <c r="BC1471" s="361" t="e">
        <f>_xll.qlIndexFixing($AC$5,AZ1471,,_xll.ohTrigger(Trigger,Quote!$V$2))</f>
        <v>#VALUE!</v>
      </c>
      <c r="BD1471" s="361" t="e">
        <f>_xll.qlIndexFixing($BE$1,AZ1471,TRUE,_xll.ohTrigger(Trigger,Quote!$V$2))</f>
        <v>#NUM!</v>
      </c>
    </row>
    <row r="1472" spans="51:56" ht="11.25" customHeight="1" x14ac:dyDescent="0.25">
      <c r="AY1472" s="189" t="s">
        <v>91</v>
      </c>
      <c r="AZ1472" s="188">
        <f>_xll.qlInterestRateIndexFixingDate(Currency&amp;"ibor"&amp;$I$1,BA1472,Trigger)</f>
        <v>49604</v>
      </c>
      <c r="BA1472" s="188">
        <f>_xll.qlCalendarAdvance(Calendar,BA1471,AY1472,"f",,Trigger)</f>
        <v>49606</v>
      </c>
      <c r="BB1472" s="188">
        <f>_xll.qlInterestRateIndexMaturity(Currency&amp;"ibor"&amp;$I$1,BA1472,Trigger)</f>
        <v>49698</v>
      </c>
      <c r="BC1472" s="361" t="e">
        <f>_xll.qlIndexFixing($AC$5,AZ1472,,_xll.ohTrigger(Trigger,Quote!$V$2))</f>
        <v>#VALUE!</v>
      </c>
      <c r="BD1472" s="361" t="e">
        <f>_xll.qlIndexFixing($BE$1,AZ1472,TRUE,_xll.ohTrigger(Trigger,Quote!$V$2))</f>
        <v>#NUM!</v>
      </c>
    </row>
    <row r="1473" spans="51:56" ht="11.25" customHeight="1" x14ac:dyDescent="0.25">
      <c r="AY1473" s="189" t="s">
        <v>91</v>
      </c>
      <c r="AZ1473" s="188">
        <f>_xll.qlInterestRateIndexFixingDate(Currency&amp;"ibor"&amp;$I$1,BA1473,Trigger)</f>
        <v>49611</v>
      </c>
      <c r="BA1473" s="188">
        <f>_xll.qlCalendarAdvance(Calendar,BA1472,AY1473,"f",,Trigger)</f>
        <v>49613</v>
      </c>
      <c r="BB1473" s="188">
        <f>_xll.qlInterestRateIndexMaturity(Currency&amp;"ibor"&amp;$I$1,BA1473,Trigger)</f>
        <v>49705</v>
      </c>
      <c r="BC1473" s="361" t="e">
        <f>_xll.qlIndexFixing($AC$5,AZ1473,,_xll.ohTrigger(Trigger,Quote!$V$2))</f>
        <v>#VALUE!</v>
      </c>
      <c r="BD1473" s="361" t="e">
        <f>_xll.qlIndexFixing($BE$1,AZ1473,TRUE,_xll.ohTrigger(Trigger,Quote!$V$2))</f>
        <v>#NUM!</v>
      </c>
    </row>
    <row r="1474" spans="51:56" ht="11.25" customHeight="1" x14ac:dyDescent="0.25">
      <c r="AY1474" s="189" t="s">
        <v>91</v>
      </c>
      <c r="AZ1474" s="188">
        <f>_xll.qlInterestRateIndexFixingDate(Currency&amp;"ibor"&amp;$I$1,BA1474,Trigger)</f>
        <v>49618</v>
      </c>
      <c r="BA1474" s="188">
        <f>_xll.qlCalendarAdvance(Calendar,BA1473,AY1474,"f",,Trigger)</f>
        <v>49620</v>
      </c>
      <c r="BB1474" s="188">
        <f>_xll.qlInterestRateIndexMaturity(Currency&amp;"ibor"&amp;$I$1,BA1474,Trigger)</f>
        <v>49712</v>
      </c>
      <c r="BC1474" s="361" t="e">
        <f>_xll.qlIndexFixing($AC$5,AZ1474,,_xll.ohTrigger(Trigger,Quote!$V$2))</f>
        <v>#VALUE!</v>
      </c>
      <c r="BD1474" s="361" t="e">
        <f>_xll.qlIndexFixing($BE$1,AZ1474,TRUE,_xll.ohTrigger(Trigger,Quote!$V$2))</f>
        <v>#NUM!</v>
      </c>
    </row>
    <row r="1475" spans="51:56" ht="11.25" customHeight="1" x14ac:dyDescent="0.25">
      <c r="AY1475" s="189" t="s">
        <v>91</v>
      </c>
      <c r="AZ1475" s="188">
        <f>_xll.qlInterestRateIndexFixingDate(Currency&amp;"ibor"&amp;$I$1,BA1475,Trigger)</f>
        <v>49625</v>
      </c>
      <c r="BA1475" s="188">
        <f>_xll.qlCalendarAdvance(Calendar,BA1474,AY1475,"f",,Trigger)</f>
        <v>49627</v>
      </c>
      <c r="BB1475" s="188">
        <f>_xll.qlInterestRateIndexMaturity(Currency&amp;"ibor"&amp;$I$1,BA1475,Trigger)</f>
        <v>49719</v>
      </c>
      <c r="BC1475" s="361" t="e">
        <f>_xll.qlIndexFixing($AC$5,AZ1475,,_xll.ohTrigger(Trigger,Quote!$V$2))</f>
        <v>#VALUE!</v>
      </c>
      <c r="BD1475" s="361" t="e">
        <f>_xll.qlIndexFixing($BE$1,AZ1475,TRUE,_xll.ohTrigger(Trigger,Quote!$V$2))</f>
        <v>#NUM!</v>
      </c>
    </row>
    <row r="1476" spans="51:56" ht="11.25" customHeight="1" x14ac:dyDescent="0.25">
      <c r="AY1476" s="189" t="s">
        <v>91</v>
      </c>
      <c r="AZ1476" s="188">
        <f>_xll.qlInterestRateIndexFixingDate(Currency&amp;"ibor"&amp;$I$1,BA1476,Trigger)</f>
        <v>49632</v>
      </c>
      <c r="BA1476" s="188">
        <f>_xll.qlCalendarAdvance(Calendar,BA1475,AY1476,"f",,Trigger)</f>
        <v>49634</v>
      </c>
      <c r="BB1476" s="188">
        <f>_xll.qlInterestRateIndexMaturity(Currency&amp;"ibor"&amp;$I$1,BA1476,Trigger)</f>
        <v>49726</v>
      </c>
      <c r="BC1476" s="361" t="e">
        <f>_xll.qlIndexFixing($AC$5,AZ1476,,_xll.ohTrigger(Trigger,Quote!$V$2))</f>
        <v>#VALUE!</v>
      </c>
      <c r="BD1476" s="361" t="e">
        <f>_xll.qlIndexFixing($BE$1,AZ1476,TRUE,_xll.ohTrigger(Trigger,Quote!$V$2))</f>
        <v>#NUM!</v>
      </c>
    </row>
    <row r="1477" spans="51:56" ht="11.25" customHeight="1" x14ac:dyDescent="0.25">
      <c r="AY1477" s="189" t="s">
        <v>91</v>
      </c>
      <c r="AZ1477" s="188">
        <f>_xll.qlInterestRateIndexFixingDate(Currency&amp;"ibor"&amp;$I$1,BA1477,Trigger)</f>
        <v>49639</v>
      </c>
      <c r="BA1477" s="188">
        <f>_xll.qlCalendarAdvance(Calendar,BA1476,AY1477,"f",,Trigger)</f>
        <v>49641</v>
      </c>
      <c r="BB1477" s="188">
        <f>_xll.qlInterestRateIndexMaturity(Currency&amp;"ibor"&amp;$I$1,BA1477,Trigger)</f>
        <v>49733</v>
      </c>
      <c r="BC1477" s="361" t="e">
        <f>_xll.qlIndexFixing($AC$5,AZ1477,,_xll.ohTrigger(Trigger,Quote!$V$2))</f>
        <v>#VALUE!</v>
      </c>
      <c r="BD1477" s="361" t="e">
        <f>_xll.qlIndexFixing($BE$1,AZ1477,TRUE,_xll.ohTrigger(Trigger,Quote!$V$2))</f>
        <v>#NUM!</v>
      </c>
    </row>
    <row r="1478" spans="51:56" ht="11.25" customHeight="1" x14ac:dyDescent="0.25">
      <c r="AY1478" s="189" t="s">
        <v>91</v>
      </c>
      <c r="AZ1478" s="188">
        <f>_xll.qlInterestRateIndexFixingDate(Currency&amp;"ibor"&amp;$I$1,BA1478,Trigger)</f>
        <v>49646</v>
      </c>
      <c r="BA1478" s="188">
        <f>_xll.qlCalendarAdvance(Calendar,BA1477,AY1478,"f",,Trigger)</f>
        <v>49648</v>
      </c>
      <c r="BB1478" s="188">
        <f>_xll.qlInterestRateIndexMaturity(Currency&amp;"ibor"&amp;$I$1,BA1478,Trigger)</f>
        <v>49739</v>
      </c>
      <c r="BC1478" s="361" t="e">
        <f>_xll.qlIndexFixing($AC$5,AZ1478,,_xll.ohTrigger(Trigger,Quote!$V$2))</f>
        <v>#VALUE!</v>
      </c>
      <c r="BD1478" s="361" t="e">
        <f>_xll.qlIndexFixing($BE$1,AZ1478,TRUE,_xll.ohTrigger(Trigger,Quote!$V$2))</f>
        <v>#NUM!</v>
      </c>
    </row>
    <row r="1479" spans="51:56" ht="11.25" customHeight="1" x14ac:dyDescent="0.25">
      <c r="AY1479" s="189" t="s">
        <v>91</v>
      </c>
      <c r="AZ1479" s="188">
        <f>_xll.qlInterestRateIndexFixingDate(Currency&amp;"ibor"&amp;$I$1,BA1479,Trigger)</f>
        <v>49653</v>
      </c>
      <c r="BA1479" s="188">
        <f>_xll.qlCalendarAdvance(Calendar,BA1478,AY1479,"f",,Trigger)</f>
        <v>49655</v>
      </c>
      <c r="BB1479" s="188">
        <f>_xll.qlInterestRateIndexMaturity(Currency&amp;"ibor"&amp;$I$1,BA1479,Trigger)</f>
        <v>49746</v>
      </c>
      <c r="BC1479" s="361" t="e">
        <f>_xll.qlIndexFixing($AC$5,AZ1479,,_xll.ohTrigger(Trigger,Quote!$V$2))</f>
        <v>#VALUE!</v>
      </c>
      <c r="BD1479" s="361" t="e">
        <f>_xll.qlIndexFixing($BE$1,AZ1479,TRUE,_xll.ohTrigger(Trigger,Quote!$V$2))</f>
        <v>#NUM!</v>
      </c>
    </row>
    <row r="1480" spans="51:56" ht="11.25" customHeight="1" x14ac:dyDescent="0.25">
      <c r="AY1480" s="189" t="s">
        <v>91</v>
      </c>
      <c r="AZ1480" s="188">
        <f>_xll.qlInterestRateIndexFixingDate(Currency&amp;"ibor"&amp;$I$1,BA1480,Trigger)</f>
        <v>49660</v>
      </c>
      <c r="BA1480" s="188">
        <f>_xll.qlCalendarAdvance(Calendar,BA1479,AY1480,"f",,Trigger)</f>
        <v>49662</v>
      </c>
      <c r="BB1480" s="188">
        <f>_xll.qlInterestRateIndexMaturity(Currency&amp;"ibor"&amp;$I$1,BA1480,Trigger)</f>
        <v>49753</v>
      </c>
      <c r="BC1480" s="361" t="e">
        <f>_xll.qlIndexFixing($AC$5,AZ1480,,_xll.ohTrigger(Trigger,Quote!$V$2))</f>
        <v>#VALUE!</v>
      </c>
      <c r="BD1480" s="361" t="e">
        <f>_xll.qlIndexFixing($BE$1,AZ1480,TRUE,_xll.ohTrigger(Trigger,Quote!$V$2))</f>
        <v>#NUM!</v>
      </c>
    </row>
    <row r="1481" spans="51:56" ht="11.25" customHeight="1" x14ac:dyDescent="0.25">
      <c r="AY1481" s="189" t="s">
        <v>91</v>
      </c>
      <c r="AZ1481" s="188">
        <f>_xll.qlInterestRateIndexFixingDate(Currency&amp;"ibor"&amp;$I$1,BA1481,Trigger)</f>
        <v>49664</v>
      </c>
      <c r="BA1481" s="188">
        <f>_xll.qlCalendarAdvance(Calendar,BA1480,AY1481,"f",,Trigger)</f>
        <v>49670</v>
      </c>
      <c r="BB1481" s="188">
        <f>_xll.qlInterestRateIndexMaturity(Currency&amp;"ibor"&amp;$I$1,BA1481,Trigger)</f>
        <v>49761</v>
      </c>
      <c r="BC1481" s="361" t="e">
        <f>_xll.qlIndexFixing($AC$5,AZ1481,,_xll.ohTrigger(Trigger,Quote!$V$2))</f>
        <v>#VALUE!</v>
      </c>
      <c r="BD1481" s="361" t="e">
        <f>_xll.qlIndexFixing($BE$1,AZ1481,TRUE,_xll.ohTrigger(Trigger,Quote!$V$2))</f>
        <v>#NUM!</v>
      </c>
    </row>
    <row r="1482" spans="51:56" ht="11.25" customHeight="1" x14ac:dyDescent="0.25">
      <c r="AY1482" s="189" t="s">
        <v>91</v>
      </c>
      <c r="AZ1482" s="188">
        <f>_xll.qlInterestRateIndexFixingDate(Currency&amp;"ibor"&amp;$I$1,BA1482,Trigger)</f>
        <v>49674</v>
      </c>
      <c r="BA1482" s="188">
        <f>_xll.qlCalendarAdvance(Calendar,BA1481,AY1482,"f",,Trigger)</f>
        <v>49677</v>
      </c>
      <c r="BB1482" s="188">
        <f>_xll.qlInterestRateIndexMaturity(Currency&amp;"ibor"&amp;$I$1,BA1482,Trigger)</f>
        <v>49768</v>
      </c>
      <c r="BC1482" s="361" t="e">
        <f>_xll.qlIndexFixing($AC$5,AZ1482,,_xll.ohTrigger(Trigger,Quote!$V$2))</f>
        <v>#VALUE!</v>
      </c>
      <c r="BD1482" s="361" t="e">
        <f>_xll.qlIndexFixing($BE$1,AZ1482,TRUE,_xll.ohTrigger(Trigger,Quote!$V$2))</f>
        <v>#NUM!</v>
      </c>
    </row>
    <row r="1483" spans="51:56" ht="11.25" customHeight="1" x14ac:dyDescent="0.25">
      <c r="AY1483" s="189" t="s">
        <v>91</v>
      </c>
      <c r="AZ1483" s="188">
        <f>_xll.qlInterestRateIndexFixingDate(Currency&amp;"ibor"&amp;$I$1,BA1483,Trigger)</f>
        <v>49682</v>
      </c>
      <c r="BA1483" s="188">
        <f>_xll.qlCalendarAdvance(Calendar,BA1482,AY1483,"f",,Trigger)</f>
        <v>49684</v>
      </c>
      <c r="BB1483" s="188">
        <f>_xll.qlInterestRateIndexMaturity(Currency&amp;"ibor"&amp;$I$1,BA1483,Trigger)</f>
        <v>49775</v>
      </c>
      <c r="BC1483" s="361" t="e">
        <f>_xll.qlIndexFixing($AC$5,AZ1483,,_xll.ohTrigger(Trigger,Quote!$V$2))</f>
        <v>#VALUE!</v>
      </c>
      <c r="BD1483" s="361" t="e">
        <f>_xll.qlIndexFixing($BE$1,AZ1483,TRUE,_xll.ohTrigger(Trigger,Quote!$V$2))</f>
        <v>#NUM!</v>
      </c>
    </row>
    <row r="1484" spans="51:56" ht="11.25" customHeight="1" x14ac:dyDescent="0.25">
      <c r="AY1484" s="189" t="s">
        <v>91</v>
      </c>
      <c r="AZ1484" s="188">
        <f>_xll.qlInterestRateIndexFixingDate(Currency&amp;"ibor"&amp;$I$1,BA1484,Trigger)</f>
        <v>49689</v>
      </c>
      <c r="BA1484" s="188">
        <f>_xll.qlCalendarAdvance(Calendar,BA1483,AY1484,"f",,Trigger)</f>
        <v>49691</v>
      </c>
      <c r="BB1484" s="188">
        <f>_xll.qlInterestRateIndexMaturity(Currency&amp;"ibor"&amp;$I$1,BA1484,Trigger)</f>
        <v>49782</v>
      </c>
      <c r="BC1484" s="361" t="e">
        <f>_xll.qlIndexFixing($AC$5,AZ1484,,_xll.ohTrigger(Trigger,Quote!$V$2))</f>
        <v>#VALUE!</v>
      </c>
      <c r="BD1484" s="361" t="e">
        <f>_xll.qlIndexFixing($BE$1,AZ1484,TRUE,_xll.ohTrigger(Trigger,Quote!$V$2))</f>
        <v>#NUM!</v>
      </c>
    </row>
    <row r="1485" spans="51:56" ht="11.25" customHeight="1" x14ac:dyDescent="0.25">
      <c r="AY1485" s="189" t="s">
        <v>91</v>
      </c>
      <c r="AZ1485" s="188">
        <f>_xll.qlInterestRateIndexFixingDate(Currency&amp;"ibor"&amp;$I$1,BA1485,Trigger)</f>
        <v>49696</v>
      </c>
      <c r="BA1485" s="188">
        <f>_xll.qlCalendarAdvance(Calendar,BA1484,AY1485,"f",,Trigger)</f>
        <v>49698</v>
      </c>
      <c r="BB1485" s="188">
        <f>_xll.qlInterestRateIndexMaturity(Currency&amp;"ibor"&amp;$I$1,BA1485,Trigger)</f>
        <v>49789</v>
      </c>
      <c r="BC1485" s="361" t="e">
        <f>_xll.qlIndexFixing($AC$5,AZ1485,,_xll.ohTrigger(Trigger,Quote!$V$2))</f>
        <v>#VALUE!</v>
      </c>
      <c r="BD1485" s="361" t="e">
        <f>_xll.qlIndexFixing($BE$1,AZ1485,TRUE,_xll.ohTrigger(Trigger,Quote!$V$2))</f>
        <v>#NUM!</v>
      </c>
    </row>
    <row r="1486" spans="51:56" ht="11.25" customHeight="1" x14ac:dyDescent="0.25">
      <c r="AY1486" s="189" t="s">
        <v>91</v>
      </c>
      <c r="AZ1486" s="188">
        <f>_xll.qlInterestRateIndexFixingDate(Currency&amp;"ibor"&amp;$I$1,BA1486,Trigger)</f>
        <v>49703</v>
      </c>
      <c r="BA1486" s="188">
        <f>_xll.qlCalendarAdvance(Calendar,BA1485,AY1486,"f",,Trigger)</f>
        <v>49705</v>
      </c>
      <c r="BB1486" s="188">
        <f>_xll.qlInterestRateIndexMaturity(Currency&amp;"ibor"&amp;$I$1,BA1486,Trigger)</f>
        <v>49795</v>
      </c>
      <c r="BC1486" s="361" t="e">
        <f>_xll.qlIndexFixing($AC$5,AZ1486,,_xll.ohTrigger(Trigger,Quote!$V$2))</f>
        <v>#VALUE!</v>
      </c>
      <c r="BD1486" s="361" t="e">
        <f>_xll.qlIndexFixing($BE$1,AZ1486,TRUE,_xll.ohTrigger(Trigger,Quote!$V$2))</f>
        <v>#NUM!</v>
      </c>
    </row>
    <row r="1487" spans="51:56" ht="11.25" customHeight="1" x14ac:dyDescent="0.25">
      <c r="AY1487" s="189" t="s">
        <v>91</v>
      </c>
      <c r="AZ1487" s="188">
        <f>_xll.qlInterestRateIndexFixingDate(Currency&amp;"ibor"&amp;$I$1,BA1487,Trigger)</f>
        <v>49710</v>
      </c>
      <c r="BA1487" s="188">
        <f>_xll.qlCalendarAdvance(Calendar,BA1486,AY1487,"f",,Trigger)</f>
        <v>49712</v>
      </c>
      <c r="BB1487" s="188">
        <f>_xll.qlInterestRateIndexMaturity(Currency&amp;"ibor"&amp;$I$1,BA1487,Trigger)</f>
        <v>49802</v>
      </c>
      <c r="BC1487" s="361" t="e">
        <f>_xll.qlIndexFixing($AC$5,AZ1487,,_xll.ohTrigger(Trigger,Quote!$V$2))</f>
        <v>#VALUE!</v>
      </c>
      <c r="BD1487" s="361" t="e">
        <f>_xll.qlIndexFixing($BE$1,AZ1487,TRUE,_xll.ohTrigger(Trigger,Quote!$V$2))</f>
        <v>#NUM!</v>
      </c>
    </row>
    <row r="1488" spans="51:56" ht="11.25" customHeight="1" x14ac:dyDescent="0.25">
      <c r="AY1488" s="189" t="s">
        <v>91</v>
      </c>
      <c r="AZ1488" s="188">
        <f>_xll.qlInterestRateIndexFixingDate(Currency&amp;"ibor"&amp;$I$1,BA1488,Trigger)</f>
        <v>49717</v>
      </c>
      <c r="BA1488" s="188">
        <f>_xll.qlCalendarAdvance(Calendar,BA1487,AY1488,"f",,Trigger)</f>
        <v>49719</v>
      </c>
      <c r="BB1488" s="188">
        <f>_xll.qlInterestRateIndexMaturity(Currency&amp;"ibor"&amp;$I$1,BA1488,Trigger)</f>
        <v>49809</v>
      </c>
      <c r="BC1488" s="361" t="e">
        <f>_xll.qlIndexFixing($AC$5,AZ1488,,_xll.ohTrigger(Trigger,Quote!$V$2))</f>
        <v>#VALUE!</v>
      </c>
      <c r="BD1488" s="361" t="e">
        <f>_xll.qlIndexFixing($BE$1,AZ1488,TRUE,_xll.ohTrigger(Trigger,Quote!$V$2))</f>
        <v>#NUM!</v>
      </c>
    </row>
    <row r="1489" spans="51:56" ht="11.25" customHeight="1" x14ac:dyDescent="0.25">
      <c r="AY1489" s="189" t="s">
        <v>91</v>
      </c>
      <c r="AZ1489" s="188">
        <f>_xll.qlInterestRateIndexFixingDate(Currency&amp;"ibor"&amp;$I$1,BA1489,Trigger)</f>
        <v>49724</v>
      </c>
      <c r="BA1489" s="188">
        <f>_xll.qlCalendarAdvance(Calendar,BA1488,AY1489,"f",,Trigger)</f>
        <v>49726</v>
      </c>
      <c r="BB1489" s="188">
        <f>_xll.qlInterestRateIndexMaturity(Currency&amp;"ibor"&amp;$I$1,BA1489,Trigger)</f>
        <v>49816</v>
      </c>
      <c r="BC1489" s="361" t="e">
        <f>_xll.qlIndexFixing($AC$5,AZ1489,,_xll.ohTrigger(Trigger,Quote!$V$2))</f>
        <v>#VALUE!</v>
      </c>
      <c r="BD1489" s="361" t="e">
        <f>_xll.qlIndexFixing($BE$1,AZ1489,TRUE,_xll.ohTrigger(Trigger,Quote!$V$2))</f>
        <v>#NUM!</v>
      </c>
    </row>
    <row r="1490" spans="51:56" ht="11.25" customHeight="1" x14ac:dyDescent="0.25">
      <c r="AY1490" s="189" t="s">
        <v>91</v>
      </c>
      <c r="AZ1490" s="188">
        <f>_xll.qlInterestRateIndexFixingDate(Currency&amp;"ibor"&amp;$I$1,BA1490,Trigger)</f>
        <v>49731</v>
      </c>
      <c r="BA1490" s="188">
        <f>_xll.qlCalendarAdvance(Calendar,BA1489,AY1490,"f",,Trigger)</f>
        <v>49733</v>
      </c>
      <c r="BB1490" s="188">
        <f>_xll.qlInterestRateIndexMaturity(Currency&amp;"ibor"&amp;$I$1,BA1490,Trigger)</f>
        <v>49823</v>
      </c>
      <c r="BC1490" s="361" t="e">
        <f>_xll.qlIndexFixing($AC$5,AZ1490,,_xll.ohTrigger(Trigger,Quote!$V$2))</f>
        <v>#VALUE!</v>
      </c>
      <c r="BD1490" s="361" t="e">
        <f>_xll.qlIndexFixing($BE$1,AZ1490,TRUE,_xll.ohTrigger(Trigger,Quote!$V$2))</f>
        <v>#NUM!</v>
      </c>
    </row>
    <row r="1491" spans="51:56" ht="11.25" customHeight="1" x14ac:dyDescent="0.25">
      <c r="AY1491" s="189" t="s">
        <v>91</v>
      </c>
      <c r="AZ1491" s="188">
        <f>_xll.qlInterestRateIndexFixingDate(Currency&amp;"ibor"&amp;$I$1,BA1491,Trigger)</f>
        <v>49738</v>
      </c>
      <c r="BA1491" s="188">
        <f>_xll.qlCalendarAdvance(Calendar,BA1490,AY1491,"f",,Trigger)</f>
        <v>49740</v>
      </c>
      <c r="BB1491" s="188">
        <f>_xll.qlInterestRateIndexMaturity(Currency&amp;"ibor"&amp;$I$1,BA1491,Trigger)</f>
        <v>49832</v>
      </c>
      <c r="BC1491" s="361" t="e">
        <f>_xll.qlIndexFixing($AC$5,AZ1491,,_xll.ohTrigger(Trigger,Quote!$V$2))</f>
        <v>#VALUE!</v>
      </c>
      <c r="BD1491" s="361" t="e">
        <f>_xll.qlIndexFixing($BE$1,AZ1491,TRUE,_xll.ohTrigger(Trigger,Quote!$V$2))</f>
        <v>#NUM!</v>
      </c>
    </row>
    <row r="1492" spans="51:56" ht="11.25" customHeight="1" x14ac:dyDescent="0.25">
      <c r="AY1492" s="189" t="s">
        <v>91</v>
      </c>
      <c r="AZ1492" s="188">
        <f>_xll.qlInterestRateIndexFixingDate(Currency&amp;"ibor"&amp;$I$1,BA1492,Trigger)</f>
        <v>49745</v>
      </c>
      <c r="BA1492" s="188">
        <f>_xll.qlCalendarAdvance(Calendar,BA1491,AY1492,"f",,Trigger)</f>
        <v>49747</v>
      </c>
      <c r="BB1492" s="188">
        <f>_xll.qlInterestRateIndexMaturity(Currency&amp;"ibor"&amp;$I$1,BA1492,Trigger)</f>
        <v>49839</v>
      </c>
      <c r="BC1492" s="361" t="e">
        <f>_xll.qlIndexFixing($AC$5,AZ1492,,_xll.ohTrigger(Trigger,Quote!$V$2))</f>
        <v>#VALUE!</v>
      </c>
      <c r="BD1492" s="361" t="e">
        <f>_xll.qlIndexFixing($BE$1,AZ1492,TRUE,_xll.ohTrigger(Trigger,Quote!$V$2))</f>
        <v>#NUM!</v>
      </c>
    </row>
    <row r="1493" spans="51:56" ht="11.25" customHeight="1" x14ac:dyDescent="0.25">
      <c r="AY1493" s="189" t="s">
        <v>91</v>
      </c>
      <c r="AZ1493" s="188">
        <f>_xll.qlInterestRateIndexFixingDate(Currency&amp;"ibor"&amp;$I$1,BA1493,Trigger)</f>
        <v>49752</v>
      </c>
      <c r="BA1493" s="188">
        <f>_xll.qlCalendarAdvance(Calendar,BA1492,AY1493,"f",,Trigger)</f>
        <v>49754</v>
      </c>
      <c r="BB1493" s="188">
        <f>_xll.qlInterestRateIndexMaturity(Currency&amp;"ibor"&amp;$I$1,BA1493,Trigger)</f>
        <v>49846</v>
      </c>
      <c r="BC1493" s="361" t="e">
        <f>_xll.qlIndexFixing($AC$5,AZ1493,,_xll.ohTrigger(Trigger,Quote!$V$2))</f>
        <v>#VALUE!</v>
      </c>
      <c r="BD1493" s="361" t="e">
        <f>_xll.qlIndexFixing($BE$1,AZ1493,TRUE,_xll.ohTrigger(Trigger,Quote!$V$2))</f>
        <v>#NUM!</v>
      </c>
    </row>
    <row r="1494" spans="51:56" ht="11.25" customHeight="1" x14ac:dyDescent="0.25">
      <c r="AY1494" s="189" t="s">
        <v>91</v>
      </c>
      <c r="AZ1494" s="188">
        <f>_xll.qlInterestRateIndexFixingDate(Currency&amp;"ibor"&amp;$I$1,BA1494,Trigger)</f>
        <v>49759</v>
      </c>
      <c r="BA1494" s="188">
        <f>_xll.qlCalendarAdvance(Calendar,BA1493,AY1494,"f",,Trigger)</f>
        <v>49761</v>
      </c>
      <c r="BB1494" s="188">
        <f>_xll.qlInterestRateIndexMaturity(Currency&amp;"ibor"&amp;$I$1,BA1494,Trigger)</f>
        <v>49853</v>
      </c>
      <c r="BC1494" s="361" t="e">
        <f>_xll.qlIndexFixing($AC$5,AZ1494,,_xll.ohTrigger(Trigger,Quote!$V$2))</f>
        <v>#VALUE!</v>
      </c>
      <c r="BD1494" s="361" t="e">
        <f>_xll.qlIndexFixing($BE$1,AZ1494,TRUE,_xll.ohTrigger(Trigger,Quote!$V$2))</f>
        <v>#NUM!</v>
      </c>
    </row>
    <row r="1495" spans="51:56" ht="11.25" customHeight="1" x14ac:dyDescent="0.25">
      <c r="AY1495" s="189" t="s">
        <v>91</v>
      </c>
      <c r="AZ1495" s="188">
        <f>_xll.qlInterestRateIndexFixingDate(Currency&amp;"ibor"&amp;$I$1,BA1495,Trigger)</f>
        <v>49766</v>
      </c>
      <c r="BA1495" s="188">
        <f>_xll.qlCalendarAdvance(Calendar,BA1494,AY1495,"f",,Trigger)</f>
        <v>49768</v>
      </c>
      <c r="BB1495" s="188">
        <f>_xll.qlInterestRateIndexMaturity(Currency&amp;"ibor"&amp;$I$1,BA1495,Trigger)</f>
        <v>49859</v>
      </c>
      <c r="BC1495" s="361" t="e">
        <f>_xll.qlIndexFixing($AC$5,AZ1495,,_xll.ohTrigger(Trigger,Quote!$V$2))</f>
        <v>#VALUE!</v>
      </c>
      <c r="BD1495" s="361" t="e">
        <f>_xll.qlIndexFixing($BE$1,AZ1495,TRUE,_xll.ohTrigger(Trigger,Quote!$V$2))</f>
        <v>#NUM!</v>
      </c>
    </row>
    <row r="1496" spans="51:56" ht="11.25" customHeight="1" x14ac:dyDescent="0.25">
      <c r="AY1496" s="189" t="s">
        <v>91</v>
      </c>
      <c r="AZ1496" s="188">
        <f>_xll.qlInterestRateIndexFixingDate(Currency&amp;"ibor"&amp;$I$1,BA1496,Trigger)</f>
        <v>49773</v>
      </c>
      <c r="BA1496" s="188">
        <f>_xll.qlCalendarAdvance(Calendar,BA1495,AY1496,"f",,Trigger)</f>
        <v>49775</v>
      </c>
      <c r="BB1496" s="188">
        <f>_xll.qlInterestRateIndexMaturity(Currency&amp;"ibor"&amp;$I$1,BA1496,Trigger)</f>
        <v>49866</v>
      </c>
      <c r="BC1496" s="361" t="e">
        <f>_xll.qlIndexFixing($AC$5,AZ1496,,_xll.ohTrigger(Trigger,Quote!$V$2))</f>
        <v>#VALUE!</v>
      </c>
      <c r="BD1496" s="361" t="e">
        <f>_xll.qlIndexFixing($BE$1,AZ1496,TRUE,_xll.ohTrigger(Trigger,Quote!$V$2))</f>
        <v>#NUM!</v>
      </c>
    </row>
    <row r="1497" spans="51:56" ht="11.25" customHeight="1" x14ac:dyDescent="0.25">
      <c r="AY1497" s="189" t="s">
        <v>91</v>
      </c>
      <c r="AZ1497" s="188">
        <f>_xll.qlInterestRateIndexFixingDate(Currency&amp;"ibor"&amp;$I$1,BA1497,Trigger)</f>
        <v>49780</v>
      </c>
      <c r="BA1497" s="188">
        <f>_xll.qlCalendarAdvance(Calendar,BA1496,AY1497,"f",,Trigger)</f>
        <v>49782</v>
      </c>
      <c r="BB1497" s="188">
        <f>_xll.qlInterestRateIndexMaturity(Currency&amp;"ibor"&amp;$I$1,BA1497,Trigger)</f>
        <v>49873</v>
      </c>
      <c r="BC1497" s="361" t="e">
        <f>_xll.qlIndexFixing($AC$5,AZ1497,,_xll.ohTrigger(Trigger,Quote!$V$2))</f>
        <v>#VALUE!</v>
      </c>
      <c r="BD1497" s="361" t="e">
        <f>_xll.qlIndexFixing($BE$1,AZ1497,TRUE,_xll.ohTrigger(Trigger,Quote!$V$2))</f>
        <v>#NUM!</v>
      </c>
    </row>
    <row r="1498" spans="51:56" ht="11.25" customHeight="1" x14ac:dyDescent="0.25">
      <c r="AY1498" s="189" t="s">
        <v>91</v>
      </c>
      <c r="AZ1498" s="188">
        <f>_xll.qlInterestRateIndexFixingDate(Currency&amp;"ibor"&amp;$I$1,BA1498,Trigger)</f>
        <v>49787</v>
      </c>
      <c r="BA1498" s="188">
        <f>_xll.qlCalendarAdvance(Calendar,BA1497,AY1498,"f",,Trigger)</f>
        <v>49789</v>
      </c>
      <c r="BB1498" s="188">
        <f>_xll.qlInterestRateIndexMaturity(Currency&amp;"ibor"&amp;$I$1,BA1498,Trigger)</f>
        <v>49880</v>
      </c>
      <c r="BC1498" s="361" t="e">
        <f>_xll.qlIndexFixing($AC$5,AZ1498,,_xll.ohTrigger(Trigger,Quote!$V$2))</f>
        <v>#VALUE!</v>
      </c>
      <c r="BD1498" s="361" t="e">
        <f>_xll.qlIndexFixing($BE$1,AZ1498,TRUE,_xll.ohTrigger(Trigger,Quote!$V$2))</f>
        <v>#NUM!</v>
      </c>
    </row>
    <row r="1499" spans="51:56" ht="11.25" customHeight="1" x14ac:dyDescent="0.25">
      <c r="AY1499" s="189" t="s">
        <v>91</v>
      </c>
      <c r="AZ1499" s="188">
        <f>_xll.qlInterestRateIndexFixingDate(Currency&amp;"ibor"&amp;$I$1,BA1499,Trigger)</f>
        <v>49794</v>
      </c>
      <c r="BA1499" s="188">
        <f>_xll.qlCalendarAdvance(Calendar,BA1498,AY1499,"f",,Trigger)</f>
        <v>49797</v>
      </c>
      <c r="BB1499" s="188">
        <f>_xll.qlInterestRateIndexMaturity(Currency&amp;"ibor"&amp;$I$1,BA1499,Trigger)</f>
        <v>49891</v>
      </c>
      <c r="BC1499" s="361" t="e">
        <f>_xll.qlIndexFixing($AC$5,AZ1499,,_xll.ohTrigger(Trigger,Quote!$V$2))</f>
        <v>#VALUE!</v>
      </c>
      <c r="BD1499" s="361" t="e">
        <f>_xll.qlIndexFixing($BE$1,AZ1499,TRUE,_xll.ohTrigger(Trigger,Quote!$V$2))</f>
        <v>#NUM!</v>
      </c>
    </row>
    <row r="1500" spans="51:56" ht="11.25" customHeight="1" x14ac:dyDescent="0.25">
      <c r="AY1500" s="189" t="s">
        <v>91</v>
      </c>
      <c r="AZ1500" s="188">
        <f>_xll.qlInterestRateIndexFixingDate(Currency&amp;"ibor"&amp;$I$1,BA1500,Trigger)</f>
        <v>49802</v>
      </c>
      <c r="BA1500" s="188">
        <f>_xll.qlCalendarAdvance(Calendar,BA1499,AY1500,"f",,Trigger)</f>
        <v>49804</v>
      </c>
      <c r="BB1500" s="188">
        <f>_xll.qlInterestRateIndexMaturity(Currency&amp;"ibor"&amp;$I$1,BA1500,Trigger)</f>
        <v>49898</v>
      </c>
      <c r="BC1500" s="361" t="e">
        <f>_xll.qlIndexFixing($AC$5,AZ1500,,_xll.ohTrigger(Trigger,Quote!$V$2))</f>
        <v>#VALUE!</v>
      </c>
      <c r="BD1500" s="361" t="e">
        <f>_xll.qlIndexFixing($BE$1,AZ1500,TRUE,_xll.ohTrigger(Trigger,Quote!$V$2))</f>
        <v>#NUM!</v>
      </c>
    </row>
    <row r="1501" spans="51:56" ht="11.25" customHeight="1" x14ac:dyDescent="0.25">
      <c r="AY1501" s="189" t="s">
        <v>91</v>
      </c>
      <c r="AZ1501" s="188">
        <f>_xll.qlInterestRateIndexFixingDate(Currency&amp;"ibor"&amp;$I$1,BA1501,Trigger)</f>
        <v>49809</v>
      </c>
      <c r="BA1501" s="188">
        <f>_xll.qlCalendarAdvance(Calendar,BA1500,AY1501,"f",,Trigger)</f>
        <v>49811</v>
      </c>
      <c r="BB1501" s="188">
        <f>_xll.qlInterestRateIndexMaturity(Currency&amp;"ibor"&amp;$I$1,BA1501,Trigger)</f>
        <v>49905</v>
      </c>
      <c r="BC1501" s="361" t="e">
        <f>_xll.qlIndexFixing($AC$5,AZ1501,,_xll.ohTrigger(Trigger,Quote!$V$2))</f>
        <v>#VALUE!</v>
      </c>
      <c r="BD1501" s="361" t="e">
        <f>_xll.qlIndexFixing($BE$1,AZ1501,TRUE,_xll.ohTrigger(Trigger,Quote!$V$2))</f>
        <v>#NUM!</v>
      </c>
    </row>
    <row r="1502" spans="51:56" ht="11.25" customHeight="1" x14ac:dyDescent="0.25">
      <c r="AY1502" s="189" t="s">
        <v>91</v>
      </c>
      <c r="AZ1502" s="188">
        <f>_xll.qlInterestRateIndexFixingDate(Currency&amp;"ibor"&amp;$I$1,BA1502,Trigger)</f>
        <v>49816</v>
      </c>
      <c r="BA1502" s="188">
        <f>_xll.qlCalendarAdvance(Calendar,BA1501,AY1502,"f",,Trigger)</f>
        <v>49818</v>
      </c>
      <c r="BB1502" s="188">
        <f>_xll.qlInterestRateIndexMaturity(Currency&amp;"ibor"&amp;$I$1,BA1502,Trigger)</f>
        <v>49912</v>
      </c>
      <c r="BC1502" s="361" t="e">
        <f>_xll.qlIndexFixing($AC$5,AZ1502,,_xll.ohTrigger(Trigger,Quote!$V$2))</f>
        <v>#VALUE!</v>
      </c>
      <c r="BD1502" s="361" t="e">
        <f>_xll.qlIndexFixing($BE$1,AZ1502,TRUE,_xll.ohTrigger(Trigger,Quote!$V$2))</f>
        <v>#NUM!</v>
      </c>
    </row>
    <row r="1503" spans="51:56" ht="11.25" customHeight="1" x14ac:dyDescent="0.25">
      <c r="AY1503" s="189" t="s">
        <v>91</v>
      </c>
      <c r="AZ1503" s="188">
        <f>_xll.qlInterestRateIndexFixingDate(Currency&amp;"ibor"&amp;$I$1,BA1503,Trigger)</f>
        <v>49823</v>
      </c>
      <c r="BA1503" s="188">
        <f>_xll.qlCalendarAdvance(Calendar,BA1502,AY1503,"f",,Trigger)</f>
        <v>49825</v>
      </c>
      <c r="BB1503" s="188">
        <f>_xll.qlInterestRateIndexMaturity(Currency&amp;"ibor"&amp;$I$1,BA1503,Trigger)</f>
        <v>49916</v>
      </c>
      <c r="BC1503" s="361" t="e">
        <f>_xll.qlIndexFixing($AC$5,AZ1503,,_xll.ohTrigger(Trigger,Quote!$V$2))</f>
        <v>#VALUE!</v>
      </c>
      <c r="BD1503" s="361" t="e">
        <f>_xll.qlIndexFixing($BE$1,AZ1503,TRUE,_xll.ohTrigger(Trigger,Quote!$V$2))</f>
        <v>#NUM!</v>
      </c>
    </row>
    <row r="1504" spans="51:56" ht="11.25" customHeight="1" x14ac:dyDescent="0.25">
      <c r="AY1504" s="189" t="s">
        <v>91</v>
      </c>
      <c r="AZ1504" s="188">
        <f>_xll.qlInterestRateIndexFixingDate(Currency&amp;"ibor"&amp;$I$1,BA1504,Trigger)</f>
        <v>49830</v>
      </c>
      <c r="BA1504" s="188">
        <f>_xll.qlCalendarAdvance(Calendar,BA1503,AY1504,"f",,Trigger)</f>
        <v>49832</v>
      </c>
      <c r="BB1504" s="188">
        <f>_xll.qlInterestRateIndexMaturity(Currency&amp;"ibor"&amp;$I$1,BA1504,Trigger)</f>
        <v>49926</v>
      </c>
      <c r="BC1504" s="361" t="e">
        <f>_xll.qlIndexFixing($AC$5,AZ1504,,_xll.ohTrigger(Trigger,Quote!$V$2))</f>
        <v>#VALUE!</v>
      </c>
      <c r="BD1504" s="361" t="e">
        <f>_xll.qlIndexFixing($BE$1,AZ1504,TRUE,_xll.ohTrigger(Trigger,Quote!$V$2))</f>
        <v>#NUM!</v>
      </c>
    </row>
    <row r="1505" spans="51:56" ht="11.25" customHeight="1" x14ac:dyDescent="0.25">
      <c r="AY1505" s="189" t="s">
        <v>91</v>
      </c>
      <c r="AZ1505" s="188">
        <f>_xll.qlInterestRateIndexFixingDate(Currency&amp;"ibor"&amp;$I$1,BA1505,Trigger)</f>
        <v>49837</v>
      </c>
      <c r="BA1505" s="188">
        <f>_xll.qlCalendarAdvance(Calendar,BA1504,AY1505,"f",,Trigger)</f>
        <v>49839</v>
      </c>
      <c r="BB1505" s="188">
        <f>_xll.qlInterestRateIndexMaturity(Currency&amp;"ibor"&amp;$I$1,BA1505,Trigger)</f>
        <v>49933</v>
      </c>
      <c r="BC1505" s="361" t="e">
        <f>_xll.qlIndexFixing($AC$5,AZ1505,,_xll.ohTrigger(Trigger,Quote!$V$2))</f>
        <v>#VALUE!</v>
      </c>
      <c r="BD1505" s="361" t="e">
        <f>_xll.qlIndexFixing($BE$1,AZ1505,TRUE,_xll.ohTrigger(Trigger,Quote!$V$2))</f>
        <v>#NUM!</v>
      </c>
    </row>
    <row r="1506" spans="51:56" ht="11.25" customHeight="1" x14ac:dyDescent="0.25">
      <c r="AY1506" s="189" t="s">
        <v>91</v>
      </c>
      <c r="AZ1506" s="188">
        <f>_xll.qlInterestRateIndexFixingDate(Currency&amp;"ibor"&amp;$I$1,BA1506,Trigger)</f>
        <v>49844</v>
      </c>
      <c r="BA1506" s="188">
        <f>_xll.qlCalendarAdvance(Calendar,BA1505,AY1506,"f",,Trigger)</f>
        <v>49846</v>
      </c>
      <c r="BB1506" s="188">
        <f>_xll.qlInterestRateIndexMaturity(Currency&amp;"ibor"&amp;$I$1,BA1506,Trigger)</f>
        <v>49940</v>
      </c>
      <c r="BC1506" s="361" t="e">
        <f>_xll.qlIndexFixing($AC$5,AZ1506,,_xll.ohTrigger(Trigger,Quote!$V$2))</f>
        <v>#VALUE!</v>
      </c>
      <c r="BD1506" s="361" t="e">
        <f>_xll.qlIndexFixing($BE$1,AZ1506,TRUE,_xll.ohTrigger(Trigger,Quote!$V$2))</f>
        <v>#NUM!</v>
      </c>
    </row>
    <row r="1507" spans="51:56" ht="11.25" customHeight="1" x14ac:dyDescent="0.25">
      <c r="AY1507" s="189" t="s">
        <v>91</v>
      </c>
      <c r="AZ1507" s="188">
        <f>_xll.qlInterestRateIndexFixingDate(Currency&amp;"ibor"&amp;$I$1,BA1507,Trigger)</f>
        <v>49851</v>
      </c>
      <c r="BA1507" s="188">
        <f>_xll.qlCalendarAdvance(Calendar,BA1506,AY1507,"f",,Trigger)</f>
        <v>49853</v>
      </c>
      <c r="BB1507" s="188">
        <f>_xll.qlInterestRateIndexMaturity(Currency&amp;"ibor"&amp;$I$1,BA1507,Trigger)</f>
        <v>49947</v>
      </c>
      <c r="BC1507" s="361" t="e">
        <f>_xll.qlIndexFixing($AC$5,AZ1507,,_xll.ohTrigger(Trigger,Quote!$V$2))</f>
        <v>#VALUE!</v>
      </c>
      <c r="BD1507" s="361" t="e">
        <f>_xll.qlIndexFixing($BE$1,AZ1507,TRUE,_xll.ohTrigger(Trigger,Quote!$V$2))</f>
        <v>#NUM!</v>
      </c>
    </row>
    <row r="1508" spans="51:56" ht="11.25" customHeight="1" x14ac:dyDescent="0.25">
      <c r="AY1508" s="189" t="s">
        <v>91</v>
      </c>
      <c r="AZ1508" s="188">
        <f>_xll.qlInterestRateIndexFixingDate(Currency&amp;"ibor"&amp;$I$1,BA1508,Trigger)</f>
        <v>49858</v>
      </c>
      <c r="BA1508" s="188">
        <f>_xll.qlCalendarAdvance(Calendar,BA1507,AY1508,"f",,Trigger)</f>
        <v>49860</v>
      </c>
      <c r="BB1508" s="188">
        <f>_xll.qlInterestRateIndexMaturity(Currency&amp;"ibor"&amp;$I$1,BA1508,Trigger)</f>
        <v>49954</v>
      </c>
      <c r="BC1508" s="361" t="e">
        <f>_xll.qlIndexFixing($AC$5,AZ1508,,_xll.ohTrigger(Trigger,Quote!$V$2))</f>
        <v>#VALUE!</v>
      </c>
      <c r="BD1508" s="361" t="e">
        <f>_xll.qlIndexFixing($BE$1,AZ1508,TRUE,_xll.ohTrigger(Trigger,Quote!$V$2))</f>
        <v>#NUM!</v>
      </c>
    </row>
    <row r="1509" spans="51:56" ht="11.25" customHeight="1" x14ac:dyDescent="0.25">
      <c r="AY1509" s="189" t="s">
        <v>91</v>
      </c>
      <c r="AZ1509" s="188">
        <f>_xll.qlInterestRateIndexFixingDate(Currency&amp;"ibor"&amp;$I$1,BA1509,Trigger)</f>
        <v>49865</v>
      </c>
      <c r="BA1509" s="188">
        <f>_xll.qlCalendarAdvance(Calendar,BA1508,AY1509,"f",,Trigger)</f>
        <v>49867</v>
      </c>
      <c r="BB1509" s="188">
        <f>_xll.qlInterestRateIndexMaturity(Currency&amp;"ibor"&amp;$I$1,BA1509,Trigger)</f>
        <v>49961</v>
      </c>
      <c r="BC1509" s="361" t="e">
        <f>_xll.qlIndexFixing($AC$5,AZ1509,,_xll.ohTrigger(Trigger,Quote!$V$2))</f>
        <v>#VALUE!</v>
      </c>
      <c r="BD1509" s="361" t="e">
        <f>_xll.qlIndexFixing($BE$1,AZ1509,TRUE,_xll.ohTrigger(Trigger,Quote!$V$2))</f>
        <v>#NUM!</v>
      </c>
    </row>
    <row r="1510" spans="51:56" ht="11.25" customHeight="1" x14ac:dyDescent="0.25">
      <c r="AY1510" s="189" t="s">
        <v>91</v>
      </c>
      <c r="AZ1510" s="188">
        <f>_xll.qlInterestRateIndexFixingDate(Currency&amp;"ibor"&amp;$I$1,BA1510,Trigger)</f>
        <v>49872</v>
      </c>
      <c r="BA1510" s="188">
        <f>_xll.qlCalendarAdvance(Calendar,BA1509,AY1510,"f",,Trigger)</f>
        <v>49874</v>
      </c>
      <c r="BB1510" s="188">
        <f>_xll.qlInterestRateIndexMaturity(Currency&amp;"ibor"&amp;$I$1,BA1510,Trigger)</f>
        <v>49968</v>
      </c>
      <c r="BC1510" s="361" t="e">
        <f>_xll.qlIndexFixing($AC$5,AZ1510,,_xll.ohTrigger(Trigger,Quote!$V$2))</f>
        <v>#VALUE!</v>
      </c>
      <c r="BD1510" s="361" t="e">
        <f>_xll.qlIndexFixing($BE$1,AZ1510,TRUE,_xll.ohTrigger(Trigger,Quote!$V$2))</f>
        <v>#NUM!</v>
      </c>
    </row>
    <row r="1511" spans="51:56" ht="11.25" customHeight="1" x14ac:dyDescent="0.25">
      <c r="AY1511" s="189" t="s">
        <v>91</v>
      </c>
      <c r="AZ1511" s="188">
        <f>_xll.qlInterestRateIndexFixingDate(Currency&amp;"ibor"&amp;$I$1,BA1511,Trigger)</f>
        <v>49879</v>
      </c>
      <c r="BA1511" s="188">
        <f>_xll.qlCalendarAdvance(Calendar,BA1510,AY1511,"f",,Trigger)</f>
        <v>49881</v>
      </c>
      <c r="BB1511" s="188">
        <f>_xll.qlInterestRateIndexMaturity(Currency&amp;"ibor"&amp;$I$1,BA1511,Trigger)</f>
        <v>49975</v>
      </c>
      <c r="BC1511" s="361" t="e">
        <f>_xll.qlIndexFixing($AC$5,AZ1511,,_xll.ohTrigger(Trigger,Quote!$V$2))</f>
        <v>#VALUE!</v>
      </c>
      <c r="BD1511" s="361" t="e">
        <f>_xll.qlIndexFixing($BE$1,AZ1511,TRUE,_xll.ohTrigger(Trigger,Quote!$V$2))</f>
        <v>#NUM!</v>
      </c>
    </row>
    <row r="1512" spans="51:56" ht="11.25" customHeight="1" x14ac:dyDescent="0.25">
      <c r="AY1512" s="189" t="s">
        <v>91</v>
      </c>
      <c r="AZ1512" s="188">
        <f>_xll.qlInterestRateIndexFixingDate(Currency&amp;"ibor"&amp;$I$1,BA1512,Trigger)</f>
        <v>49886</v>
      </c>
      <c r="BA1512" s="188">
        <f>_xll.qlCalendarAdvance(Calendar,BA1511,AY1512,"f",,Trigger)</f>
        <v>49888</v>
      </c>
      <c r="BB1512" s="188">
        <f>_xll.qlInterestRateIndexMaturity(Currency&amp;"ibor"&amp;$I$1,BA1512,Trigger)</f>
        <v>49982</v>
      </c>
      <c r="BC1512" s="361" t="e">
        <f>_xll.qlIndexFixing($AC$5,AZ1512,,_xll.ohTrigger(Trigger,Quote!$V$2))</f>
        <v>#VALUE!</v>
      </c>
      <c r="BD1512" s="361" t="e">
        <f>_xll.qlIndexFixing($BE$1,AZ1512,TRUE,_xll.ohTrigger(Trigger,Quote!$V$2))</f>
        <v>#NUM!</v>
      </c>
    </row>
    <row r="1513" spans="51:56" ht="11.25" customHeight="1" x14ac:dyDescent="0.25">
      <c r="AY1513" s="189" t="s">
        <v>91</v>
      </c>
      <c r="AZ1513" s="188">
        <f>_xll.qlInterestRateIndexFixingDate(Currency&amp;"ibor"&amp;$I$1,BA1513,Trigger)</f>
        <v>49893</v>
      </c>
      <c r="BA1513" s="188">
        <f>_xll.qlCalendarAdvance(Calendar,BA1512,AY1513,"f",,Trigger)</f>
        <v>49895</v>
      </c>
      <c r="BB1513" s="188">
        <f>_xll.qlInterestRateIndexMaturity(Currency&amp;"ibor"&amp;$I$1,BA1513,Trigger)</f>
        <v>49989</v>
      </c>
      <c r="BC1513" s="361" t="e">
        <f>_xll.qlIndexFixing($AC$5,AZ1513,,_xll.ohTrigger(Trigger,Quote!$V$2))</f>
        <v>#VALUE!</v>
      </c>
      <c r="BD1513" s="361" t="e">
        <f>_xll.qlIndexFixing($BE$1,AZ1513,TRUE,_xll.ohTrigger(Trigger,Quote!$V$2))</f>
        <v>#NUM!</v>
      </c>
    </row>
    <row r="1514" spans="51:56" ht="11.25" customHeight="1" x14ac:dyDescent="0.25">
      <c r="AY1514" s="189" t="s">
        <v>91</v>
      </c>
      <c r="AZ1514" s="188">
        <f>_xll.qlInterestRateIndexFixingDate(Currency&amp;"ibor"&amp;$I$1,BA1514,Trigger)</f>
        <v>49900</v>
      </c>
      <c r="BA1514" s="188">
        <f>_xll.qlCalendarAdvance(Calendar,BA1513,AY1514,"f",,Trigger)</f>
        <v>49902</v>
      </c>
      <c r="BB1514" s="188">
        <f>_xll.qlInterestRateIndexMaturity(Currency&amp;"ibor"&amp;$I$1,BA1514,Trigger)</f>
        <v>49996</v>
      </c>
      <c r="BC1514" s="361" t="e">
        <f>_xll.qlIndexFixing($AC$5,AZ1514,,_xll.ohTrigger(Trigger,Quote!$V$2))</f>
        <v>#VALUE!</v>
      </c>
      <c r="BD1514" s="361" t="e">
        <f>_xll.qlIndexFixing($BE$1,AZ1514,TRUE,_xll.ohTrigger(Trigger,Quote!$V$2))</f>
        <v>#NUM!</v>
      </c>
    </row>
    <row r="1515" spans="51:56" ht="11.25" customHeight="1" x14ac:dyDescent="0.25">
      <c r="AY1515" s="189" t="s">
        <v>91</v>
      </c>
      <c r="AZ1515" s="188">
        <f>_xll.qlInterestRateIndexFixingDate(Currency&amp;"ibor"&amp;$I$1,BA1515,Trigger)</f>
        <v>49907</v>
      </c>
      <c r="BA1515" s="188">
        <f>_xll.qlCalendarAdvance(Calendar,BA1514,AY1515,"f",,Trigger)</f>
        <v>49909</v>
      </c>
      <c r="BB1515" s="188">
        <f>_xll.qlInterestRateIndexMaturity(Currency&amp;"ibor"&amp;$I$1,BA1515,Trigger)</f>
        <v>50003</v>
      </c>
      <c r="BC1515" s="361" t="e">
        <f>_xll.qlIndexFixing($AC$5,AZ1515,,_xll.ohTrigger(Trigger,Quote!$V$2))</f>
        <v>#VALUE!</v>
      </c>
      <c r="BD1515" s="361" t="e">
        <f>_xll.qlIndexFixing($BE$1,AZ1515,TRUE,_xll.ohTrigger(Trigger,Quote!$V$2))</f>
        <v>#NUM!</v>
      </c>
    </row>
    <row r="1516" spans="51:56" ht="11.25" customHeight="1" x14ac:dyDescent="0.25">
      <c r="AY1516" s="189" t="s">
        <v>91</v>
      </c>
      <c r="AZ1516" s="188">
        <f>_xll.qlInterestRateIndexFixingDate(Currency&amp;"ibor"&amp;$I$1,BA1516,Trigger)</f>
        <v>49914</v>
      </c>
      <c r="BA1516" s="188">
        <f>_xll.qlCalendarAdvance(Calendar,BA1515,AY1516,"f",,Trigger)</f>
        <v>49916</v>
      </c>
      <c r="BB1516" s="188">
        <f>_xll.qlInterestRateIndexMaturity(Currency&amp;"ibor"&amp;$I$1,BA1516,Trigger)</f>
        <v>50007</v>
      </c>
      <c r="BC1516" s="361" t="e">
        <f>_xll.qlIndexFixing($AC$5,AZ1516,,_xll.ohTrigger(Trigger,Quote!$V$2))</f>
        <v>#VALUE!</v>
      </c>
      <c r="BD1516" s="361" t="e">
        <f>_xll.qlIndexFixing($BE$1,AZ1516,TRUE,_xll.ohTrigger(Trigger,Quote!$V$2))</f>
        <v>#NUM!</v>
      </c>
    </row>
    <row r="1517" spans="51:56" ht="11.25" customHeight="1" x14ac:dyDescent="0.25">
      <c r="AY1517" s="189" t="s">
        <v>91</v>
      </c>
      <c r="AZ1517" s="188">
        <f>_xll.qlInterestRateIndexFixingDate(Currency&amp;"ibor"&amp;$I$1,BA1517,Trigger)</f>
        <v>49921</v>
      </c>
      <c r="BA1517" s="188">
        <f>_xll.qlCalendarAdvance(Calendar,BA1516,AY1517,"f",,Trigger)</f>
        <v>49923</v>
      </c>
      <c r="BB1517" s="188">
        <f>_xll.qlInterestRateIndexMaturity(Currency&amp;"ibor"&amp;$I$1,BA1517,Trigger)</f>
        <v>50014</v>
      </c>
      <c r="BC1517" s="361" t="e">
        <f>_xll.qlIndexFixing($AC$5,AZ1517,,_xll.ohTrigger(Trigger,Quote!$V$2))</f>
        <v>#VALUE!</v>
      </c>
      <c r="BD1517" s="361" t="e">
        <f>_xll.qlIndexFixing($BE$1,AZ1517,TRUE,_xll.ohTrigger(Trigger,Quote!$V$2))</f>
        <v>#NUM!</v>
      </c>
    </row>
    <row r="1518" spans="51:56" ht="11.25" customHeight="1" x14ac:dyDescent="0.25">
      <c r="AY1518" s="189" t="s">
        <v>91</v>
      </c>
      <c r="AZ1518" s="188">
        <f>_xll.qlInterestRateIndexFixingDate(Currency&amp;"ibor"&amp;$I$1,BA1518,Trigger)</f>
        <v>49928</v>
      </c>
      <c r="BA1518" s="188">
        <f>_xll.qlCalendarAdvance(Calendar,BA1517,AY1518,"f",,Trigger)</f>
        <v>49930</v>
      </c>
      <c r="BB1518" s="188">
        <f>_xll.qlInterestRateIndexMaturity(Currency&amp;"ibor"&amp;$I$1,BA1518,Trigger)</f>
        <v>50021</v>
      </c>
      <c r="BC1518" s="361" t="e">
        <f>_xll.qlIndexFixing($AC$5,AZ1518,,_xll.ohTrigger(Trigger,Quote!$V$2))</f>
        <v>#VALUE!</v>
      </c>
      <c r="BD1518" s="361" t="e">
        <f>_xll.qlIndexFixing($BE$1,AZ1518,TRUE,_xll.ohTrigger(Trigger,Quote!$V$2))</f>
        <v>#NUM!</v>
      </c>
    </row>
    <row r="1519" spans="51:56" ht="11.25" customHeight="1" x14ac:dyDescent="0.25">
      <c r="AY1519" s="189" t="s">
        <v>91</v>
      </c>
      <c r="AZ1519" s="188">
        <f>_xll.qlInterestRateIndexFixingDate(Currency&amp;"ibor"&amp;$I$1,BA1519,Trigger)</f>
        <v>49935</v>
      </c>
      <c r="BA1519" s="188">
        <f>_xll.qlCalendarAdvance(Calendar,BA1518,AY1519,"f",,Trigger)</f>
        <v>49937</v>
      </c>
      <c r="BB1519" s="188">
        <f>_xll.qlInterestRateIndexMaturity(Currency&amp;"ibor"&amp;$I$1,BA1519,Trigger)</f>
        <v>50028</v>
      </c>
      <c r="BC1519" s="361" t="e">
        <f>_xll.qlIndexFixing($AC$5,AZ1519,,_xll.ohTrigger(Trigger,Quote!$V$2))</f>
        <v>#VALUE!</v>
      </c>
      <c r="BD1519" s="361" t="e">
        <f>_xll.qlIndexFixing($BE$1,AZ1519,TRUE,_xll.ohTrigger(Trigger,Quote!$V$2))</f>
        <v>#NUM!</v>
      </c>
    </row>
    <row r="1520" spans="51:56" ht="11.25" customHeight="1" x14ac:dyDescent="0.25">
      <c r="AY1520" s="189" t="s">
        <v>91</v>
      </c>
      <c r="AZ1520" s="188">
        <f>_xll.qlInterestRateIndexFixingDate(Currency&amp;"ibor"&amp;$I$1,BA1520,Trigger)</f>
        <v>49942</v>
      </c>
      <c r="BA1520" s="188">
        <f>_xll.qlCalendarAdvance(Calendar,BA1519,AY1520,"f",,Trigger)</f>
        <v>49944</v>
      </c>
      <c r="BB1520" s="188">
        <f>_xll.qlInterestRateIndexMaturity(Currency&amp;"ibor"&amp;$I$1,BA1520,Trigger)</f>
        <v>50038</v>
      </c>
      <c r="BC1520" s="361" t="e">
        <f>_xll.qlIndexFixing($AC$5,AZ1520,,_xll.ohTrigger(Trigger,Quote!$V$2))</f>
        <v>#VALUE!</v>
      </c>
      <c r="BD1520" s="361" t="e">
        <f>_xll.qlIndexFixing($BE$1,AZ1520,TRUE,_xll.ohTrigger(Trigger,Quote!$V$2))</f>
        <v>#NUM!</v>
      </c>
    </row>
    <row r="1521" spans="51:56" ht="11.25" customHeight="1" x14ac:dyDescent="0.25">
      <c r="AY1521" s="189" t="s">
        <v>91</v>
      </c>
      <c r="AZ1521" s="188">
        <f>_xll.qlInterestRateIndexFixingDate(Currency&amp;"ibor"&amp;$I$1,BA1521,Trigger)</f>
        <v>49949</v>
      </c>
      <c r="BA1521" s="188">
        <f>_xll.qlCalendarAdvance(Calendar,BA1520,AY1521,"f",,Trigger)</f>
        <v>49951</v>
      </c>
      <c r="BB1521" s="188">
        <f>_xll.qlInterestRateIndexMaturity(Currency&amp;"ibor"&amp;$I$1,BA1521,Trigger)</f>
        <v>50045</v>
      </c>
      <c r="BC1521" s="361" t="e">
        <f>_xll.qlIndexFixing($AC$5,AZ1521,,_xll.ohTrigger(Trigger,Quote!$V$2))</f>
        <v>#VALUE!</v>
      </c>
      <c r="BD1521" s="361" t="e">
        <f>_xll.qlIndexFixing($BE$1,AZ1521,TRUE,_xll.ohTrigger(Trigger,Quote!$V$2))</f>
        <v>#NUM!</v>
      </c>
    </row>
    <row r="1522" spans="51:56" ht="11.25" customHeight="1" x14ac:dyDescent="0.25">
      <c r="AY1522" s="189" t="s">
        <v>91</v>
      </c>
      <c r="AZ1522" s="188">
        <f>_xll.qlInterestRateIndexFixingDate(Currency&amp;"ibor"&amp;$I$1,BA1522,Trigger)</f>
        <v>49956</v>
      </c>
      <c r="BA1522" s="188">
        <f>_xll.qlCalendarAdvance(Calendar,BA1521,AY1522,"f",,Trigger)</f>
        <v>49958</v>
      </c>
      <c r="BB1522" s="188">
        <f>_xll.qlInterestRateIndexMaturity(Currency&amp;"ibor"&amp;$I$1,BA1522,Trigger)</f>
        <v>50052</v>
      </c>
      <c r="BC1522" s="361" t="e">
        <f>_xll.qlIndexFixing($AC$5,AZ1522,,_xll.ohTrigger(Trigger,Quote!$V$2))</f>
        <v>#VALUE!</v>
      </c>
      <c r="BD1522" s="361" t="e">
        <f>_xll.qlIndexFixing($BE$1,AZ1522,TRUE,_xll.ohTrigger(Trigger,Quote!$V$2))</f>
        <v>#NUM!</v>
      </c>
    </row>
    <row r="1523" spans="51:56" ht="11.25" customHeight="1" x14ac:dyDescent="0.25">
      <c r="AY1523" s="189" t="s">
        <v>91</v>
      </c>
      <c r="AZ1523" s="188">
        <f>_xll.qlInterestRateIndexFixingDate(Currency&amp;"ibor"&amp;$I$1,BA1523,Trigger)</f>
        <v>49963</v>
      </c>
      <c r="BA1523" s="188">
        <f>_xll.qlCalendarAdvance(Calendar,BA1522,AY1523,"f",,Trigger)</f>
        <v>49965</v>
      </c>
      <c r="BB1523" s="188">
        <f>_xll.qlInterestRateIndexMaturity(Currency&amp;"ibor"&amp;$I$1,BA1523,Trigger)</f>
        <v>50059</v>
      </c>
      <c r="BC1523" s="361" t="e">
        <f>_xll.qlIndexFixing($AC$5,AZ1523,,_xll.ohTrigger(Trigger,Quote!$V$2))</f>
        <v>#VALUE!</v>
      </c>
      <c r="BD1523" s="361" t="e">
        <f>_xll.qlIndexFixing($BE$1,AZ1523,TRUE,_xll.ohTrigger(Trigger,Quote!$V$2))</f>
        <v>#NUM!</v>
      </c>
    </row>
    <row r="1524" spans="51:56" ht="11.25" customHeight="1" x14ac:dyDescent="0.25">
      <c r="AY1524" s="189" t="s">
        <v>91</v>
      </c>
      <c r="AZ1524" s="188">
        <f>_xll.qlInterestRateIndexFixingDate(Currency&amp;"ibor"&amp;$I$1,BA1524,Trigger)</f>
        <v>49970</v>
      </c>
      <c r="BA1524" s="188">
        <f>_xll.qlCalendarAdvance(Calendar,BA1523,AY1524,"f",,Trigger)</f>
        <v>49972</v>
      </c>
      <c r="BB1524" s="188">
        <f>_xll.qlInterestRateIndexMaturity(Currency&amp;"ibor"&amp;$I$1,BA1524,Trigger)</f>
        <v>50066</v>
      </c>
      <c r="BC1524" s="361" t="e">
        <f>_xll.qlIndexFixing($AC$5,AZ1524,,_xll.ohTrigger(Trigger,Quote!$V$2))</f>
        <v>#VALUE!</v>
      </c>
      <c r="BD1524" s="361" t="e">
        <f>_xll.qlIndexFixing($BE$1,AZ1524,TRUE,_xll.ohTrigger(Trigger,Quote!$V$2))</f>
        <v>#NUM!</v>
      </c>
    </row>
    <row r="1525" spans="51:56" ht="11.25" customHeight="1" x14ac:dyDescent="0.25">
      <c r="AY1525" s="189" t="s">
        <v>91</v>
      </c>
      <c r="AZ1525" s="188">
        <f>_xll.qlInterestRateIndexFixingDate(Currency&amp;"ibor"&amp;$I$1,BA1525,Trigger)</f>
        <v>49977</v>
      </c>
      <c r="BA1525" s="188">
        <f>_xll.qlCalendarAdvance(Calendar,BA1524,AY1525,"f",,Trigger)</f>
        <v>49979</v>
      </c>
      <c r="BB1525" s="188">
        <f>_xll.qlInterestRateIndexMaturity(Currency&amp;"ibor"&amp;$I$1,BA1525,Trigger)</f>
        <v>50070</v>
      </c>
      <c r="BC1525" s="361" t="e">
        <f>_xll.qlIndexFixing($AC$5,AZ1525,,_xll.ohTrigger(Trigger,Quote!$V$2))</f>
        <v>#VALUE!</v>
      </c>
      <c r="BD1525" s="361" t="e">
        <f>_xll.qlIndexFixing($BE$1,AZ1525,TRUE,_xll.ohTrigger(Trigger,Quote!$V$2))</f>
        <v>#NUM!</v>
      </c>
    </row>
    <row r="1526" spans="51:56" ht="11.25" customHeight="1" x14ac:dyDescent="0.25">
      <c r="AY1526" s="189" t="s">
        <v>91</v>
      </c>
      <c r="AZ1526" s="188">
        <f>_xll.qlInterestRateIndexFixingDate(Currency&amp;"ibor"&amp;$I$1,BA1526,Trigger)</f>
        <v>49984</v>
      </c>
      <c r="BA1526" s="188">
        <f>_xll.qlCalendarAdvance(Calendar,BA1525,AY1526,"f",,Trigger)</f>
        <v>49986</v>
      </c>
      <c r="BB1526" s="188">
        <f>_xll.qlInterestRateIndexMaturity(Currency&amp;"ibor"&amp;$I$1,BA1526,Trigger)</f>
        <v>50080</v>
      </c>
      <c r="BC1526" s="361" t="e">
        <f>_xll.qlIndexFixing($AC$5,AZ1526,,_xll.ohTrigger(Trigger,Quote!$V$2))</f>
        <v>#VALUE!</v>
      </c>
      <c r="BD1526" s="361" t="e">
        <f>_xll.qlIndexFixing($BE$1,AZ1526,TRUE,_xll.ohTrigger(Trigger,Quote!$V$2))</f>
        <v>#NUM!</v>
      </c>
    </row>
    <row r="1527" spans="51:56" ht="11.25" customHeight="1" x14ac:dyDescent="0.25">
      <c r="AY1527" s="189" t="s">
        <v>91</v>
      </c>
      <c r="AZ1527" s="188">
        <f>_xll.qlInterestRateIndexFixingDate(Currency&amp;"ibor"&amp;$I$1,BA1527,Trigger)</f>
        <v>49991</v>
      </c>
      <c r="BA1527" s="188">
        <f>_xll.qlCalendarAdvance(Calendar,BA1526,AY1527,"f",,Trigger)</f>
        <v>49993</v>
      </c>
      <c r="BB1527" s="188">
        <f>_xll.qlInterestRateIndexMaturity(Currency&amp;"ibor"&amp;$I$1,BA1527,Trigger)</f>
        <v>50087</v>
      </c>
      <c r="BC1527" s="361" t="e">
        <f>_xll.qlIndexFixing($AC$5,AZ1527,,_xll.ohTrigger(Trigger,Quote!$V$2))</f>
        <v>#VALUE!</v>
      </c>
      <c r="BD1527" s="361" t="e">
        <f>_xll.qlIndexFixing($BE$1,AZ1527,TRUE,_xll.ohTrigger(Trigger,Quote!$V$2))</f>
        <v>#NUM!</v>
      </c>
    </row>
    <row r="1528" spans="51:56" ht="11.25" customHeight="1" x14ac:dyDescent="0.25">
      <c r="AY1528" s="189" t="s">
        <v>91</v>
      </c>
      <c r="AZ1528" s="188">
        <f>_xll.qlInterestRateIndexFixingDate(Currency&amp;"ibor"&amp;$I$1,BA1528,Trigger)</f>
        <v>49998</v>
      </c>
      <c r="BA1528" s="188">
        <f>_xll.qlCalendarAdvance(Calendar,BA1527,AY1528,"f",,Trigger)</f>
        <v>50000</v>
      </c>
      <c r="BB1528" s="188">
        <f>_xll.qlInterestRateIndexMaturity(Currency&amp;"ibor"&amp;$I$1,BA1528,Trigger)</f>
        <v>50094</v>
      </c>
      <c r="BC1528" s="361" t="e">
        <f>_xll.qlIndexFixing($AC$5,AZ1528,,_xll.ohTrigger(Trigger,Quote!$V$2))</f>
        <v>#VALUE!</v>
      </c>
      <c r="BD1528" s="361" t="e">
        <f>_xll.qlIndexFixing($BE$1,AZ1528,TRUE,_xll.ohTrigger(Trigger,Quote!$V$2))</f>
        <v>#NUM!</v>
      </c>
    </row>
    <row r="1529" spans="51:56" ht="11.25" customHeight="1" x14ac:dyDescent="0.25">
      <c r="AY1529" s="189" t="s">
        <v>91</v>
      </c>
      <c r="AZ1529" s="188">
        <f>_xll.qlInterestRateIndexFixingDate(Currency&amp;"ibor"&amp;$I$1,BA1529,Trigger)</f>
        <v>50005</v>
      </c>
      <c r="BA1529" s="188">
        <f>_xll.qlCalendarAdvance(Calendar,BA1528,AY1529,"f",,Trigger)</f>
        <v>50007</v>
      </c>
      <c r="BB1529" s="188">
        <f>_xll.qlInterestRateIndexMaturity(Currency&amp;"ibor"&amp;$I$1,BA1529,Trigger)</f>
        <v>50098</v>
      </c>
      <c r="BC1529" s="361" t="e">
        <f>_xll.qlIndexFixing($AC$5,AZ1529,,_xll.ohTrigger(Trigger,Quote!$V$2))</f>
        <v>#VALUE!</v>
      </c>
      <c r="BD1529" s="361" t="e">
        <f>_xll.qlIndexFixing($BE$1,AZ1529,TRUE,_xll.ohTrigger(Trigger,Quote!$V$2))</f>
        <v>#NUM!</v>
      </c>
    </row>
    <row r="1530" spans="51:56" ht="11.25" customHeight="1" x14ac:dyDescent="0.25">
      <c r="AY1530" s="189" t="s">
        <v>91</v>
      </c>
      <c r="AZ1530" s="188">
        <f>_xll.qlInterestRateIndexFixingDate(Currency&amp;"ibor"&amp;$I$1,BA1530,Trigger)</f>
        <v>50012</v>
      </c>
      <c r="BA1530" s="188">
        <f>_xll.qlCalendarAdvance(Calendar,BA1529,AY1530,"f",,Trigger)</f>
        <v>50014</v>
      </c>
      <c r="BB1530" s="188">
        <f>_xll.qlInterestRateIndexMaturity(Currency&amp;"ibor"&amp;$I$1,BA1530,Trigger)</f>
        <v>50104</v>
      </c>
      <c r="BC1530" s="361" t="e">
        <f>_xll.qlIndexFixing($AC$5,AZ1530,,_xll.ohTrigger(Trigger,Quote!$V$2))</f>
        <v>#VALUE!</v>
      </c>
      <c r="BD1530" s="361" t="e">
        <f>_xll.qlIndexFixing($BE$1,AZ1530,TRUE,_xll.ohTrigger(Trigger,Quote!$V$2))</f>
        <v>#NUM!</v>
      </c>
    </row>
    <row r="1531" spans="51:56" ht="11.25" customHeight="1" x14ac:dyDescent="0.25">
      <c r="AY1531" s="189" t="s">
        <v>91</v>
      </c>
      <c r="AZ1531" s="188">
        <f>_xll.qlInterestRateIndexFixingDate(Currency&amp;"ibor"&amp;$I$1,BA1531,Trigger)</f>
        <v>50019</v>
      </c>
      <c r="BA1531" s="188">
        <f>_xll.qlCalendarAdvance(Calendar,BA1530,AY1531,"f",,Trigger)</f>
        <v>50021</v>
      </c>
      <c r="BB1531" s="188">
        <f>_xll.qlInterestRateIndexMaturity(Currency&amp;"ibor"&amp;$I$1,BA1531,Trigger)</f>
        <v>50111</v>
      </c>
      <c r="BC1531" s="361" t="e">
        <f>_xll.qlIndexFixing($AC$5,AZ1531,,_xll.ohTrigger(Trigger,Quote!$V$2))</f>
        <v>#VALUE!</v>
      </c>
      <c r="BD1531" s="361" t="e">
        <f>_xll.qlIndexFixing($BE$1,AZ1531,TRUE,_xll.ohTrigger(Trigger,Quote!$V$2))</f>
        <v>#NUM!</v>
      </c>
    </row>
    <row r="1532" spans="51:56" ht="11.25" customHeight="1" x14ac:dyDescent="0.25">
      <c r="AY1532" s="189" t="s">
        <v>91</v>
      </c>
      <c r="AZ1532" s="188">
        <f>_xll.qlInterestRateIndexFixingDate(Currency&amp;"ibor"&amp;$I$1,BA1532,Trigger)</f>
        <v>50026</v>
      </c>
      <c r="BA1532" s="188">
        <f>_xll.qlCalendarAdvance(Calendar,BA1531,AY1532,"f",,Trigger)</f>
        <v>50028</v>
      </c>
      <c r="BB1532" s="188">
        <f>_xll.qlInterestRateIndexMaturity(Currency&amp;"ibor"&amp;$I$1,BA1532,Trigger)</f>
        <v>50118</v>
      </c>
      <c r="BC1532" s="361" t="e">
        <f>_xll.qlIndexFixing($AC$5,AZ1532,,_xll.ohTrigger(Trigger,Quote!$V$2))</f>
        <v>#VALUE!</v>
      </c>
      <c r="BD1532" s="361" t="e">
        <f>_xll.qlIndexFixing($BE$1,AZ1532,TRUE,_xll.ohTrigger(Trigger,Quote!$V$2))</f>
        <v>#NUM!</v>
      </c>
    </row>
    <row r="1533" spans="51:56" ht="11.25" customHeight="1" x14ac:dyDescent="0.25">
      <c r="AY1533" s="189" t="s">
        <v>91</v>
      </c>
      <c r="AZ1533" s="188">
        <f>_xll.qlInterestRateIndexFixingDate(Currency&amp;"ibor"&amp;$I$1,BA1533,Trigger)</f>
        <v>50032</v>
      </c>
      <c r="BA1533" s="188">
        <f>_xll.qlCalendarAdvance(Calendar,BA1532,AY1533,"f",,Trigger)</f>
        <v>50038</v>
      </c>
      <c r="BB1533" s="188">
        <f>_xll.qlInterestRateIndexMaturity(Currency&amp;"ibor"&amp;$I$1,BA1533,Trigger)</f>
        <v>50129</v>
      </c>
      <c r="BC1533" s="361" t="e">
        <f>_xll.qlIndexFixing($AC$5,AZ1533,,_xll.ohTrigger(Trigger,Quote!$V$2))</f>
        <v>#VALUE!</v>
      </c>
      <c r="BD1533" s="361" t="e">
        <f>_xll.qlIndexFixing($BE$1,AZ1533,TRUE,_xll.ohTrigger(Trigger,Quote!$V$2))</f>
        <v>#NUM!</v>
      </c>
    </row>
    <row r="1534" spans="51:56" ht="11.25" customHeight="1" x14ac:dyDescent="0.25">
      <c r="AY1534" s="189" t="s">
        <v>91</v>
      </c>
      <c r="AZ1534" s="188">
        <f>_xll.qlInterestRateIndexFixingDate(Currency&amp;"ibor"&amp;$I$1,BA1534,Trigger)</f>
        <v>50040</v>
      </c>
      <c r="BA1534" s="188">
        <f>_xll.qlCalendarAdvance(Calendar,BA1533,AY1534,"f",,Trigger)</f>
        <v>50045</v>
      </c>
      <c r="BB1534" s="188">
        <f>_xll.qlInterestRateIndexMaturity(Currency&amp;"ibor"&amp;$I$1,BA1534,Trigger)</f>
        <v>50137</v>
      </c>
      <c r="BC1534" s="361" t="e">
        <f>_xll.qlIndexFixing($AC$5,AZ1534,,_xll.ohTrigger(Trigger,Quote!$V$2))</f>
        <v>#VALUE!</v>
      </c>
      <c r="BD1534" s="361" t="e">
        <f>_xll.qlIndexFixing($BE$1,AZ1534,TRUE,_xll.ohTrigger(Trigger,Quote!$V$2))</f>
        <v>#NUM!</v>
      </c>
    </row>
    <row r="1535" spans="51:56" ht="11.25" customHeight="1" x14ac:dyDescent="0.25">
      <c r="AY1535" s="189" t="s">
        <v>91</v>
      </c>
      <c r="AZ1535" s="188">
        <f>_xll.qlInterestRateIndexFixingDate(Currency&amp;"ibor"&amp;$I$1,BA1535,Trigger)</f>
        <v>50048</v>
      </c>
      <c r="BA1535" s="188">
        <f>_xll.qlCalendarAdvance(Calendar,BA1534,AY1535,"f",,Trigger)</f>
        <v>50052</v>
      </c>
      <c r="BB1535" s="188">
        <f>_xll.qlInterestRateIndexMaturity(Currency&amp;"ibor"&amp;$I$1,BA1535,Trigger)</f>
        <v>50143</v>
      </c>
      <c r="BC1535" s="361" t="e">
        <f>_xll.qlIndexFixing($AC$5,AZ1535,,_xll.ohTrigger(Trigger,Quote!$V$2))</f>
        <v>#VALUE!</v>
      </c>
      <c r="BD1535" s="361" t="e">
        <f>_xll.qlIndexFixing($BE$1,AZ1535,TRUE,_xll.ohTrigger(Trigger,Quote!$V$2))</f>
        <v>#NUM!</v>
      </c>
    </row>
    <row r="1536" spans="51:56" ht="11.25" customHeight="1" x14ac:dyDescent="0.25">
      <c r="AY1536" s="189" t="s">
        <v>91</v>
      </c>
      <c r="AZ1536" s="188">
        <f>_xll.qlInterestRateIndexFixingDate(Currency&amp;"ibor"&amp;$I$1,BA1536,Trigger)</f>
        <v>50055</v>
      </c>
      <c r="BA1536" s="188">
        <f>_xll.qlCalendarAdvance(Calendar,BA1535,AY1536,"f",,Trigger)</f>
        <v>50059</v>
      </c>
      <c r="BB1536" s="188">
        <f>_xll.qlInterestRateIndexMaturity(Currency&amp;"ibor"&amp;$I$1,BA1536,Trigger)</f>
        <v>50150</v>
      </c>
      <c r="BC1536" s="361" t="e">
        <f>_xll.qlIndexFixing($AC$5,AZ1536,,_xll.ohTrigger(Trigger,Quote!$V$2))</f>
        <v>#VALUE!</v>
      </c>
      <c r="BD1536" s="361" t="e">
        <f>_xll.qlIndexFixing($BE$1,AZ1536,TRUE,_xll.ohTrigger(Trigger,Quote!$V$2))</f>
        <v>#NUM!</v>
      </c>
    </row>
    <row r="1537" spans="51:56" ht="11.25" customHeight="1" x14ac:dyDescent="0.25">
      <c r="AY1537" s="189" t="s">
        <v>91</v>
      </c>
      <c r="AZ1537" s="188">
        <f>_xll.qlInterestRateIndexFixingDate(Currency&amp;"ibor"&amp;$I$1,BA1537,Trigger)</f>
        <v>50062</v>
      </c>
      <c r="BA1537" s="188">
        <f>_xll.qlCalendarAdvance(Calendar,BA1536,AY1537,"f",,Trigger)</f>
        <v>50066</v>
      </c>
      <c r="BB1537" s="188">
        <f>_xll.qlInterestRateIndexMaturity(Currency&amp;"ibor"&amp;$I$1,BA1537,Trigger)</f>
        <v>50157</v>
      </c>
      <c r="BC1537" s="361" t="e">
        <f>_xll.qlIndexFixing($AC$5,AZ1537,,_xll.ohTrigger(Trigger,Quote!$V$2))</f>
        <v>#VALUE!</v>
      </c>
      <c r="BD1537" s="361" t="e">
        <f>_xll.qlIndexFixing($BE$1,AZ1537,TRUE,_xll.ohTrigger(Trigger,Quote!$V$2))</f>
        <v>#NUM!</v>
      </c>
    </row>
    <row r="1538" spans="51:56" ht="11.25" customHeight="1" x14ac:dyDescent="0.25">
      <c r="AY1538" s="189" t="s">
        <v>91</v>
      </c>
      <c r="AZ1538" s="188">
        <f>_xll.qlInterestRateIndexFixingDate(Currency&amp;"ibor"&amp;$I$1,BA1538,Trigger)</f>
        <v>50069</v>
      </c>
      <c r="BA1538" s="188">
        <f>_xll.qlCalendarAdvance(Calendar,BA1537,AY1538,"f",,Trigger)</f>
        <v>50073</v>
      </c>
      <c r="BB1538" s="188">
        <f>_xll.qlInterestRateIndexMaturity(Currency&amp;"ibor"&amp;$I$1,BA1538,Trigger)</f>
        <v>50164</v>
      </c>
      <c r="BC1538" s="361" t="e">
        <f>_xll.qlIndexFixing($AC$5,AZ1538,,_xll.ohTrigger(Trigger,Quote!$V$2))</f>
        <v>#VALUE!</v>
      </c>
      <c r="BD1538" s="361" t="e">
        <f>_xll.qlIndexFixing($BE$1,AZ1538,TRUE,_xll.ohTrigger(Trigger,Quote!$V$2))</f>
        <v>#NUM!</v>
      </c>
    </row>
    <row r="1539" spans="51:56" ht="11.25" customHeight="1" x14ac:dyDescent="0.25">
      <c r="AY1539" s="189" t="s">
        <v>91</v>
      </c>
      <c r="AZ1539" s="188">
        <f>_xll.qlInterestRateIndexFixingDate(Currency&amp;"ibor"&amp;$I$1,BA1539,Trigger)</f>
        <v>50076</v>
      </c>
      <c r="BA1539" s="188">
        <f>_xll.qlCalendarAdvance(Calendar,BA1538,AY1539,"f",,Trigger)</f>
        <v>50080</v>
      </c>
      <c r="BB1539" s="188">
        <f>_xll.qlInterestRateIndexMaturity(Currency&amp;"ibor"&amp;$I$1,BA1539,Trigger)</f>
        <v>50171</v>
      </c>
      <c r="BC1539" s="361" t="e">
        <f>_xll.qlIndexFixing($AC$5,AZ1539,,_xll.ohTrigger(Trigger,Quote!$V$2))</f>
        <v>#VALUE!</v>
      </c>
      <c r="BD1539" s="361" t="e">
        <f>_xll.qlIndexFixing($BE$1,AZ1539,TRUE,_xll.ohTrigger(Trigger,Quote!$V$2))</f>
        <v>#NUM!</v>
      </c>
    </row>
    <row r="1540" spans="51:56" ht="11.25" customHeight="1" x14ac:dyDescent="0.25">
      <c r="AY1540" s="189" t="s">
        <v>91</v>
      </c>
      <c r="AZ1540" s="188">
        <f>_xll.qlInterestRateIndexFixingDate(Currency&amp;"ibor"&amp;$I$1,BA1540,Trigger)</f>
        <v>50083</v>
      </c>
      <c r="BA1540" s="188">
        <f>_xll.qlCalendarAdvance(Calendar,BA1539,AY1540,"f",,Trigger)</f>
        <v>50087</v>
      </c>
      <c r="BB1540" s="188">
        <f>_xll.qlInterestRateIndexMaturity(Currency&amp;"ibor"&amp;$I$1,BA1540,Trigger)</f>
        <v>50178</v>
      </c>
      <c r="BC1540" s="361" t="e">
        <f>_xll.qlIndexFixing($AC$5,AZ1540,,_xll.ohTrigger(Trigger,Quote!$V$2))</f>
        <v>#VALUE!</v>
      </c>
      <c r="BD1540" s="361" t="e">
        <f>_xll.qlIndexFixing($BE$1,AZ1540,TRUE,_xll.ohTrigger(Trigger,Quote!$V$2))</f>
        <v>#NUM!</v>
      </c>
    </row>
    <row r="1541" spans="51:56" ht="11.25" customHeight="1" x14ac:dyDescent="0.25">
      <c r="AY1541" s="189" t="s">
        <v>91</v>
      </c>
      <c r="AZ1541" s="188">
        <f>_xll.qlInterestRateIndexFixingDate(Currency&amp;"ibor"&amp;$I$1,BA1541,Trigger)</f>
        <v>50090</v>
      </c>
      <c r="BA1541" s="188">
        <f>_xll.qlCalendarAdvance(Calendar,BA1540,AY1541,"f",,Trigger)</f>
        <v>50094</v>
      </c>
      <c r="BB1541" s="188">
        <f>_xll.qlInterestRateIndexMaturity(Currency&amp;"ibor"&amp;$I$1,BA1541,Trigger)</f>
        <v>50185</v>
      </c>
      <c r="BC1541" s="361" t="e">
        <f>_xll.qlIndexFixing($AC$5,AZ1541,,_xll.ohTrigger(Trigger,Quote!$V$2))</f>
        <v>#VALUE!</v>
      </c>
      <c r="BD1541" s="361" t="e">
        <f>_xll.qlIndexFixing($BE$1,AZ1541,TRUE,_xll.ohTrigger(Trigger,Quote!$V$2))</f>
        <v>#NUM!</v>
      </c>
    </row>
    <row r="1542" spans="51:56" ht="11.25" customHeight="1" x14ac:dyDescent="0.25">
      <c r="AY1542" s="189" t="s">
        <v>91</v>
      </c>
      <c r="AZ1542" s="188">
        <f>_xll.qlInterestRateIndexFixingDate(Currency&amp;"ibor"&amp;$I$1,BA1542,Trigger)</f>
        <v>50097</v>
      </c>
      <c r="BA1542" s="188">
        <f>_xll.qlCalendarAdvance(Calendar,BA1541,AY1542,"f",,Trigger)</f>
        <v>50101</v>
      </c>
      <c r="BB1542" s="188">
        <f>_xll.qlInterestRateIndexMaturity(Currency&amp;"ibor"&amp;$I$1,BA1542,Trigger)</f>
        <v>50193</v>
      </c>
      <c r="BC1542" s="361" t="e">
        <f>_xll.qlIndexFixing($AC$5,AZ1542,,_xll.ohTrigger(Trigger,Quote!$V$2))</f>
        <v>#VALUE!</v>
      </c>
      <c r="BD1542" s="361" t="e">
        <f>_xll.qlIndexFixing($BE$1,AZ1542,TRUE,_xll.ohTrigger(Trigger,Quote!$V$2))</f>
        <v>#NUM!</v>
      </c>
    </row>
    <row r="1543" spans="51:56" ht="11.25" customHeight="1" x14ac:dyDescent="0.25">
      <c r="AY1543" s="189" t="s">
        <v>91</v>
      </c>
      <c r="AZ1543" s="188">
        <f>_xll.qlInterestRateIndexFixingDate(Currency&amp;"ibor"&amp;$I$1,BA1543,Trigger)</f>
        <v>50104</v>
      </c>
      <c r="BA1543" s="188">
        <f>_xll.qlCalendarAdvance(Calendar,BA1542,AY1543,"f",,Trigger)</f>
        <v>50108</v>
      </c>
      <c r="BB1543" s="188">
        <f>_xll.qlInterestRateIndexMaturity(Currency&amp;"ibor"&amp;$I$1,BA1543,Trigger)</f>
        <v>50200</v>
      </c>
      <c r="BC1543" s="361" t="e">
        <f>_xll.qlIndexFixing($AC$5,AZ1543,,_xll.ohTrigger(Trigger,Quote!$V$2))</f>
        <v>#VALUE!</v>
      </c>
      <c r="BD1543" s="361" t="e">
        <f>_xll.qlIndexFixing($BE$1,AZ1543,TRUE,_xll.ohTrigger(Trigger,Quote!$V$2))</f>
        <v>#NUM!</v>
      </c>
    </row>
    <row r="1544" spans="51:56" ht="11.25" customHeight="1" x14ac:dyDescent="0.25">
      <c r="AY1544" s="189" t="s">
        <v>91</v>
      </c>
      <c r="AZ1544" s="188">
        <f>_xll.qlInterestRateIndexFixingDate(Currency&amp;"ibor"&amp;$I$1,BA1544,Trigger)</f>
        <v>50111</v>
      </c>
      <c r="BA1544" s="188">
        <f>_xll.qlCalendarAdvance(Calendar,BA1543,AY1544,"f",,Trigger)</f>
        <v>50115</v>
      </c>
      <c r="BB1544" s="188">
        <f>_xll.qlInterestRateIndexMaturity(Currency&amp;"ibor"&amp;$I$1,BA1544,Trigger)</f>
        <v>50207</v>
      </c>
      <c r="BC1544" s="361" t="e">
        <f>_xll.qlIndexFixing($AC$5,AZ1544,,_xll.ohTrigger(Trigger,Quote!$V$2))</f>
        <v>#VALUE!</v>
      </c>
      <c r="BD1544" s="361" t="e">
        <f>_xll.qlIndexFixing($BE$1,AZ1544,TRUE,_xll.ohTrigger(Trigger,Quote!$V$2))</f>
        <v>#NUM!</v>
      </c>
    </row>
    <row r="1545" spans="51:56" ht="11.25" customHeight="1" x14ac:dyDescent="0.25">
      <c r="AY1545" s="189" t="s">
        <v>91</v>
      </c>
      <c r="AZ1545" s="188">
        <f>_xll.qlInterestRateIndexFixingDate(Currency&amp;"ibor"&amp;$I$1,BA1545,Trigger)</f>
        <v>50118</v>
      </c>
      <c r="BA1545" s="188">
        <f>_xll.qlCalendarAdvance(Calendar,BA1544,AY1545,"f",,Trigger)</f>
        <v>50122</v>
      </c>
      <c r="BB1545" s="188">
        <f>_xll.qlInterestRateIndexMaturity(Currency&amp;"ibor"&amp;$I$1,BA1545,Trigger)</f>
        <v>50214</v>
      </c>
      <c r="BC1545" s="361" t="e">
        <f>_xll.qlIndexFixing($AC$5,AZ1545,,_xll.ohTrigger(Trigger,Quote!$V$2))</f>
        <v>#VALUE!</v>
      </c>
      <c r="BD1545" s="361" t="e">
        <f>_xll.qlIndexFixing($BE$1,AZ1545,TRUE,_xll.ohTrigger(Trigger,Quote!$V$2))</f>
        <v>#NUM!</v>
      </c>
    </row>
    <row r="1546" spans="51:56" ht="11.25" customHeight="1" x14ac:dyDescent="0.25">
      <c r="AY1546" s="189" t="s">
        <v>91</v>
      </c>
      <c r="AZ1546" s="188">
        <f>_xll.qlInterestRateIndexFixingDate(Currency&amp;"ibor"&amp;$I$1,BA1546,Trigger)</f>
        <v>50125</v>
      </c>
      <c r="BA1546" s="188">
        <f>_xll.qlCalendarAdvance(Calendar,BA1545,AY1546,"f",,Trigger)</f>
        <v>50129</v>
      </c>
      <c r="BB1546" s="188">
        <f>_xll.qlInterestRateIndexMaturity(Currency&amp;"ibor"&amp;$I$1,BA1546,Trigger)</f>
        <v>50221</v>
      </c>
      <c r="BC1546" s="361" t="e">
        <f>_xll.qlIndexFixing($AC$5,AZ1546,,_xll.ohTrigger(Trigger,Quote!$V$2))</f>
        <v>#VALUE!</v>
      </c>
      <c r="BD1546" s="361" t="e">
        <f>_xll.qlIndexFixing($BE$1,AZ1546,TRUE,_xll.ohTrigger(Trigger,Quote!$V$2))</f>
        <v>#NUM!</v>
      </c>
    </row>
    <row r="1547" spans="51:56" ht="11.25" customHeight="1" x14ac:dyDescent="0.25">
      <c r="AY1547" s="189" t="s">
        <v>91</v>
      </c>
      <c r="AZ1547" s="188">
        <f>_xll.qlInterestRateIndexFixingDate(Currency&amp;"ibor"&amp;$I$1,BA1547,Trigger)</f>
        <v>50131</v>
      </c>
      <c r="BA1547" s="188">
        <f>_xll.qlCalendarAdvance(Calendar,BA1546,AY1547,"f",,Trigger)</f>
        <v>50137</v>
      </c>
      <c r="BB1547" s="188">
        <f>_xll.qlInterestRateIndexMaturity(Currency&amp;"ibor"&amp;$I$1,BA1547,Trigger)</f>
        <v>50228</v>
      </c>
      <c r="BC1547" s="361" t="e">
        <f>_xll.qlIndexFixing($AC$5,AZ1547,,_xll.ohTrigger(Trigger,Quote!$V$2))</f>
        <v>#VALUE!</v>
      </c>
      <c r="BD1547" s="361" t="e">
        <f>_xll.qlIndexFixing($BE$1,AZ1547,TRUE,_xll.ohTrigger(Trigger,Quote!$V$2))</f>
        <v>#NUM!</v>
      </c>
    </row>
    <row r="1548" spans="51:56" ht="11.25" customHeight="1" x14ac:dyDescent="0.25">
      <c r="AY1548" s="189" t="s">
        <v>91</v>
      </c>
      <c r="AZ1548" s="188">
        <f>_xll.qlInterestRateIndexFixingDate(Currency&amp;"ibor"&amp;$I$1,BA1548,Trigger)</f>
        <v>50140</v>
      </c>
      <c r="BA1548" s="188">
        <f>_xll.qlCalendarAdvance(Calendar,BA1547,AY1548,"f",,Trigger)</f>
        <v>50144</v>
      </c>
      <c r="BB1548" s="188">
        <f>_xll.qlInterestRateIndexMaturity(Currency&amp;"ibor"&amp;$I$1,BA1548,Trigger)</f>
        <v>50235</v>
      </c>
      <c r="BC1548" s="361" t="e">
        <f>_xll.qlIndexFixing($AC$5,AZ1548,,_xll.ohTrigger(Trigger,Quote!$V$2))</f>
        <v>#VALUE!</v>
      </c>
      <c r="BD1548" s="361" t="e">
        <f>_xll.qlIndexFixing($BE$1,AZ1548,TRUE,_xll.ohTrigger(Trigger,Quote!$V$2))</f>
        <v>#NUM!</v>
      </c>
    </row>
    <row r="1549" spans="51:56" ht="11.25" customHeight="1" x14ac:dyDescent="0.25">
      <c r="AY1549" s="189" t="s">
        <v>91</v>
      </c>
      <c r="AZ1549" s="188">
        <f>_xll.qlInterestRateIndexFixingDate(Currency&amp;"ibor"&amp;$I$1,BA1549,Trigger)</f>
        <v>50147</v>
      </c>
      <c r="BA1549" s="188">
        <f>_xll.qlCalendarAdvance(Calendar,BA1548,AY1549,"f",,Trigger)</f>
        <v>50151</v>
      </c>
      <c r="BB1549" s="188">
        <f>_xll.qlInterestRateIndexMaturity(Currency&amp;"ibor"&amp;$I$1,BA1549,Trigger)</f>
        <v>50242</v>
      </c>
      <c r="BC1549" s="361" t="e">
        <f>_xll.qlIndexFixing($AC$5,AZ1549,,_xll.ohTrigger(Trigger,Quote!$V$2))</f>
        <v>#VALUE!</v>
      </c>
      <c r="BD1549" s="361" t="e">
        <f>_xll.qlIndexFixing($BE$1,AZ1549,TRUE,_xll.ohTrigger(Trigger,Quote!$V$2))</f>
        <v>#NUM!</v>
      </c>
    </row>
    <row r="1550" spans="51:56" ht="11.25" customHeight="1" x14ac:dyDescent="0.25">
      <c r="AY1550" s="189" t="s">
        <v>91</v>
      </c>
      <c r="AZ1550" s="188">
        <f>_xll.qlInterestRateIndexFixingDate(Currency&amp;"ibor"&amp;$I$1,BA1550,Trigger)</f>
        <v>50154</v>
      </c>
      <c r="BA1550" s="188">
        <f>_xll.qlCalendarAdvance(Calendar,BA1549,AY1550,"f",,Trigger)</f>
        <v>50158</v>
      </c>
      <c r="BB1550" s="188">
        <f>_xll.qlInterestRateIndexMaturity(Currency&amp;"ibor"&amp;$I$1,BA1550,Trigger)</f>
        <v>50249</v>
      </c>
      <c r="BC1550" s="361" t="e">
        <f>_xll.qlIndexFixing($AC$5,AZ1550,,_xll.ohTrigger(Trigger,Quote!$V$2))</f>
        <v>#VALUE!</v>
      </c>
      <c r="BD1550" s="361" t="e">
        <f>_xll.qlIndexFixing($BE$1,AZ1550,TRUE,_xll.ohTrigger(Trigger,Quote!$V$2))</f>
        <v>#NUM!</v>
      </c>
    </row>
    <row r="1551" spans="51:56" ht="11.25" customHeight="1" x14ac:dyDescent="0.25">
      <c r="AY1551" s="189" t="s">
        <v>91</v>
      </c>
      <c r="AZ1551" s="188">
        <f>_xll.qlInterestRateIndexFixingDate(Currency&amp;"ibor"&amp;$I$1,BA1551,Trigger)</f>
        <v>50160</v>
      </c>
      <c r="BA1551" s="188">
        <f>_xll.qlCalendarAdvance(Calendar,BA1550,AY1551,"f",,Trigger)</f>
        <v>50165</v>
      </c>
      <c r="BB1551" s="188">
        <f>_xll.qlInterestRateIndexMaturity(Currency&amp;"ibor"&amp;$I$1,BA1551,Trigger)</f>
        <v>50257</v>
      </c>
      <c r="BC1551" s="361" t="e">
        <f>_xll.qlIndexFixing($AC$5,AZ1551,,_xll.ohTrigger(Trigger,Quote!$V$2))</f>
        <v>#VALUE!</v>
      </c>
      <c r="BD1551" s="361" t="e">
        <f>_xll.qlIndexFixing($BE$1,AZ1551,TRUE,_xll.ohTrigger(Trigger,Quote!$V$2))</f>
        <v>#NUM!</v>
      </c>
    </row>
    <row r="1552" spans="51:56" ht="11.25" customHeight="1" x14ac:dyDescent="0.25">
      <c r="AY1552" s="189" t="s">
        <v>91</v>
      </c>
      <c r="AZ1552" s="188">
        <f>_xll.qlInterestRateIndexFixingDate(Currency&amp;"ibor"&amp;$I$1,BA1552,Trigger)</f>
        <v>50168</v>
      </c>
      <c r="BA1552" s="188">
        <f>_xll.qlCalendarAdvance(Calendar,BA1551,AY1552,"f",,Trigger)</f>
        <v>50172</v>
      </c>
      <c r="BB1552" s="188">
        <f>_xll.qlInterestRateIndexMaturity(Currency&amp;"ibor"&amp;$I$1,BA1552,Trigger)</f>
        <v>50264</v>
      </c>
      <c r="BC1552" s="361" t="e">
        <f>_xll.qlIndexFixing($AC$5,AZ1552,,_xll.ohTrigger(Trigger,Quote!$V$2))</f>
        <v>#VALUE!</v>
      </c>
      <c r="BD1552" s="361" t="e">
        <f>_xll.qlIndexFixing($BE$1,AZ1552,TRUE,_xll.ohTrigger(Trigger,Quote!$V$2))</f>
        <v>#NUM!</v>
      </c>
    </row>
    <row r="1553" spans="51:56" ht="11.25" customHeight="1" x14ac:dyDescent="0.25">
      <c r="AY1553" s="189" t="s">
        <v>91</v>
      </c>
      <c r="AZ1553" s="188">
        <f>_xll.qlInterestRateIndexFixingDate(Currency&amp;"ibor"&amp;$I$1,BA1553,Trigger)</f>
        <v>50175</v>
      </c>
      <c r="BA1553" s="188">
        <f>_xll.qlCalendarAdvance(Calendar,BA1552,AY1553,"f",,Trigger)</f>
        <v>50179</v>
      </c>
      <c r="BB1553" s="188">
        <f>_xll.qlInterestRateIndexMaturity(Currency&amp;"ibor"&amp;$I$1,BA1553,Trigger)</f>
        <v>50271</v>
      </c>
      <c r="BC1553" s="361" t="e">
        <f>_xll.qlIndexFixing($AC$5,AZ1553,,_xll.ohTrigger(Trigger,Quote!$V$2))</f>
        <v>#VALUE!</v>
      </c>
      <c r="BD1553" s="361" t="e">
        <f>_xll.qlIndexFixing($BE$1,AZ1553,TRUE,_xll.ohTrigger(Trigger,Quote!$V$2))</f>
        <v>#NUM!</v>
      </c>
    </row>
    <row r="1554" spans="51:56" ht="11.25" customHeight="1" x14ac:dyDescent="0.25">
      <c r="AY1554" s="189" t="s">
        <v>91</v>
      </c>
      <c r="AZ1554" s="188">
        <f>_xll.qlInterestRateIndexFixingDate(Currency&amp;"ibor"&amp;$I$1,BA1554,Trigger)</f>
        <v>50182</v>
      </c>
      <c r="BA1554" s="188">
        <f>_xll.qlCalendarAdvance(Calendar,BA1553,AY1554,"f",,Trigger)</f>
        <v>50186</v>
      </c>
      <c r="BB1554" s="188">
        <f>_xll.qlInterestRateIndexMaturity(Currency&amp;"ibor"&amp;$I$1,BA1554,Trigger)</f>
        <v>50278</v>
      </c>
      <c r="BC1554" s="361" t="e">
        <f>_xll.qlIndexFixing($AC$5,AZ1554,,_xll.ohTrigger(Trigger,Quote!$V$2))</f>
        <v>#VALUE!</v>
      </c>
      <c r="BD1554" s="361" t="e">
        <f>_xll.qlIndexFixing($BE$1,AZ1554,TRUE,_xll.ohTrigger(Trigger,Quote!$V$2))</f>
        <v>#NUM!</v>
      </c>
    </row>
    <row r="1555" spans="51:56" ht="11.25" customHeight="1" x14ac:dyDescent="0.25">
      <c r="AY1555" s="189" t="s">
        <v>91</v>
      </c>
      <c r="AZ1555" s="188">
        <f>_xll.qlInterestRateIndexFixingDate(Currency&amp;"ibor"&amp;$I$1,BA1555,Trigger)</f>
        <v>50189</v>
      </c>
      <c r="BA1555" s="188">
        <f>_xll.qlCalendarAdvance(Calendar,BA1554,AY1555,"f",,Trigger)</f>
        <v>50193</v>
      </c>
      <c r="BB1555" s="188">
        <f>_xll.qlInterestRateIndexMaturity(Currency&amp;"ibor"&amp;$I$1,BA1555,Trigger)</f>
        <v>50285</v>
      </c>
      <c r="BC1555" s="361" t="e">
        <f>_xll.qlIndexFixing($AC$5,AZ1555,,_xll.ohTrigger(Trigger,Quote!$V$2))</f>
        <v>#VALUE!</v>
      </c>
      <c r="BD1555" s="361" t="e">
        <f>_xll.qlIndexFixing($BE$1,AZ1555,TRUE,_xll.ohTrigger(Trigger,Quote!$V$2))</f>
        <v>#NUM!</v>
      </c>
    </row>
    <row r="1556" spans="51:56" ht="11.25" customHeight="1" x14ac:dyDescent="0.25">
      <c r="AY1556" s="189" t="s">
        <v>91</v>
      </c>
      <c r="AZ1556" s="188">
        <f>_xll.qlInterestRateIndexFixingDate(Currency&amp;"ibor"&amp;$I$1,BA1556,Trigger)</f>
        <v>50196</v>
      </c>
      <c r="BA1556" s="188">
        <f>_xll.qlCalendarAdvance(Calendar,BA1555,AY1556,"f",,Trigger)</f>
        <v>50200</v>
      </c>
      <c r="BB1556" s="188">
        <f>_xll.qlInterestRateIndexMaturity(Currency&amp;"ibor"&amp;$I$1,BA1556,Trigger)</f>
        <v>50292</v>
      </c>
      <c r="BC1556" s="361" t="e">
        <f>_xll.qlIndexFixing($AC$5,AZ1556,,_xll.ohTrigger(Trigger,Quote!$V$2))</f>
        <v>#VALUE!</v>
      </c>
      <c r="BD1556" s="361" t="e">
        <f>_xll.qlIndexFixing($BE$1,AZ1556,TRUE,_xll.ohTrigger(Trigger,Quote!$V$2))</f>
        <v>#NUM!</v>
      </c>
    </row>
    <row r="1557" spans="51:56" ht="11.25" customHeight="1" x14ac:dyDescent="0.25">
      <c r="AY1557" s="189" t="s">
        <v>91</v>
      </c>
      <c r="AZ1557" s="188">
        <f>_xll.qlInterestRateIndexFixingDate(Currency&amp;"ibor"&amp;$I$1,BA1557,Trigger)</f>
        <v>50203</v>
      </c>
      <c r="BA1557" s="188">
        <f>_xll.qlCalendarAdvance(Calendar,BA1556,AY1557,"f",,Trigger)</f>
        <v>50207</v>
      </c>
      <c r="BB1557" s="188">
        <f>_xll.qlInterestRateIndexMaturity(Currency&amp;"ibor"&amp;$I$1,BA1557,Trigger)</f>
        <v>50299</v>
      </c>
      <c r="BC1557" s="361" t="e">
        <f>_xll.qlIndexFixing($AC$5,AZ1557,,_xll.ohTrigger(Trigger,Quote!$V$2))</f>
        <v>#VALUE!</v>
      </c>
      <c r="BD1557" s="361" t="e">
        <f>_xll.qlIndexFixing($BE$1,AZ1557,TRUE,_xll.ohTrigger(Trigger,Quote!$V$2))</f>
        <v>#NUM!</v>
      </c>
    </row>
    <row r="1558" spans="51:56" ht="11.25" customHeight="1" x14ac:dyDescent="0.25">
      <c r="AY1558" s="189" t="s">
        <v>91</v>
      </c>
      <c r="AZ1558" s="188">
        <f>_xll.qlInterestRateIndexFixingDate(Currency&amp;"ibor"&amp;$I$1,BA1558,Trigger)</f>
        <v>50210</v>
      </c>
      <c r="BA1558" s="188">
        <f>_xll.qlCalendarAdvance(Calendar,BA1557,AY1558,"f",,Trigger)</f>
        <v>50214</v>
      </c>
      <c r="BB1558" s="188">
        <f>_xll.qlInterestRateIndexMaturity(Currency&amp;"ibor"&amp;$I$1,BA1558,Trigger)</f>
        <v>50306</v>
      </c>
      <c r="BC1558" s="361" t="e">
        <f>_xll.qlIndexFixing($AC$5,AZ1558,,_xll.ohTrigger(Trigger,Quote!$V$2))</f>
        <v>#VALUE!</v>
      </c>
      <c r="BD1558" s="361" t="e">
        <f>_xll.qlIndexFixing($BE$1,AZ1558,TRUE,_xll.ohTrigger(Trigger,Quote!$V$2))</f>
        <v>#NUM!</v>
      </c>
    </row>
    <row r="1559" spans="51:56" ht="11.25" customHeight="1" x14ac:dyDescent="0.25">
      <c r="AY1559" s="189" t="s">
        <v>91</v>
      </c>
      <c r="AZ1559" s="188">
        <f>_xll.qlInterestRateIndexFixingDate(Currency&amp;"ibor"&amp;$I$1,BA1559,Trigger)</f>
        <v>50217</v>
      </c>
      <c r="BA1559" s="188">
        <f>_xll.qlCalendarAdvance(Calendar,BA1558,AY1559,"f",,Trigger)</f>
        <v>50221</v>
      </c>
      <c r="BB1559" s="188">
        <f>_xll.qlInterestRateIndexMaturity(Currency&amp;"ibor"&amp;$I$1,BA1559,Trigger)</f>
        <v>50313</v>
      </c>
      <c r="BC1559" s="361" t="e">
        <f>_xll.qlIndexFixing($AC$5,AZ1559,,_xll.ohTrigger(Trigger,Quote!$V$2))</f>
        <v>#VALUE!</v>
      </c>
      <c r="BD1559" s="361" t="e">
        <f>_xll.qlIndexFixing($BE$1,AZ1559,TRUE,_xll.ohTrigger(Trigger,Quote!$V$2))</f>
        <v>#NUM!</v>
      </c>
    </row>
    <row r="1560" spans="51:56" ht="11.25" customHeight="1" x14ac:dyDescent="0.25">
      <c r="AY1560" s="189" t="s">
        <v>91</v>
      </c>
      <c r="AZ1560" s="188">
        <f>_xll.qlInterestRateIndexFixingDate(Currency&amp;"ibor"&amp;$I$1,BA1560,Trigger)</f>
        <v>50224</v>
      </c>
      <c r="BA1560" s="188">
        <f>_xll.qlCalendarAdvance(Calendar,BA1559,AY1560,"f",,Trigger)</f>
        <v>50228</v>
      </c>
      <c r="BB1560" s="188">
        <f>_xll.qlInterestRateIndexMaturity(Currency&amp;"ibor"&amp;$I$1,BA1560,Trigger)</f>
        <v>50320</v>
      </c>
      <c r="BC1560" s="361" t="e">
        <f>_xll.qlIndexFixing($AC$5,AZ1560,,_xll.ohTrigger(Trigger,Quote!$V$2))</f>
        <v>#VALUE!</v>
      </c>
      <c r="BD1560" s="361" t="e">
        <f>_xll.qlIndexFixing($BE$1,AZ1560,TRUE,_xll.ohTrigger(Trigger,Quote!$V$2))</f>
        <v>#NUM!</v>
      </c>
    </row>
    <row r="1561" spans="51:56" ht="11.25" customHeight="1" x14ac:dyDescent="0.25">
      <c r="AY1561" s="189" t="s">
        <v>91</v>
      </c>
      <c r="AZ1561" s="188">
        <f>_xll.qlInterestRateIndexFixingDate(Currency&amp;"ibor"&amp;$I$1,BA1561,Trigger)</f>
        <v>50231</v>
      </c>
      <c r="BA1561" s="188">
        <f>_xll.qlCalendarAdvance(Calendar,BA1560,AY1561,"f",,Trigger)</f>
        <v>50235</v>
      </c>
      <c r="BB1561" s="188">
        <f>_xll.qlInterestRateIndexMaturity(Currency&amp;"ibor"&amp;$I$1,BA1561,Trigger)</f>
        <v>50327</v>
      </c>
      <c r="BC1561" s="361" t="e">
        <f>_xll.qlIndexFixing($AC$5,AZ1561,,_xll.ohTrigger(Trigger,Quote!$V$2))</f>
        <v>#VALUE!</v>
      </c>
      <c r="BD1561" s="361" t="e">
        <f>_xll.qlIndexFixing($BE$1,AZ1561,TRUE,_xll.ohTrigger(Trigger,Quote!$V$2))</f>
        <v>#NUM!</v>
      </c>
    </row>
    <row r="1562" spans="51:56" ht="11.25" customHeight="1" x14ac:dyDescent="0.25">
      <c r="AY1562" s="189" t="s">
        <v>91</v>
      </c>
      <c r="AZ1562" s="188">
        <f>_xll.qlInterestRateIndexFixingDate(Currency&amp;"ibor"&amp;$I$1,BA1562,Trigger)</f>
        <v>50238</v>
      </c>
      <c r="BA1562" s="188">
        <f>_xll.qlCalendarAdvance(Calendar,BA1561,AY1562,"f",,Trigger)</f>
        <v>50242</v>
      </c>
      <c r="BB1562" s="188">
        <f>_xll.qlInterestRateIndexMaturity(Currency&amp;"ibor"&amp;$I$1,BA1562,Trigger)</f>
        <v>50334</v>
      </c>
      <c r="BC1562" s="361" t="e">
        <f>_xll.qlIndexFixing($AC$5,AZ1562,,_xll.ohTrigger(Trigger,Quote!$V$2))</f>
        <v>#VALUE!</v>
      </c>
      <c r="BD1562" s="361" t="e">
        <f>_xll.qlIndexFixing($BE$1,AZ1562,TRUE,_xll.ohTrigger(Trigger,Quote!$V$2))</f>
        <v>#NUM!</v>
      </c>
    </row>
    <row r="1563" spans="51:56" ht="11.25" customHeight="1" x14ac:dyDescent="0.25">
      <c r="AY1563" s="189" t="s">
        <v>91</v>
      </c>
      <c r="AZ1563" s="188">
        <f>_xll.qlInterestRateIndexFixingDate(Currency&amp;"ibor"&amp;$I$1,BA1563,Trigger)</f>
        <v>50245</v>
      </c>
      <c r="BA1563" s="188">
        <f>_xll.qlCalendarAdvance(Calendar,BA1562,AY1563,"f",,Trigger)</f>
        <v>50249</v>
      </c>
      <c r="BB1563" s="188">
        <f>_xll.qlInterestRateIndexMaturity(Currency&amp;"ibor"&amp;$I$1,BA1563,Trigger)</f>
        <v>50341</v>
      </c>
      <c r="BC1563" s="361" t="e">
        <f>_xll.qlIndexFixing($AC$5,AZ1563,,_xll.ohTrigger(Trigger,Quote!$V$2))</f>
        <v>#VALUE!</v>
      </c>
      <c r="BD1563" s="361" t="e">
        <f>_xll.qlIndexFixing($BE$1,AZ1563,TRUE,_xll.ohTrigger(Trigger,Quote!$V$2))</f>
        <v>#NUM!</v>
      </c>
    </row>
    <row r="1564" spans="51:56" ht="11.25" customHeight="1" x14ac:dyDescent="0.25">
      <c r="AY1564" s="189" t="s">
        <v>91</v>
      </c>
      <c r="AZ1564" s="188">
        <f>_xll.qlInterestRateIndexFixingDate(Currency&amp;"ibor"&amp;$I$1,BA1564,Trigger)</f>
        <v>50252</v>
      </c>
      <c r="BA1564" s="188">
        <f>_xll.qlCalendarAdvance(Calendar,BA1563,AY1564,"f",,Trigger)</f>
        <v>50256</v>
      </c>
      <c r="BB1564" s="188">
        <f>_xll.qlInterestRateIndexMaturity(Currency&amp;"ibor"&amp;$I$1,BA1564,Trigger)</f>
        <v>50348</v>
      </c>
      <c r="BC1564" s="361" t="e">
        <f>_xll.qlIndexFixing($AC$5,AZ1564,,_xll.ohTrigger(Trigger,Quote!$V$2))</f>
        <v>#VALUE!</v>
      </c>
      <c r="BD1564" s="361" t="e">
        <f>_xll.qlIndexFixing($BE$1,AZ1564,TRUE,_xll.ohTrigger(Trigger,Quote!$V$2))</f>
        <v>#NUM!</v>
      </c>
    </row>
    <row r="1565" spans="51:56" ht="11.25" customHeight="1" x14ac:dyDescent="0.25">
      <c r="AY1565" s="189" t="s">
        <v>91</v>
      </c>
      <c r="AZ1565" s="188">
        <f>_xll.qlInterestRateIndexFixingDate(Currency&amp;"ibor"&amp;$I$1,BA1565,Trigger)</f>
        <v>50259</v>
      </c>
      <c r="BA1565" s="188">
        <f>_xll.qlCalendarAdvance(Calendar,BA1564,AY1565,"f",,Trigger)</f>
        <v>50263</v>
      </c>
      <c r="BB1565" s="188">
        <f>_xll.qlInterestRateIndexMaturity(Currency&amp;"ibor"&amp;$I$1,BA1565,Trigger)</f>
        <v>50355</v>
      </c>
      <c r="BC1565" s="361" t="e">
        <f>_xll.qlIndexFixing($AC$5,AZ1565,,_xll.ohTrigger(Trigger,Quote!$V$2))</f>
        <v>#VALUE!</v>
      </c>
      <c r="BD1565" s="361" t="e">
        <f>_xll.qlIndexFixing($BE$1,AZ1565,TRUE,_xll.ohTrigger(Trigger,Quote!$V$2))</f>
        <v>#NUM!</v>
      </c>
    </row>
    <row r="1566" spans="51:56" ht="11.25" customHeight="1" x14ac:dyDescent="0.25">
      <c r="AY1566" s="189" t="s">
        <v>91</v>
      </c>
      <c r="AZ1566" s="188">
        <f>_xll.qlInterestRateIndexFixingDate(Currency&amp;"ibor"&amp;$I$1,BA1566,Trigger)</f>
        <v>50266</v>
      </c>
      <c r="BA1566" s="188">
        <f>_xll.qlCalendarAdvance(Calendar,BA1565,AY1566,"f",,Trigger)</f>
        <v>50270</v>
      </c>
      <c r="BB1566" s="188">
        <f>_xll.qlInterestRateIndexMaturity(Currency&amp;"ibor"&amp;$I$1,BA1566,Trigger)</f>
        <v>50362</v>
      </c>
      <c r="BC1566" s="361" t="e">
        <f>_xll.qlIndexFixing($AC$5,AZ1566,,_xll.ohTrigger(Trigger,Quote!$V$2))</f>
        <v>#VALUE!</v>
      </c>
      <c r="BD1566" s="361" t="e">
        <f>_xll.qlIndexFixing($BE$1,AZ1566,TRUE,_xll.ohTrigger(Trigger,Quote!$V$2))</f>
        <v>#NUM!</v>
      </c>
    </row>
    <row r="1567" spans="51:56" ht="11.25" customHeight="1" x14ac:dyDescent="0.25">
      <c r="AY1567" s="189" t="s">
        <v>91</v>
      </c>
      <c r="AZ1567" s="188">
        <f>_xll.qlInterestRateIndexFixingDate(Currency&amp;"ibor"&amp;$I$1,BA1567,Trigger)</f>
        <v>50273</v>
      </c>
      <c r="BA1567" s="188">
        <f>_xll.qlCalendarAdvance(Calendar,BA1566,AY1567,"f",,Trigger)</f>
        <v>50277</v>
      </c>
      <c r="BB1567" s="188">
        <f>_xll.qlInterestRateIndexMaturity(Currency&amp;"ibor"&amp;$I$1,BA1567,Trigger)</f>
        <v>50369</v>
      </c>
      <c r="BC1567" s="361" t="e">
        <f>_xll.qlIndexFixing($AC$5,AZ1567,,_xll.ohTrigger(Trigger,Quote!$V$2))</f>
        <v>#VALUE!</v>
      </c>
      <c r="BD1567" s="361" t="e">
        <f>_xll.qlIndexFixing($BE$1,AZ1567,TRUE,_xll.ohTrigger(Trigger,Quote!$V$2))</f>
        <v>#NUM!</v>
      </c>
    </row>
    <row r="1568" spans="51:56" ht="11.25" customHeight="1" x14ac:dyDescent="0.25">
      <c r="AY1568" s="189" t="s">
        <v>91</v>
      </c>
      <c r="AZ1568" s="188">
        <f>_xll.qlInterestRateIndexFixingDate(Currency&amp;"ibor"&amp;$I$1,BA1568,Trigger)</f>
        <v>50280</v>
      </c>
      <c r="BA1568" s="188">
        <f>_xll.qlCalendarAdvance(Calendar,BA1567,AY1568,"f",,Trigger)</f>
        <v>50284</v>
      </c>
      <c r="BB1568" s="188">
        <f>_xll.qlInterestRateIndexMaturity(Currency&amp;"ibor"&amp;$I$1,BA1568,Trigger)</f>
        <v>50375</v>
      </c>
      <c r="BC1568" s="361" t="e">
        <f>_xll.qlIndexFixing($AC$5,AZ1568,,_xll.ohTrigger(Trigger,Quote!$V$2))</f>
        <v>#VALUE!</v>
      </c>
      <c r="BD1568" s="361" t="e">
        <f>_xll.qlIndexFixing($BE$1,AZ1568,TRUE,_xll.ohTrigger(Trigger,Quote!$V$2))</f>
        <v>#NUM!</v>
      </c>
    </row>
    <row r="1569" spans="51:56" ht="11.25" customHeight="1" x14ac:dyDescent="0.25">
      <c r="AY1569" s="189" t="s">
        <v>91</v>
      </c>
      <c r="AZ1569" s="188">
        <f>_xll.qlInterestRateIndexFixingDate(Currency&amp;"ibor"&amp;$I$1,BA1569,Trigger)</f>
        <v>50287</v>
      </c>
      <c r="BA1569" s="188">
        <f>_xll.qlCalendarAdvance(Calendar,BA1568,AY1569,"f",,Trigger)</f>
        <v>50291</v>
      </c>
      <c r="BB1569" s="188">
        <f>_xll.qlInterestRateIndexMaturity(Currency&amp;"ibor"&amp;$I$1,BA1569,Trigger)</f>
        <v>50382</v>
      </c>
      <c r="BC1569" s="361" t="e">
        <f>_xll.qlIndexFixing($AC$5,AZ1569,,_xll.ohTrigger(Trigger,Quote!$V$2))</f>
        <v>#VALUE!</v>
      </c>
      <c r="BD1569" s="361" t="e">
        <f>_xll.qlIndexFixing($BE$1,AZ1569,TRUE,_xll.ohTrigger(Trigger,Quote!$V$2))</f>
        <v>#NUM!</v>
      </c>
    </row>
    <row r="1570" spans="51:56" ht="11.25" customHeight="1" x14ac:dyDescent="0.25">
      <c r="AY1570" s="189" t="s">
        <v>91</v>
      </c>
      <c r="AZ1570" s="188">
        <f>_xll.qlInterestRateIndexFixingDate(Currency&amp;"ibor"&amp;$I$1,BA1570,Trigger)</f>
        <v>50294</v>
      </c>
      <c r="BA1570" s="188">
        <f>_xll.qlCalendarAdvance(Calendar,BA1569,AY1570,"f",,Trigger)</f>
        <v>50298</v>
      </c>
      <c r="BB1570" s="188">
        <f>_xll.qlInterestRateIndexMaturity(Currency&amp;"ibor"&amp;$I$1,BA1570,Trigger)</f>
        <v>50389</v>
      </c>
      <c r="BC1570" s="361" t="e">
        <f>_xll.qlIndexFixing($AC$5,AZ1570,,_xll.ohTrigger(Trigger,Quote!$V$2))</f>
        <v>#VALUE!</v>
      </c>
      <c r="BD1570" s="361" t="e">
        <f>_xll.qlIndexFixing($BE$1,AZ1570,TRUE,_xll.ohTrigger(Trigger,Quote!$V$2))</f>
        <v>#NUM!</v>
      </c>
    </row>
    <row r="1571" spans="51:56" ht="11.25" customHeight="1" x14ac:dyDescent="0.25">
      <c r="AY1571" s="189" t="s">
        <v>91</v>
      </c>
      <c r="AZ1571" s="188">
        <f>_xll.qlInterestRateIndexFixingDate(Currency&amp;"ibor"&amp;$I$1,BA1571,Trigger)</f>
        <v>50301</v>
      </c>
      <c r="BA1571" s="188">
        <f>_xll.qlCalendarAdvance(Calendar,BA1570,AY1571,"f",,Trigger)</f>
        <v>50305</v>
      </c>
      <c r="BB1571" s="188">
        <f>_xll.qlInterestRateIndexMaturity(Currency&amp;"ibor"&amp;$I$1,BA1571,Trigger)</f>
        <v>50396</v>
      </c>
      <c r="BC1571" s="361" t="e">
        <f>_xll.qlIndexFixing($AC$5,AZ1571,,_xll.ohTrigger(Trigger,Quote!$V$2))</f>
        <v>#VALUE!</v>
      </c>
      <c r="BD1571" s="361" t="e">
        <f>_xll.qlIndexFixing($BE$1,AZ1571,TRUE,_xll.ohTrigger(Trigger,Quote!$V$2))</f>
        <v>#NUM!</v>
      </c>
    </row>
    <row r="1572" spans="51:56" ht="11.25" customHeight="1" x14ac:dyDescent="0.25">
      <c r="AY1572" s="189" t="s">
        <v>91</v>
      </c>
      <c r="AZ1572" s="188">
        <f>_xll.qlInterestRateIndexFixingDate(Currency&amp;"ibor"&amp;$I$1,BA1572,Trigger)</f>
        <v>50308</v>
      </c>
      <c r="BA1572" s="188">
        <f>_xll.qlCalendarAdvance(Calendar,BA1571,AY1572,"f",,Trigger)</f>
        <v>50312</v>
      </c>
      <c r="BB1572" s="188">
        <f>_xll.qlInterestRateIndexMaturity(Currency&amp;"ibor"&amp;$I$1,BA1572,Trigger)</f>
        <v>50403</v>
      </c>
      <c r="BC1572" s="361" t="e">
        <f>_xll.qlIndexFixing($AC$5,AZ1572,,_xll.ohTrigger(Trigger,Quote!$V$2))</f>
        <v>#VALUE!</v>
      </c>
      <c r="BD1572" s="361" t="e">
        <f>_xll.qlIndexFixing($BE$1,AZ1572,TRUE,_xll.ohTrigger(Trigger,Quote!$V$2))</f>
        <v>#NUM!</v>
      </c>
    </row>
    <row r="1573" spans="51:56" ht="11.25" customHeight="1" x14ac:dyDescent="0.25">
      <c r="AY1573" s="189" t="s">
        <v>91</v>
      </c>
      <c r="AZ1573" s="188">
        <f>_xll.qlInterestRateIndexFixingDate(Currency&amp;"ibor"&amp;$I$1,BA1573,Trigger)</f>
        <v>50315</v>
      </c>
      <c r="BA1573" s="188">
        <f>_xll.qlCalendarAdvance(Calendar,BA1572,AY1573,"f",,Trigger)</f>
        <v>50319</v>
      </c>
      <c r="BB1573" s="188">
        <f>_xll.qlInterestRateIndexMaturity(Currency&amp;"ibor"&amp;$I$1,BA1573,Trigger)</f>
        <v>50411</v>
      </c>
      <c r="BC1573" s="361" t="e">
        <f>_xll.qlIndexFixing($AC$5,AZ1573,,_xll.ohTrigger(Trigger,Quote!$V$2))</f>
        <v>#VALUE!</v>
      </c>
      <c r="BD1573" s="361" t="e">
        <f>_xll.qlIndexFixing($BE$1,AZ1573,TRUE,_xll.ohTrigger(Trigger,Quote!$V$2))</f>
        <v>#NUM!</v>
      </c>
    </row>
    <row r="1574" spans="51:56" ht="11.25" customHeight="1" x14ac:dyDescent="0.25">
      <c r="AY1574" s="189" t="s">
        <v>91</v>
      </c>
      <c r="AZ1574" s="188">
        <f>_xll.qlInterestRateIndexFixingDate(Currency&amp;"ibor"&amp;$I$1,BA1574,Trigger)</f>
        <v>50322</v>
      </c>
      <c r="BA1574" s="188">
        <f>_xll.qlCalendarAdvance(Calendar,BA1573,AY1574,"f",,Trigger)</f>
        <v>50326</v>
      </c>
      <c r="BB1574" s="188">
        <f>_xll.qlInterestRateIndexMaturity(Currency&amp;"ibor"&amp;$I$1,BA1574,Trigger)</f>
        <v>50418</v>
      </c>
      <c r="BC1574" s="361" t="e">
        <f>_xll.qlIndexFixing($AC$5,AZ1574,,_xll.ohTrigger(Trigger,Quote!$V$2))</f>
        <v>#VALUE!</v>
      </c>
      <c r="BD1574" s="361" t="e">
        <f>_xll.qlIndexFixing($BE$1,AZ1574,TRUE,_xll.ohTrigger(Trigger,Quote!$V$2))</f>
        <v>#NUM!</v>
      </c>
    </row>
    <row r="1575" spans="51:56" ht="11.25" customHeight="1" x14ac:dyDescent="0.25">
      <c r="AY1575" s="189" t="s">
        <v>91</v>
      </c>
      <c r="AZ1575" s="188">
        <f>_xll.qlInterestRateIndexFixingDate(Currency&amp;"ibor"&amp;$I$1,BA1575,Trigger)</f>
        <v>50329</v>
      </c>
      <c r="BA1575" s="188">
        <f>_xll.qlCalendarAdvance(Calendar,BA1574,AY1575,"f",,Trigger)</f>
        <v>50333</v>
      </c>
      <c r="BB1575" s="188">
        <f>_xll.qlInterestRateIndexMaturity(Currency&amp;"ibor"&amp;$I$1,BA1575,Trigger)</f>
        <v>50425</v>
      </c>
      <c r="BC1575" s="361" t="e">
        <f>_xll.qlIndexFixing($AC$5,AZ1575,,_xll.ohTrigger(Trigger,Quote!$V$2))</f>
        <v>#VALUE!</v>
      </c>
      <c r="BD1575" s="361" t="e">
        <f>_xll.qlIndexFixing($BE$1,AZ1575,TRUE,_xll.ohTrigger(Trigger,Quote!$V$2))</f>
        <v>#NUM!</v>
      </c>
    </row>
    <row r="1576" spans="51:56" ht="11.25" customHeight="1" x14ac:dyDescent="0.25">
      <c r="AY1576" s="189" t="s">
        <v>91</v>
      </c>
      <c r="AZ1576" s="188">
        <f>_xll.qlInterestRateIndexFixingDate(Currency&amp;"ibor"&amp;$I$1,BA1576,Trigger)</f>
        <v>50336</v>
      </c>
      <c r="BA1576" s="188">
        <f>_xll.qlCalendarAdvance(Calendar,BA1575,AY1576,"f",,Trigger)</f>
        <v>50340</v>
      </c>
      <c r="BB1576" s="188">
        <f>_xll.qlInterestRateIndexMaturity(Currency&amp;"ibor"&amp;$I$1,BA1576,Trigger)</f>
        <v>50432</v>
      </c>
      <c r="BC1576" s="361" t="e">
        <f>_xll.qlIndexFixing($AC$5,AZ1576,,_xll.ohTrigger(Trigger,Quote!$V$2))</f>
        <v>#VALUE!</v>
      </c>
      <c r="BD1576" s="361" t="e">
        <f>_xll.qlIndexFixing($BE$1,AZ1576,TRUE,_xll.ohTrigger(Trigger,Quote!$V$2))</f>
        <v>#NUM!</v>
      </c>
    </row>
    <row r="1577" spans="51:56" ht="11.25" customHeight="1" x14ac:dyDescent="0.25">
      <c r="AY1577" s="189" t="s">
        <v>91</v>
      </c>
      <c r="AZ1577" s="188">
        <f>_xll.qlInterestRateIndexFixingDate(Currency&amp;"ibor"&amp;$I$1,BA1577,Trigger)</f>
        <v>50343</v>
      </c>
      <c r="BA1577" s="188">
        <f>_xll.qlCalendarAdvance(Calendar,BA1576,AY1577,"f",,Trigger)</f>
        <v>50347</v>
      </c>
      <c r="BB1577" s="188">
        <f>_xll.qlInterestRateIndexMaturity(Currency&amp;"ibor"&amp;$I$1,BA1577,Trigger)</f>
        <v>50439</v>
      </c>
      <c r="BC1577" s="361" t="e">
        <f>_xll.qlIndexFixing($AC$5,AZ1577,,_xll.ohTrigger(Trigger,Quote!$V$2))</f>
        <v>#VALUE!</v>
      </c>
      <c r="BD1577" s="361" t="e">
        <f>_xll.qlIndexFixing($BE$1,AZ1577,TRUE,_xll.ohTrigger(Trigger,Quote!$V$2))</f>
        <v>#NUM!</v>
      </c>
    </row>
    <row r="1578" spans="51:56" ht="11.25" customHeight="1" x14ac:dyDescent="0.25">
      <c r="AY1578" s="189" t="s">
        <v>91</v>
      </c>
      <c r="AZ1578" s="188">
        <f>_xll.qlInterestRateIndexFixingDate(Currency&amp;"ibor"&amp;$I$1,BA1578,Trigger)</f>
        <v>50350</v>
      </c>
      <c r="BA1578" s="188">
        <f>_xll.qlCalendarAdvance(Calendar,BA1577,AY1578,"f",,Trigger)</f>
        <v>50354</v>
      </c>
      <c r="BB1578" s="188">
        <f>_xll.qlInterestRateIndexMaturity(Currency&amp;"ibor"&amp;$I$1,BA1578,Trigger)</f>
        <v>50446</v>
      </c>
      <c r="BC1578" s="361" t="e">
        <f>_xll.qlIndexFixing($AC$5,AZ1578,,_xll.ohTrigger(Trigger,Quote!$V$2))</f>
        <v>#VALUE!</v>
      </c>
      <c r="BD1578" s="361" t="e">
        <f>_xll.qlIndexFixing($BE$1,AZ1578,TRUE,_xll.ohTrigger(Trigger,Quote!$V$2))</f>
        <v>#NUM!</v>
      </c>
    </row>
    <row r="1579" spans="51:56" ht="11.25" customHeight="1" x14ac:dyDescent="0.25">
      <c r="AY1579" s="189" t="s">
        <v>91</v>
      </c>
      <c r="AZ1579" s="188">
        <f>_xll.qlInterestRateIndexFixingDate(Currency&amp;"ibor"&amp;$I$1,BA1579,Trigger)</f>
        <v>50357</v>
      </c>
      <c r="BA1579" s="188">
        <f>_xll.qlCalendarAdvance(Calendar,BA1578,AY1579,"f",,Trigger)</f>
        <v>50361</v>
      </c>
      <c r="BB1579" s="188">
        <f>_xll.qlInterestRateIndexMaturity(Currency&amp;"ibor"&amp;$I$1,BA1579,Trigger)</f>
        <v>50453</v>
      </c>
      <c r="BC1579" s="361" t="e">
        <f>_xll.qlIndexFixing($AC$5,AZ1579,,_xll.ohTrigger(Trigger,Quote!$V$2))</f>
        <v>#VALUE!</v>
      </c>
      <c r="BD1579" s="361" t="e">
        <f>_xll.qlIndexFixing($BE$1,AZ1579,TRUE,_xll.ohTrigger(Trigger,Quote!$V$2))</f>
        <v>#NUM!</v>
      </c>
    </row>
    <row r="1580" spans="51:56" ht="11.25" customHeight="1" x14ac:dyDescent="0.25">
      <c r="AY1580" s="189" t="s">
        <v>91</v>
      </c>
      <c r="AZ1580" s="188">
        <f>_xll.qlInterestRateIndexFixingDate(Currency&amp;"ibor"&amp;$I$1,BA1580,Trigger)</f>
        <v>50364</v>
      </c>
      <c r="BA1580" s="188">
        <f>_xll.qlCalendarAdvance(Calendar,BA1579,AY1580,"f",,Trigger)</f>
        <v>50368</v>
      </c>
      <c r="BB1580" s="188">
        <f>_xll.qlInterestRateIndexMaturity(Currency&amp;"ibor"&amp;$I$1,BA1580,Trigger)</f>
        <v>50460</v>
      </c>
      <c r="BC1580" s="361" t="e">
        <f>_xll.qlIndexFixing($AC$5,AZ1580,,_xll.ohTrigger(Trigger,Quote!$V$2))</f>
        <v>#VALUE!</v>
      </c>
      <c r="BD1580" s="361" t="e">
        <f>_xll.qlIndexFixing($BE$1,AZ1580,TRUE,_xll.ohTrigger(Trigger,Quote!$V$2))</f>
        <v>#NUM!</v>
      </c>
    </row>
    <row r="1581" spans="51:56" ht="11.25" customHeight="1" x14ac:dyDescent="0.25">
      <c r="AY1581" s="189" t="s">
        <v>91</v>
      </c>
      <c r="AZ1581" s="188">
        <f>_xll.qlInterestRateIndexFixingDate(Currency&amp;"ibor"&amp;$I$1,BA1581,Trigger)</f>
        <v>50371</v>
      </c>
      <c r="BA1581" s="188">
        <f>_xll.qlCalendarAdvance(Calendar,BA1580,AY1581,"f",,Trigger)</f>
        <v>50375</v>
      </c>
      <c r="BB1581" s="188">
        <f>_xll.qlInterestRateIndexMaturity(Currency&amp;"ibor"&amp;$I$1,BA1581,Trigger)</f>
        <v>50465</v>
      </c>
      <c r="BC1581" s="361" t="e">
        <f>_xll.qlIndexFixing($AC$5,AZ1581,,_xll.ohTrigger(Trigger,Quote!$V$2))</f>
        <v>#VALUE!</v>
      </c>
      <c r="BD1581" s="361" t="e">
        <f>_xll.qlIndexFixing($BE$1,AZ1581,TRUE,_xll.ohTrigger(Trigger,Quote!$V$2))</f>
        <v>#NUM!</v>
      </c>
    </row>
    <row r="1582" spans="51:56" ht="11.25" customHeight="1" x14ac:dyDescent="0.25">
      <c r="AY1582" s="189" t="s">
        <v>91</v>
      </c>
      <c r="AZ1582" s="188">
        <f>_xll.qlInterestRateIndexFixingDate(Currency&amp;"ibor"&amp;$I$1,BA1582,Trigger)</f>
        <v>50378</v>
      </c>
      <c r="BA1582" s="188">
        <f>_xll.qlCalendarAdvance(Calendar,BA1581,AY1582,"f",,Trigger)</f>
        <v>50382</v>
      </c>
      <c r="BB1582" s="188">
        <f>_xll.qlInterestRateIndexMaturity(Currency&amp;"ibor"&amp;$I$1,BA1582,Trigger)</f>
        <v>50472</v>
      </c>
      <c r="BC1582" s="361" t="e">
        <f>_xll.qlIndexFixing($AC$5,AZ1582,,_xll.ohTrigger(Trigger,Quote!$V$2))</f>
        <v>#VALUE!</v>
      </c>
      <c r="BD1582" s="361" t="e">
        <f>_xll.qlIndexFixing($BE$1,AZ1582,TRUE,_xll.ohTrigger(Trigger,Quote!$V$2))</f>
        <v>#NUM!</v>
      </c>
    </row>
    <row r="1583" spans="51:56" ht="11.25" customHeight="1" x14ac:dyDescent="0.25">
      <c r="AY1583" s="189" t="s">
        <v>91</v>
      </c>
      <c r="AZ1583" s="188">
        <f>_xll.qlInterestRateIndexFixingDate(Currency&amp;"ibor"&amp;$I$1,BA1583,Trigger)</f>
        <v>50385</v>
      </c>
      <c r="BA1583" s="188">
        <f>_xll.qlCalendarAdvance(Calendar,BA1582,AY1583,"f",,Trigger)</f>
        <v>50389</v>
      </c>
      <c r="BB1583" s="188">
        <f>_xll.qlInterestRateIndexMaturity(Currency&amp;"ibor"&amp;$I$1,BA1583,Trigger)</f>
        <v>50479</v>
      </c>
      <c r="BC1583" s="361" t="e">
        <f>_xll.qlIndexFixing($AC$5,AZ1583,,_xll.ohTrigger(Trigger,Quote!$V$2))</f>
        <v>#VALUE!</v>
      </c>
      <c r="BD1583" s="361" t="e">
        <f>_xll.qlIndexFixing($BE$1,AZ1583,TRUE,_xll.ohTrigger(Trigger,Quote!$V$2))</f>
        <v>#NUM!</v>
      </c>
    </row>
    <row r="1584" spans="51:56" ht="11.25" customHeight="1" x14ac:dyDescent="0.25">
      <c r="AY1584" s="189" t="s">
        <v>91</v>
      </c>
      <c r="AZ1584" s="188">
        <f>_xll.qlInterestRateIndexFixingDate(Currency&amp;"ibor"&amp;$I$1,BA1584,Trigger)</f>
        <v>50392</v>
      </c>
      <c r="BA1584" s="188">
        <f>_xll.qlCalendarAdvance(Calendar,BA1583,AY1584,"f",,Trigger)</f>
        <v>50396</v>
      </c>
      <c r="BB1584" s="188">
        <f>_xll.qlInterestRateIndexMaturity(Currency&amp;"ibor"&amp;$I$1,BA1584,Trigger)</f>
        <v>50486</v>
      </c>
      <c r="BC1584" s="361" t="e">
        <f>_xll.qlIndexFixing($AC$5,AZ1584,,_xll.ohTrigger(Trigger,Quote!$V$2))</f>
        <v>#VALUE!</v>
      </c>
      <c r="BD1584" s="361" t="e">
        <f>_xll.qlIndexFixing($BE$1,AZ1584,TRUE,_xll.ohTrigger(Trigger,Quote!$V$2))</f>
        <v>#NUM!</v>
      </c>
    </row>
    <row r="1585" spans="51:56" ht="11.25" customHeight="1" x14ac:dyDescent="0.25">
      <c r="AY1585" s="189" t="s">
        <v>91</v>
      </c>
      <c r="AZ1585" s="188">
        <f>_xll.qlInterestRateIndexFixingDate(Currency&amp;"ibor"&amp;$I$1,BA1585,Trigger)</f>
        <v>50398</v>
      </c>
      <c r="BA1585" s="188">
        <f>_xll.qlCalendarAdvance(Calendar,BA1584,AY1585,"f",,Trigger)</f>
        <v>50403</v>
      </c>
      <c r="BB1585" s="188">
        <f>_xll.qlInterestRateIndexMaturity(Currency&amp;"ibor"&amp;$I$1,BA1585,Trigger)</f>
        <v>50493</v>
      </c>
      <c r="BC1585" s="361" t="e">
        <f>_xll.qlIndexFixing($AC$5,AZ1585,,_xll.ohTrigger(Trigger,Quote!$V$2))</f>
        <v>#VALUE!</v>
      </c>
      <c r="BD1585" s="361" t="e">
        <f>_xll.qlIndexFixing($BE$1,AZ1585,TRUE,_xll.ohTrigger(Trigger,Quote!$V$2))</f>
        <v>#NUM!</v>
      </c>
    </row>
    <row r="1586" spans="51:56" ht="11.25" customHeight="1" x14ac:dyDescent="0.25">
      <c r="AY1586" s="189" t="s">
        <v>91</v>
      </c>
      <c r="AZ1586" s="188">
        <f>_xll.qlInterestRateIndexFixingDate(Currency&amp;"ibor"&amp;$I$1,BA1586,Trigger)</f>
        <v>50405</v>
      </c>
      <c r="BA1586" s="188">
        <f>_xll.qlCalendarAdvance(Calendar,BA1585,AY1586,"f",,Trigger)</f>
        <v>50410</v>
      </c>
      <c r="BB1586" s="188">
        <f>_xll.qlInterestRateIndexMaturity(Currency&amp;"ibor"&amp;$I$1,BA1586,Trigger)</f>
        <v>50500</v>
      </c>
      <c r="BC1586" s="361" t="e">
        <f>_xll.qlIndexFixing($AC$5,AZ1586,,_xll.ohTrigger(Trigger,Quote!$V$2))</f>
        <v>#VALUE!</v>
      </c>
      <c r="BD1586" s="361" t="e">
        <f>_xll.qlIndexFixing($BE$1,AZ1586,TRUE,_xll.ohTrigger(Trigger,Quote!$V$2))</f>
        <v>#NUM!</v>
      </c>
    </row>
    <row r="1587" spans="51:56" ht="11.25" customHeight="1" x14ac:dyDescent="0.25">
      <c r="AY1587" s="189" t="s">
        <v>91</v>
      </c>
      <c r="AZ1587" s="188">
        <f>_xll.qlInterestRateIndexFixingDate(Currency&amp;"ibor"&amp;$I$1,BA1587,Trigger)</f>
        <v>50413</v>
      </c>
      <c r="BA1587" s="188">
        <f>_xll.qlCalendarAdvance(Calendar,BA1586,AY1587,"f",,Trigger)</f>
        <v>50417</v>
      </c>
      <c r="BB1587" s="188">
        <f>_xll.qlInterestRateIndexMaturity(Currency&amp;"ibor"&amp;$I$1,BA1587,Trigger)</f>
        <v>50507</v>
      </c>
      <c r="BC1587" s="361" t="e">
        <f>_xll.qlIndexFixing($AC$5,AZ1587,,_xll.ohTrigger(Trigger,Quote!$V$2))</f>
        <v>#VALUE!</v>
      </c>
      <c r="BD1587" s="361" t="e">
        <f>_xll.qlIndexFixing($BE$1,AZ1587,TRUE,_xll.ohTrigger(Trigger,Quote!$V$2))</f>
        <v>#NUM!</v>
      </c>
    </row>
    <row r="1588" spans="51:56" ht="11.25" customHeight="1" x14ac:dyDescent="0.25">
      <c r="AY1588" s="189" t="s">
        <v>91</v>
      </c>
      <c r="AZ1588" s="188">
        <f>_xll.qlInterestRateIndexFixingDate(Currency&amp;"ibor"&amp;$I$1,BA1588,Trigger)</f>
        <v>50420</v>
      </c>
      <c r="BA1588" s="188">
        <f>_xll.qlCalendarAdvance(Calendar,BA1587,AY1588,"f",,Trigger)</f>
        <v>50424</v>
      </c>
      <c r="BB1588" s="188">
        <f>_xll.qlInterestRateIndexMaturity(Currency&amp;"ibor"&amp;$I$1,BA1588,Trigger)</f>
        <v>50514</v>
      </c>
      <c r="BC1588" s="361" t="e">
        <f>_xll.qlIndexFixing($AC$5,AZ1588,,_xll.ohTrigger(Trigger,Quote!$V$2))</f>
        <v>#VALUE!</v>
      </c>
      <c r="BD1588" s="361" t="e">
        <f>_xll.qlIndexFixing($BE$1,AZ1588,TRUE,_xll.ohTrigger(Trigger,Quote!$V$2))</f>
        <v>#NUM!</v>
      </c>
    </row>
    <row r="1589" spans="51:56" ht="11.25" customHeight="1" x14ac:dyDescent="0.25">
      <c r="AY1589" s="189" t="s">
        <v>91</v>
      </c>
      <c r="AZ1589" s="188">
        <f>_xll.qlInterestRateIndexFixingDate(Currency&amp;"ibor"&amp;$I$1,BA1589,Trigger)</f>
        <v>50427</v>
      </c>
      <c r="BA1589" s="188">
        <f>_xll.qlCalendarAdvance(Calendar,BA1588,AY1589,"f",,Trigger)</f>
        <v>50431</v>
      </c>
      <c r="BB1589" s="188">
        <f>_xll.qlInterestRateIndexMaturity(Currency&amp;"ibor"&amp;$I$1,BA1589,Trigger)</f>
        <v>50522</v>
      </c>
      <c r="BC1589" s="361" t="e">
        <f>_xll.qlIndexFixing($AC$5,AZ1589,,_xll.ohTrigger(Trigger,Quote!$V$2))</f>
        <v>#VALUE!</v>
      </c>
      <c r="BD1589" s="361" t="e">
        <f>_xll.qlIndexFixing($BE$1,AZ1589,TRUE,_xll.ohTrigger(Trigger,Quote!$V$2))</f>
        <v>#NUM!</v>
      </c>
    </row>
    <row r="1590" spans="51:56" ht="11.25" customHeight="1" x14ac:dyDescent="0.25">
      <c r="AY1590" s="189" t="s">
        <v>91</v>
      </c>
      <c r="AZ1590" s="188">
        <f>_xll.qlInterestRateIndexFixingDate(Currency&amp;"ibor"&amp;$I$1,BA1590,Trigger)</f>
        <v>50434</v>
      </c>
      <c r="BA1590" s="188">
        <f>_xll.qlCalendarAdvance(Calendar,BA1589,AY1590,"f",,Trigger)</f>
        <v>50438</v>
      </c>
      <c r="BB1590" s="188">
        <f>_xll.qlInterestRateIndexMaturity(Currency&amp;"ibor"&amp;$I$1,BA1590,Trigger)</f>
        <v>50528</v>
      </c>
      <c r="BC1590" s="361" t="e">
        <f>_xll.qlIndexFixing($AC$5,AZ1590,,_xll.ohTrigger(Trigger,Quote!$V$2))</f>
        <v>#VALUE!</v>
      </c>
      <c r="BD1590" s="361" t="e">
        <f>_xll.qlIndexFixing($BE$1,AZ1590,TRUE,_xll.ohTrigger(Trigger,Quote!$V$2))</f>
        <v>#NUM!</v>
      </c>
    </row>
    <row r="1591" spans="51:56" ht="11.25" customHeight="1" x14ac:dyDescent="0.25">
      <c r="AY1591" s="189" t="s">
        <v>91</v>
      </c>
      <c r="AZ1591" s="188">
        <f>_xll.qlInterestRateIndexFixingDate(Currency&amp;"ibor"&amp;$I$1,BA1591,Trigger)</f>
        <v>50441</v>
      </c>
      <c r="BA1591" s="188">
        <f>_xll.qlCalendarAdvance(Calendar,BA1590,AY1591,"f",,Trigger)</f>
        <v>50445</v>
      </c>
      <c r="BB1591" s="188">
        <f>_xll.qlInterestRateIndexMaturity(Currency&amp;"ibor"&amp;$I$1,BA1591,Trigger)</f>
        <v>50535</v>
      </c>
      <c r="BC1591" s="361" t="e">
        <f>_xll.qlIndexFixing($AC$5,AZ1591,,_xll.ohTrigger(Trigger,Quote!$V$2))</f>
        <v>#VALUE!</v>
      </c>
      <c r="BD1591" s="361" t="e">
        <f>_xll.qlIndexFixing($BE$1,AZ1591,TRUE,_xll.ohTrigger(Trigger,Quote!$V$2))</f>
        <v>#NUM!</v>
      </c>
    </row>
    <row r="1592" spans="51:56" ht="11.25" customHeight="1" x14ac:dyDescent="0.25">
      <c r="AY1592" s="189" t="s">
        <v>91</v>
      </c>
      <c r="AZ1592" s="188">
        <f>_xll.qlInterestRateIndexFixingDate(Currency&amp;"ibor"&amp;$I$1,BA1592,Trigger)</f>
        <v>50448</v>
      </c>
      <c r="BA1592" s="188">
        <f>_xll.qlCalendarAdvance(Calendar,BA1591,AY1592,"f",,Trigger)</f>
        <v>50452</v>
      </c>
      <c r="BB1592" s="188">
        <f>_xll.qlInterestRateIndexMaturity(Currency&amp;"ibor"&amp;$I$1,BA1592,Trigger)</f>
        <v>50542</v>
      </c>
      <c r="BC1592" s="361" t="e">
        <f>_xll.qlIndexFixing($AC$5,AZ1592,,_xll.ohTrigger(Trigger,Quote!$V$2))</f>
        <v>#VALUE!</v>
      </c>
      <c r="BD1592" s="361" t="e">
        <f>_xll.qlIndexFixing($BE$1,AZ1592,TRUE,_xll.ohTrigger(Trigger,Quote!$V$2))</f>
        <v>#NUM!</v>
      </c>
    </row>
    <row r="1593" spans="51:56" ht="11.25" customHeight="1" x14ac:dyDescent="0.25">
      <c r="AY1593" s="189" t="s">
        <v>91</v>
      </c>
      <c r="AZ1593" s="188">
        <f>_xll.qlInterestRateIndexFixingDate(Currency&amp;"ibor"&amp;$I$1,BA1593,Trigger)</f>
        <v>50455</v>
      </c>
      <c r="BA1593" s="188">
        <f>_xll.qlCalendarAdvance(Calendar,BA1592,AY1593,"f",,Trigger)</f>
        <v>50459</v>
      </c>
      <c r="BB1593" s="188">
        <f>_xll.qlInterestRateIndexMaturity(Currency&amp;"ibor"&amp;$I$1,BA1593,Trigger)</f>
        <v>50549</v>
      </c>
      <c r="BC1593" s="361" t="e">
        <f>_xll.qlIndexFixing($AC$5,AZ1593,,_xll.ohTrigger(Trigger,Quote!$V$2))</f>
        <v>#VALUE!</v>
      </c>
      <c r="BD1593" s="361" t="e">
        <f>_xll.qlIndexFixing($BE$1,AZ1593,TRUE,_xll.ohTrigger(Trigger,Quote!$V$2))</f>
        <v>#NUM!</v>
      </c>
    </row>
    <row r="1594" spans="51:56" ht="11.25" customHeight="1" x14ac:dyDescent="0.25">
      <c r="AY1594" s="189" t="s">
        <v>91</v>
      </c>
      <c r="AZ1594" s="188">
        <f>_xll.qlInterestRateIndexFixingDate(Currency&amp;"ibor"&amp;$I$1,BA1594,Trigger)</f>
        <v>50462</v>
      </c>
      <c r="BA1594" s="188">
        <f>_xll.qlCalendarAdvance(Calendar,BA1593,AY1594,"f",,Trigger)</f>
        <v>50466</v>
      </c>
      <c r="BB1594" s="188">
        <f>_xll.qlInterestRateIndexMaturity(Currency&amp;"ibor"&amp;$I$1,BA1594,Trigger)</f>
        <v>50558</v>
      </c>
      <c r="BC1594" s="361" t="e">
        <f>_xll.qlIndexFixing($AC$5,AZ1594,,_xll.ohTrigger(Trigger,Quote!$V$2))</f>
        <v>#VALUE!</v>
      </c>
      <c r="BD1594" s="361" t="e">
        <f>_xll.qlIndexFixing($BE$1,AZ1594,TRUE,_xll.ohTrigger(Trigger,Quote!$V$2))</f>
        <v>#NUM!</v>
      </c>
    </row>
    <row r="1595" spans="51:56" ht="11.25" customHeight="1" x14ac:dyDescent="0.25">
      <c r="AY1595" s="189" t="s">
        <v>91</v>
      </c>
      <c r="AZ1595" s="188">
        <f>_xll.qlInterestRateIndexFixingDate(Currency&amp;"ibor"&amp;$I$1,BA1595,Trigger)</f>
        <v>50469</v>
      </c>
      <c r="BA1595" s="188">
        <f>_xll.qlCalendarAdvance(Calendar,BA1594,AY1595,"f",,Trigger)</f>
        <v>50473</v>
      </c>
      <c r="BB1595" s="188">
        <f>_xll.qlInterestRateIndexMaturity(Currency&amp;"ibor"&amp;$I$1,BA1595,Trigger)</f>
        <v>50565</v>
      </c>
      <c r="BC1595" s="361" t="e">
        <f>_xll.qlIndexFixing($AC$5,AZ1595,,_xll.ohTrigger(Trigger,Quote!$V$2))</f>
        <v>#VALUE!</v>
      </c>
      <c r="BD1595" s="361" t="e">
        <f>_xll.qlIndexFixing($BE$1,AZ1595,TRUE,_xll.ohTrigger(Trigger,Quote!$V$2))</f>
        <v>#NUM!</v>
      </c>
    </row>
    <row r="1596" spans="51:56" ht="11.25" customHeight="1" x14ac:dyDescent="0.25">
      <c r="AY1596" s="189" t="s">
        <v>91</v>
      </c>
      <c r="AZ1596" s="188">
        <f>_xll.qlInterestRateIndexFixingDate(Currency&amp;"ibor"&amp;$I$1,BA1596,Trigger)</f>
        <v>50476</v>
      </c>
      <c r="BA1596" s="188">
        <f>_xll.qlCalendarAdvance(Calendar,BA1595,AY1596,"f",,Trigger)</f>
        <v>50480</v>
      </c>
      <c r="BB1596" s="188">
        <f>_xll.qlInterestRateIndexMaturity(Currency&amp;"ibor"&amp;$I$1,BA1596,Trigger)</f>
        <v>50572</v>
      </c>
      <c r="BC1596" s="361" t="e">
        <f>_xll.qlIndexFixing($AC$5,AZ1596,,_xll.ohTrigger(Trigger,Quote!$V$2))</f>
        <v>#VALUE!</v>
      </c>
      <c r="BD1596" s="361" t="e">
        <f>_xll.qlIndexFixing($BE$1,AZ1596,TRUE,_xll.ohTrigger(Trigger,Quote!$V$2))</f>
        <v>#NUM!</v>
      </c>
    </row>
    <row r="1597" spans="51:56" ht="11.25" customHeight="1" x14ac:dyDescent="0.25">
      <c r="AY1597" s="189" t="s">
        <v>91</v>
      </c>
      <c r="AZ1597" s="188">
        <f>_xll.qlInterestRateIndexFixingDate(Currency&amp;"ibor"&amp;$I$1,BA1597,Trigger)</f>
        <v>50483</v>
      </c>
      <c r="BA1597" s="188">
        <f>_xll.qlCalendarAdvance(Calendar,BA1596,AY1597,"f",,Trigger)</f>
        <v>50487</v>
      </c>
      <c r="BB1597" s="188">
        <f>_xll.qlInterestRateIndexMaturity(Currency&amp;"ibor"&amp;$I$1,BA1597,Trigger)</f>
        <v>50579</v>
      </c>
      <c r="BC1597" s="361" t="e">
        <f>_xll.qlIndexFixing($AC$5,AZ1597,,_xll.ohTrigger(Trigger,Quote!$V$2))</f>
        <v>#VALUE!</v>
      </c>
      <c r="BD1597" s="361" t="e">
        <f>_xll.qlIndexFixing($BE$1,AZ1597,TRUE,_xll.ohTrigger(Trigger,Quote!$V$2))</f>
        <v>#NUM!</v>
      </c>
    </row>
    <row r="1598" spans="51:56" ht="11.25" customHeight="1" x14ac:dyDescent="0.25">
      <c r="AY1598" s="189" t="s">
        <v>91</v>
      </c>
      <c r="AZ1598" s="188">
        <f>_xll.qlInterestRateIndexFixingDate(Currency&amp;"ibor"&amp;$I$1,BA1598,Trigger)</f>
        <v>50490</v>
      </c>
      <c r="BA1598" s="188">
        <f>_xll.qlCalendarAdvance(Calendar,BA1597,AY1598,"f",,Trigger)</f>
        <v>50494</v>
      </c>
      <c r="BB1598" s="188">
        <f>_xll.qlInterestRateIndexMaturity(Currency&amp;"ibor"&amp;$I$1,BA1598,Trigger)</f>
        <v>50586</v>
      </c>
      <c r="BC1598" s="361" t="e">
        <f>_xll.qlIndexFixing($AC$5,AZ1598,,_xll.ohTrigger(Trigger,Quote!$V$2))</f>
        <v>#VALUE!</v>
      </c>
      <c r="BD1598" s="361" t="e">
        <f>_xll.qlIndexFixing($BE$1,AZ1598,TRUE,_xll.ohTrigger(Trigger,Quote!$V$2))</f>
        <v>#NUM!</v>
      </c>
    </row>
    <row r="1599" spans="51:56" ht="11.25" customHeight="1" x14ac:dyDescent="0.25">
      <c r="AY1599" s="189" t="s">
        <v>91</v>
      </c>
      <c r="AZ1599" s="188">
        <f>_xll.qlInterestRateIndexFixingDate(Currency&amp;"ibor"&amp;$I$1,BA1599,Trigger)</f>
        <v>50497</v>
      </c>
      <c r="BA1599" s="188">
        <f>_xll.qlCalendarAdvance(Calendar,BA1598,AY1599,"f",,Trigger)</f>
        <v>50501</v>
      </c>
      <c r="BB1599" s="188">
        <f>_xll.qlInterestRateIndexMaturity(Currency&amp;"ibor"&amp;$I$1,BA1599,Trigger)</f>
        <v>50592</v>
      </c>
      <c r="BC1599" s="361" t="e">
        <f>_xll.qlIndexFixing($AC$5,AZ1599,,_xll.ohTrigger(Trigger,Quote!$V$2))</f>
        <v>#VALUE!</v>
      </c>
      <c r="BD1599" s="361" t="e">
        <f>_xll.qlIndexFixing($BE$1,AZ1599,TRUE,_xll.ohTrigger(Trigger,Quote!$V$2))</f>
        <v>#NUM!</v>
      </c>
    </row>
    <row r="1600" spans="51:56" ht="11.25" customHeight="1" x14ac:dyDescent="0.25">
      <c r="AY1600" s="189" t="s">
        <v>91</v>
      </c>
      <c r="AZ1600" s="188">
        <f>_xll.qlInterestRateIndexFixingDate(Currency&amp;"ibor"&amp;$I$1,BA1600,Trigger)</f>
        <v>50504</v>
      </c>
      <c r="BA1600" s="188">
        <f>_xll.qlCalendarAdvance(Calendar,BA1599,AY1600,"f",,Trigger)</f>
        <v>50508</v>
      </c>
      <c r="BB1600" s="188">
        <f>_xll.qlInterestRateIndexMaturity(Currency&amp;"ibor"&amp;$I$1,BA1600,Trigger)</f>
        <v>50599</v>
      </c>
      <c r="BC1600" s="361" t="e">
        <f>_xll.qlIndexFixing($AC$5,AZ1600,,_xll.ohTrigger(Trigger,Quote!$V$2))</f>
        <v>#VALUE!</v>
      </c>
      <c r="BD1600" s="361" t="e">
        <f>_xll.qlIndexFixing($BE$1,AZ1600,TRUE,_xll.ohTrigger(Trigger,Quote!$V$2))</f>
        <v>#NUM!</v>
      </c>
    </row>
    <row r="1601" spans="51:56" ht="11.25" customHeight="1" x14ac:dyDescent="0.25">
      <c r="AY1601" s="189" t="s">
        <v>91</v>
      </c>
      <c r="AZ1601" s="188">
        <f>_xll.qlInterestRateIndexFixingDate(Currency&amp;"ibor"&amp;$I$1,BA1601,Trigger)</f>
        <v>50511</v>
      </c>
      <c r="BA1601" s="188">
        <f>_xll.qlCalendarAdvance(Calendar,BA1600,AY1601,"f",,Trigger)</f>
        <v>50515</v>
      </c>
      <c r="BB1601" s="188">
        <f>_xll.qlInterestRateIndexMaturity(Currency&amp;"ibor"&amp;$I$1,BA1601,Trigger)</f>
        <v>50606</v>
      </c>
      <c r="BC1601" s="361" t="e">
        <f>_xll.qlIndexFixing($AC$5,AZ1601,,_xll.ohTrigger(Trigger,Quote!$V$2))</f>
        <v>#VALUE!</v>
      </c>
      <c r="BD1601" s="361" t="e">
        <f>_xll.qlIndexFixing($BE$1,AZ1601,TRUE,_xll.ohTrigger(Trigger,Quote!$V$2))</f>
        <v>#NUM!</v>
      </c>
    </row>
    <row r="1602" spans="51:56" ht="11.25" customHeight="1" x14ac:dyDescent="0.25">
      <c r="AY1602" s="189" t="s">
        <v>91</v>
      </c>
      <c r="AZ1602" s="188">
        <f>_xll.qlInterestRateIndexFixingDate(Currency&amp;"ibor"&amp;$I$1,BA1602,Trigger)</f>
        <v>50516</v>
      </c>
      <c r="BA1602" s="188">
        <f>_xll.qlCalendarAdvance(Calendar,BA1601,AY1602,"f",,Trigger)</f>
        <v>50522</v>
      </c>
      <c r="BB1602" s="188">
        <f>_xll.qlInterestRateIndexMaturity(Currency&amp;"ibor"&amp;$I$1,BA1602,Trigger)</f>
        <v>50613</v>
      </c>
      <c r="BC1602" s="361" t="e">
        <f>_xll.qlIndexFixing($AC$5,AZ1602,,_xll.ohTrigger(Trigger,Quote!$V$2))</f>
        <v>#VALUE!</v>
      </c>
      <c r="BD1602" s="361" t="e">
        <f>_xll.qlIndexFixing($BE$1,AZ1602,TRUE,_xll.ohTrigger(Trigger,Quote!$V$2))</f>
        <v>#NUM!</v>
      </c>
    </row>
    <row r="1603" spans="51:56" ht="11.25" customHeight="1" x14ac:dyDescent="0.25">
      <c r="AY1603" s="189" t="s">
        <v>91</v>
      </c>
      <c r="AZ1603" s="188">
        <f>_xll.qlInterestRateIndexFixingDate(Currency&amp;"ibor"&amp;$I$1,BA1603,Trigger)</f>
        <v>50525</v>
      </c>
      <c r="BA1603" s="188">
        <f>_xll.qlCalendarAdvance(Calendar,BA1602,AY1603,"f",,Trigger)</f>
        <v>50529</v>
      </c>
      <c r="BB1603" s="188">
        <f>_xll.qlInterestRateIndexMaturity(Currency&amp;"ibor"&amp;$I$1,BA1603,Trigger)</f>
        <v>50621</v>
      </c>
      <c r="BC1603" s="361" t="e">
        <f>_xll.qlIndexFixing($AC$5,AZ1603,,_xll.ohTrigger(Trigger,Quote!$V$2))</f>
        <v>#VALUE!</v>
      </c>
      <c r="BD1603" s="361" t="e">
        <f>_xll.qlIndexFixing($BE$1,AZ1603,TRUE,_xll.ohTrigger(Trigger,Quote!$V$2))</f>
        <v>#NUM!</v>
      </c>
    </row>
    <row r="1604" spans="51:56" ht="11.25" customHeight="1" x14ac:dyDescent="0.25">
      <c r="AY1604" s="189" t="s">
        <v>91</v>
      </c>
      <c r="AZ1604" s="188">
        <f>_xll.qlInterestRateIndexFixingDate(Currency&amp;"ibor"&amp;$I$1,BA1604,Trigger)</f>
        <v>50532</v>
      </c>
      <c r="BA1604" s="188">
        <f>_xll.qlCalendarAdvance(Calendar,BA1603,AY1604,"f",,Trigger)</f>
        <v>50536</v>
      </c>
      <c r="BB1604" s="188">
        <f>_xll.qlInterestRateIndexMaturity(Currency&amp;"ibor"&amp;$I$1,BA1604,Trigger)</f>
        <v>50628</v>
      </c>
      <c r="BC1604" s="361" t="e">
        <f>_xll.qlIndexFixing($AC$5,AZ1604,,_xll.ohTrigger(Trigger,Quote!$V$2))</f>
        <v>#VALUE!</v>
      </c>
      <c r="BD1604" s="361" t="e">
        <f>_xll.qlIndexFixing($BE$1,AZ1604,TRUE,_xll.ohTrigger(Trigger,Quote!$V$2))</f>
        <v>#NUM!</v>
      </c>
    </row>
    <row r="1605" spans="51:56" ht="11.25" customHeight="1" x14ac:dyDescent="0.25">
      <c r="AY1605" s="189" t="s">
        <v>91</v>
      </c>
      <c r="AZ1605" s="188">
        <f>_xll.qlInterestRateIndexFixingDate(Currency&amp;"ibor"&amp;$I$1,BA1605,Trigger)</f>
        <v>50539</v>
      </c>
      <c r="BA1605" s="188">
        <f>_xll.qlCalendarAdvance(Calendar,BA1604,AY1605,"f",,Trigger)</f>
        <v>50543</v>
      </c>
      <c r="BB1605" s="188">
        <f>_xll.qlInterestRateIndexMaturity(Currency&amp;"ibor"&amp;$I$1,BA1605,Trigger)</f>
        <v>50635</v>
      </c>
      <c r="BC1605" s="361" t="e">
        <f>_xll.qlIndexFixing($AC$5,AZ1605,,_xll.ohTrigger(Trigger,Quote!$V$2))</f>
        <v>#VALUE!</v>
      </c>
      <c r="BD1605" s="361" t="e">
        <f>_xll.qlIndexFixing($BE$1,AZ1605,TRUE,_xll.ohTrigger(Trigger,Quote!$V$2))</f>
        <v>#NUM!</v>
      </c>
    </row>
    <row r="1606" spans="51:56" ht="11.25" customHeight="1" x14ac:dyDescent="0.25">
      <c r="AY1606" s="189" t="s">
        <v>91</v>
      </c>
      <c r="AZ1606" s="188">
        <f>_xll.qlInterestRateIndexFixingDate(Currency&amp;"ibor"&amp;$I$1,BA1606,Trigger)</f>
        <v>50546</v>
      </c>
      <c r="BA1606" s="188">
        <f>_xll.qlCalendarAdvance(Calendar,BA1605,AY1606,"f",,Trigger)</f>
        <v>50550</v>
      </c>
      <c r="BB1606" s="188">
        <f>_xll.qlInterestRateIndexMaturity(Currency&amp;"ibor"&amp;$I$1,BA1606,Trigger)</f>
        <v>50642</v>
      </c>
      <c r="BC1606" s="361" t="e">
        <f>_xll.qlIndexFixing($AC$5,AZ1606,,_xll.ohTrigger(Trigger,Quote!$V$2))</f>
        <v>#VALUE!</v>
      </c>
      <c r="BD1606" s="361" t="e">
        <f>_xll.qlIndexFixing($BE$1,AZ1606,TRUE,_xll.ohTrigger(Trigger,Quote!$V$2))</f>
        <v>#NUM!</v>
      </c>
    </row>
    <row r="1607" spans="51:56" ht="11.25" customHeight="1" x14ac:dyDescent="0.25">
      <c r="AY1607" s="189" t="s">
        <v>91</v>
      </c>
      <c r="AZ1607" s="188">
        <f>_xll.qlInterestRateIndexFixingDate(Currency&amp;"ibor"&amp;$I$1,BA1607,Trigger)</f>
        <v>50553</v>
      </c>
      <c r="BA1607" s="188">
        <f>_xll.qlCalendarAdvance(Calendar,BA1606,AY1607,"f",,Trigger)</f>
        <v>50557</v>
      </c>
      <c r="BB1607" s="188">
        <f>_xll.qlInterestRateIndexMaturity(Currency&amp;"ibor"&amp;$I$1,BA1607,Trigger)</f>
        <v>50649</v>
      </c>
      <c r="BC1607" s="361" t="e">
        <f>_xll.qlIndexFixing($AC$5,AZ1607,,_xll.ohTrigger(Trigger,Quote!$V$2))</f>
        <v>#VALUE!</v>
      </c>
      <c r="BD1607" s="361" t="e">
        <f>_xll.qlIndexFixing($BE$1,AZ1607,TRUE,_xll.ohTrigger(Trigger,Quote!$V$2))</f>
        <v>#NUM!</v>
      </c>
    </row>
    <row r="1608" spans="51:56" ht="11.25" customHeight="1" x14ac:dyDescent="0.25">
      <c r="AY1608" s="189" t="s">
        <v>91</v>
      </c>
      <c r="AZ1608" s="188">
        <f>_xll.qlInterestRateIndexFixingDate(Currency&amp;"ibor"&amp;$I$1,BA1608,Trigger)</f>
        <v>50560</v>
      </c>
      <c r="BA1608" s="188">
        <f>_xll.qlCalendarAdvance(Calendar,BA1607,AY1608,"f",,Trigger)</f>
        <v>50564</v>
      </c>
      <c r="BB1608" s="188">
        <f>_xll.qlInterestRateIndexMaturity(Currency&amp;"ibor"&amp;$I$1,BA1608,Trigger)</f>
        <v>50656</v>
      </c>
      <c r="BC1608" s="361" t="e">
        <f>_xll.qlIndexFixing($AC$5,AZ1608,,_xll.ohTrigger(Trigger,Quote!$V$2))</f>
        <v>#VALUE!</v>
      </c>
      <c r="BD1608" s="361" t="e">
        <f>_xll.qlIndexFixing($BE$1,AZ1608,TRUE,_xll.ohTrigger(Trigger,Quote!$V$2))</f>
        <v>#NUM!</v>
      </c>
    </row>
    <row r="1609" spans="51:56" ht="11.25" customHeight="1" x14ac:dyDescent="0.25">
      <c r="AY1609" s="189" t="s">
        <v>91</v>
      </c>
      <c r="AZ1609" s="188">
        <f>_xll.qlInterestRateIndexFixingDate(Currency&amp;"ibor"&amp;$I$1,BA1609,Trigger)</f>
        <v>50567</v>
      </c>
      <c r="BA1609" s="188">
        <f>_xll.qlCalendarAdvance(Calendar,BA1608,AY1609,"f",,Trigger)</f>
        <v>50571</v>
      </c>
      <c r="BB1609" s="188">
        <f>_xll.qlInterestRateIndexMaturity(Currency&amp;"ibor"&amp;$I$1,BA1609,Trigger)</f>
        <v>50663</v>
      </c>
      <c r="BC1609" s="361" t="e">
        <f>_xll.qlIndexFixing($AC$5,AZ1609,,_xll.ohTrigger(Trigger,Quote!$V$2))</f>
        <v>#VALUE!</v>
      </c>
      <c r="BD1609" s="361" t="e">
        <f>_xll.qlIndexFixing($BE$1,AZ1609,TRUE,_xll.ohTrigger(Trigger,Quote!$V$2))</f>
        <v>#NUM!</v>
      </c>
    </row>
    <row r="1610" spans="51:56" ht="11.25" customHeight="1" x14ac:dyDescent="0.25">
      <c r="AY1610" s="189" t="s">
        <v>91</v>
      </c>
      <c r="AZ1610" s="188">
        <f>_xll.qlInterestRateIndexFixingDate(Currency&amp;"ibor"&amp;$I$1,BA1610,Trigger)</f>
        <v>50574</v>
      </c>
      <c r="BA1610" s="188">
        <f>_xll.qlCalendarAdvance(Calendar,BA1609,AY1610,"f",,Trigger)</f>
        <v>50578</v>
      </c>
      <c r="BB1610" s="188">
        <f>_xll.qlInterestRateIndexMaturity(Currency&amp;"ibor"&amp;$I$1,BA1610,Trigger)</f>
        <v>50670</v>
      </c>
      <c r="BC1610" s="361" t="e">
        <f>_xll.qlIndexFixing($AC$5,AZ1610,,_xll.ohTrigger(Trigger,Quote!$V$2))</f>
        <v>#VALUE!</v>
      </c>
      <c r="BD1610" s="361" t="e">
        <f>_xll.qlIndexFixing($BE$1,AZ1610,TRUE,_xll.ohTrigger(Trigger,Quote!$V$2))</f>
        <v>#NUM!</v>
      </c>
    </row>
    <row r="1611" spans="51:56" ht="11.25" customHeight="1" x14ac:dyDescent="0.25">
      <c r="AY1611" s="189" t="s">
        <v>91</v>
      </c>
      <c r="AZ1611" s="188">
        <f>_xll.qlInterestRateIndexFixingDate(Currency&amp;"ibor"&amp;$I$1,BA1611,Trigger)</f>
        <v>50581</v>
      </c>
      <c r="BA1611" s="188">
        <f>_xll.qlCalendarAdvance(Calendar,BA1610,AY1611,"f",,Trigger)</f>
        <v>50585</v>
      </c>
      <c r="BB1611" s="188">
        <f>_xll.qlInterestRateIndexMaturity(Currency&amp;"ibor"&amp;$I$1,BA1611,Trigger)</f>
        <v>50677</v>
      </c>
      <c r="BC1611" s="361" t="e">
        <f>_xll.qlIndexFixing($AC$5,AZ1611,,_xll.ohTrigger(Trigger,Quote!$V$2))</f>
        <v>#VALUE!</v>
      </c>
      <c r="BD1611" s="361" t="e">
        <f>_xll.qlIndexFixing($BE$1,AZ1611,TRUE,_xll.ohTrigger(Trigger,Quote!$V$2))</f>
        <v>#NUM!</v>
      </c>
    </row>
    <row r="1612" spans="51:56" ht="11.25" customHeight="1" x14ac:dyDescent="0.25">
      <c r="AY1612" s="189" t="s">
        <v>91</v>
      </c>
      <c r="AZ1612" s="188">
        <f>_xll.qlInterestRateIndexFixingDate(Currency&amp;"ibor"&amp;$I$1,BA1612,Trigger)</f>
        <v>50588</v>
      </c>
      <c r="BA1612" s="188">
        <f>_xll.qlCalendarAdvance(Calendar,BA1611,AY1612,"f",,Trigger)</f>
        <v>50592</v>
      </c>
      <c r="BB1612" s="188">
        <f>_xll.qlInterestRateIndexMaturity(Currency&amp;"ibor"&amp;$I$1,BA1612,Trigger)</f>
        <v>50684</v>
      </c>
      <c r="BC1612" s="361" t="e">
        <f>_xll.qlIndexFixing($AC$5,AZ1612,,_xll.ohTrigger(Trigger,Quote!$V$2))</f>
        <v>#VALUE!</v>
      </c>
      <c r="BD1612" s="361" t="e">
        <f>_xll.qlIndexFixing($BE$1,AZ1612,TRUE,_xll.ohTrigger(Trigger,Quote!$V$2))</f>
        <v>#NUM!</v>
      </c>
    </row>
    <row r="1613" spans="51:56" ht="11.25" customHeight="1" x14ac:dyDescent="0.25">
      <c r="AY1613" s="189" t="s">
        <v>91</v>
      </c>
      <c r="AZ1613" s="188">
        <f>_xll.qlInterestRateIndexFixingDate(Currency&amp;"ibor"&amp;$I$1,BA1613,Trigger)</f>
        <v>50595</v>
      </c>
      <c r="BA1613" s="188">
        <f>_xll.qlCalendarAdvance(Calendar,BA1612,AY1613,"f",,Trigger)</f>
        <v>50599</v>
      </c>
      <c r="BB1613" s="188">
        <f>_xll.qlInterestRateIndexMaturity(Currency&amp;"ibor"&amp;$I$1,BA1613,Trigger)</f>
        <v>50691</v>
      </c>
      <c r="BC1613" s="361" t="e">
        <f>_xll.qlIndexFixing($AC$5,AZ1613,,_xll.ohTrigger(Trigger,Quote!$V$2))</f>
        <v>#VALUE!</v>
      </c>
      <c r="BD1613" s="361" t="e">
        <f>_xll.qlIndexFixing($BE$1,AZ1613,TRUE,_xll.ohTrigger(Trigger,Quote!$V$2))</f>
        <v>#NUM!</v>
      </c>
    </row>
    <row r="1614" spans="51:56" ht="11.25" customHeight="1" x14ac:dyDescent="0.25">
      <c r="AY1614" s="189" t="s">
        <v>91</v>
      </c>
      <c r="AZ1614" s="188">
        <f>_xll.qlInterestRateIndexFixingDate(Currency&amp;"ibor"&amp;$I$1,BA1614,Trigger)</f>
        <v>50602</v>
      </c>
      <c r="BA1614" s="188">
        <f>_xll.qlCalendarAdvance(Calendar,BA1613,AY1614,"f",,Trigger)</f>
        <v>50606</v>
      </c>
      <c r="BB1614" s="188">
        <f>_xll.qlInterestRateIndexMaturity(Currency&amp;"ibor"&amp;$I$1,BA1614,Trigger)</f>
        <v>50698</v>
      </c>
      <c r="BC1614" s="361" t="e">
        <f>_xll.qlIndexFixing($AC$5,AZ1614,,_xll.ohTrigger(Trigger,Quote!$V$2))</f>
        <v>#VALUE!</v>
      </c>
      <c r="BD1614" s="361" t="e">
        <f>_xll.qlIndexFixing($BE$1,AZ1614,TRUE,_xll.ohTrigger(Trigger,Quote!$V$2))</f>
        <v>#NUM!</v>
      </c>
    </row>
    <row r="1615" spans="51:56" ht="11.25" customHeight="1" x14ac:dyDescent="0.25">
      <c r="AY1615" s="189" t="s">
        <v>91</v>
      </c>
      <c r="AZ1615" s="188">
        <f>_xll.qlInterestRateIndexFixingDate(Currency&amp;"ibor"&amp;$I$1,BA1615,Trigger)</f>
        <v>50609</v>
      </c>
      <c r="BA1615" s="188">
        <f>_xll.qlCalendarAdvance(Calendar,BA1614,AY1615,"f",,Trigger)</f>
        <v>50613</v>
      </c>
      <c r="BB1615" s="188">
        <f>_xll.qlInterestRateIndexMaturity(Currency&amp;"ibor"&amp;$I$1,BA1615,Trigger)</f>
        <v>50705</v>
      </c>
      <c r="BC1615" s="361" t="e">
        <f>_xll.qlIndexFixing($AC$5,AZ1615,,_xll.ohTrigger(Trigger,Quote!$V$2))</f>
        <v>#VALUE!</v>
      </c>
      <c r="BD1615" s="361" t="e">
        <f>_xll.qlIndexFixing($BE$1,AZ1615,TRUE,_xll.ohTrigger(Trigger,Quote!$V$2))</f>
        <v>#NUM!</v>
      </c>
    </row>
    <row r="1616" spans="51:56" ht="11.25" customHeight="1" x14ac:dyDescent="0.25">
      <c r="AY1616" s="189" t="s">
        <v>91</v>
      </c>
      <c r="AZ1616" s="188">
        <f>_xll.qlInterestRateIndexFixingDate(Currency&amp;"ibor"&amp;$I$1,BA1616,Trigger)</f>
        <v>50616</v>
      </c>
      <c r="BA1616" s="188">
        <f>_xll.qlCalendarAdvance(Calendar,BA1615,AY1616,"f",,Trigger)</f>
        <v>50620</v>
      </c>
      <c r="BB1616" s="188">
        <f>_xll.qlInterestRateIndexMaturity(Currency&amp;"ibor"&amp;$I$1,BA1616,Trigger)</f>
        <v>50712</v>
      </c>
      <c r="BC1616" s="361" t="e">
        <f>_xll.qlIndexFixing($AC$5,AZ1616,,_xll.ohTrigger(Trigger,Quote!$V$2))</f>
        <v>#VALUE!</v>
      </c>
      <c r="BD1616" s="361" t="e">
        <f>_xll.qlIndexFixing($BE$1,AZ1616,TRUE,_xll.ohTrigger(Trigger,Quote!$V$2))</f>
        <v>#NUM!</v>
      </c>
    </row>
    <row r="1617" spans="51:56" ht="11.25" customHeight="1" x14ac:dyDescent="0.25">
      <c r="AY1617" s="189" t="s">
        <v>91</v>
      </c>
      <c r="AZ1617" s="188">
        <f>_xll.qlInterestRateIndexFixingDate(Currency&amp;"ibor"&amp;$I$1,BA1617,Trigger)</f>
        <v>50623</v>
      </c>
      <c r="BA1617" s="188">
        <f>_xll.qlCalendarAdvance(Calendar,BA1616,AY1617,"f",,Trigger)</f>
        <v>50627</v>
      </c>
      <c r="BB1617" s="188">
        <f>_xll.qlInterestRateIndexMaturity(Currency&amp;"ibor"&amp;$I$1,BA1617,Trigger)</f>
        <v>50719</v>
      </c>
      <c r="BC1617" s="361" t="e">
        <f>_xll.qlIndexFixing($AC$5,AZ1617,,_xll.ohTrigger(Trigger,Quote!$V$2))</f>
        <v>#VALUE!</v>
      </c>
      <c r="BD1617" s="361" t="e">
        <f>_xll.qlIndexFixing($BE$1,AZ1617,TRUE,_xll.ohTrigger(Trigger,Quote!$V$2))</f>
        <v>#NUM!</v>
      </c>
    </row>
    <row r="1618" spans="51:56" ht="11.25" customHeight="1" x14ac:dyDescent="0.25">
      <c r="AY1618" s="189" t="s">
        <v>91</v>
      </c>
      <c r="AZ1618" s="188">
        <f>_xll.qlInterestRateIndexFixingDate(Currency&amp;"ibor"&amp;$I$1,BA1618,Trigger)</f>
        <v>50630</v>
      </c>
      <c r="BA1618" s="188">
        <f>_xll.qlCalendarAdvance(Calendar,BA1617,AY1618,"f",,Trigger)</f>
        <v>50634</v>
      </c>
      <c r="BB1618" s="188">
        <f>_xll.qlInterestRateIndexMaturity(Currency&amp;"ibor"&amp;$I$1,BA1618,Trigger)</f>
        <v>50726</v>
      </c>
      <c r="BC1618" s="361" t="e">
        <f>_xll.qlIndexFixing($AC$5,AZ1618,,_xll.ohTrigger(Trigger,Quote!$V$2))</f>
        <v>#VALUE!</v>
      </c>
      <c r="BD1618" s="361" t="e">
        <f>_xll.qlIndexFixing($BE$1,AZ1618,TRUE,_xll.ohTrigger(Trigger,Quote!$V$2))</f>
        <v>#NUM!</v>
      </c>
    </row>
    <row r="1619" spans="51:56" ht="11.25" customHeight="1" x14ac:dyDescent="0.25">
      <c r="AY1619" s="189" t="s">
        <v>91</v>
      </c>
      <c r="AZ1619" s="188">
        <f>_xll.qlInterestRateIndexFixingDate(Currency&amp;"ibor"&amp;$I$1,BA1619,Trigger)</f>
        <v>50637</v>
      </c>
      <c r="BA1619" s="188">
        <f>_xll.qlCalendarAdvance(Calendar,BA1618,AY1619,"f",,Trigger)</f>
        <v>50641</v>
      </c>
      <c r="BB1619" s="188">
        <f>_xll.qlInterestRateIndexMaturity(Currency&amp;"ibor"&amp;$I$1,BA1619,Trigger)</f>
        <v>50733</v>
      </c>
      <c r="BC1619" s="361" t="e">
        <f>_xll.qlIndexFixing($AC$5,AZ1619,,_xll.ohTrigger(Trigger,Quote!$V$2))</f>
        <v>#VALUE!</v>
      </c>
      <c r="BD1619" s="361" t="e">
        <f>_xll.qlIndexFixing($BE$1,AZ1619,TRUE,_xll.ohTrigger(Trigger,Quote!$V$2))</f>
        <v>#NUM!</v>
      </c>
    </row>
    <row r="1620" spans="51:56" ht="11.25" customHeight="1" x14ac:dyDescent="0.25">
      <c r="AY1620" s="189" t="s">
        <v>91</v>
      </c>
      <c r="AZ1620" s="188">
        <f>_xll.qlInterestRateIndexFixingDate(Currency&amp;"ibor"&amp;$I$1,BA1620,Trigger)</f>
        <v>50644</v>
      </c>
      <c r="BA1620" s="188">
        <f>_xll.qlCalendarAdvance(Calendar,BA1619,AY1620,"f",,Trigger)</f>
        <v>50648</v>
      </c>
      <c r="BB1620" s="188">
        <f>_xll.qlInterestRateIndexMaturity(Currency&amp;"ibor"&amp;$I$1,BA1620,Trigger)</f>
        <v>50739</v>
      </c>
      <c r="BC1620" s="361" t="e">
        <f>_xll.qlIndexFixing($AC$5,AZ1620,,_xll.ohTrigger(Trigger,Quote!$V$2))</f>
        <v>#VALUE!</v>
      </c>
      <c r="BD1620" s="361" t="e">
        <f>_xll.qlIndexFixing($BE$1,AZ1620,TRUE,_xll.ohTrigger(Trigger,Quote!$V$2))</f>
        <v>#NUM!</v>
      </c>
    </row>
    <row r="1621" spans="51:56" ht="11.25" customHeight="1" x14ac:dyDescent="0.25">
      <c r="AY1621" s="189" t="s">
        <v>91</v>
      </c>
      <c r="AZ1621" s="188">
        <f>_xll.qlInterestRateIndexFixingDate(Currency&amp;"ibor"&amp;$I$1,BA1621,Trigger)</f>
        <v>50651</v>
      </c>
      <c r="BA1621" s="188">
        <f>_xll.qlCalendarAdvance(Calendar,BA1620,AY1621,"f",,Trigger)</f>
        <v>50655</v>
      </c>
      <c r="BB1621" s="188">
        <f>_xll.qlInterestRateIndexMaturity(Currency&amp;"ibor"&amp;$I$1,BA1621,Trigger)</f>
        <v>50746</v>
      </c>
      <c r="BC1621" s="361" t="e">
        <f>_xll.qlIndexFixing($AC$5,AZ1621,,_xll.ohTrigger(Trigger,Quote!$V$2))</f>
        <v>#VALUE!</v>
      </c>
      <c r="BD1621" s="361" t="e">
        <f>_xll.qlIndexFixing($BE$1,AZ1621,TRUE,_xll.ohTrigger(Trigger,Quote!$V$2))</f>
        <v>#NUM!</v>
      </c>
    </row>
    <row r="1622" spans="51:56" ht="11.25" customHeight="1" x14ac:dyDescent="0.25">
      <c r="AY1622" s="189" t="s">
        <v>91</v>
      </c>
      <c r="AZ1622" s="188">
        <f>_xll.qlInterestRateIndexFixingDate(Currency&amp;"ibor"&amp;$I$1,BA1622,Trigger)</f>
        <v>50658</v>
      </c>
      <c r="BA1622" s="188">
        <f>_xll.qlCalendarAdvance(Calendar,BA1621,AY1622,"f",,Trigger)</f>
        <v>50662</v>
      </c>
      <c r="BB1622" s="188">
        <f>_xll.qlInterestRateIndexMaturity(Currency&amp;"ibor"&amp;$I$1,BA1622,Trigger)</f>
        <v>50753</v>
      </c>
      <c r="BC1622" s="361" t="e">
        <f>_xll.qlIndexFixing($AC$5,AZ1622,,_xll.ohTrigger(Trigger,Quote!$V$2))</f>
        <v>#VALUE!</v>
      </c>
      <c r="BD1622" s="361" t="e">
        <f>_xll.qlIndexFixing($BE$1,AZ1622,TRUE,_xll.ohTrigger(Trigger,Quote!$V$2))</f>
        <v>#NUM!</v>
      </c>
    </row>
    <row r="1623" spans="51:56" ht="11.25" customHeight="1" x14ac:dyDescent="0.25">
      <c r="AY1623" s="189" t="s">
        <v>91</v>
      </c>
      <c r="AZ1623" s="188">
        <f>_xll.qlInterestRateIndexFixingDate(Currency&amp;"ibor"&amp;$I$1,BA1623,Trigger)</f>
        <v>50665</v>
      </c>
      <c r="BA1623" s="188">
        <f>_xll.qlCalendarAdvance(Calendar,BA1622,AY1623,"f",,Trigger)</f>
        <v>50669</v>
      </c>
      <c r="BB1623" s="188">
        <f>_xll.qlInterestRateIndexMaturity(Currency&amp;"ibor"&amp;$I$1,BA1623,Trigger)</f>
        <v>50760</v>
      </c>
      <c r="BC1623" s="361" t="e">
        <f>_xll.qlIndexFixing($AC$5,AZ1623,,_xll.ohTrigger(Trigger,Quote!$V$2))</f>
        <v>#VALUE!</v>
      </c>
      <c r="BD1623" s="361" t="e">
        <f>_xll.qlIndexFixing($BE$1,AZ1623,TRUE,_xll.ohTrigger(Trigger,Quote!$V$2))</f>
        <v>#NUM!</v>
      </c>
    </row>
    <row r="1624" spans="51:56" ht="11.25" customHeight="1" x14ac:dyDescent="0.25">
      <c r="AY1624" s="189" t="s">
        <v>91</v>
      </c>
      <c r="AZ1624" s="188">
        <f>_xll.qlInterestRateIndexFixingDate(Currency&amp;"ibor"&amp;$I$1,BA1624,Trigger)</f>
        <v>50672</v>
      </c>
      <c r="BA1624" s="188">
        <f>_xll.qlCalendarAdvance(Calendar,BA1623,AY1624,"f",,Trigger)</f>
        <v>50676</v>
      </c>
      <c r="BB1624" s="188">
        <f>_xll.qlInterestRateIndexMaturity(Currency&amp;"ibor"&amp;$I$1,BA1624,Trigger)</f>
        <v>50767</v>
      </c>
      <c r="BC1624" s="361" t="e">
        <f>_xll.qlIndexFixing($AC$5,AZ1624,,_xll.ohTrigger(Trigger,Quote!$V$2))</f>
        <v>#VALUE!</v>
      </c>
      <c r="BD1624" s="361" t="e">
        <f>_xll.qlIndexFixing($BE$1,AZ1624,TRUE,_xll.ohTrigger(Trigger,Quote!$V$2))</f>
        <v>#NUM!</v>
      </c>
    </row>
    <row r="1625" spans="51:56" ht="11.25" customHeight="1" x14ac:dyDescent="0.25">
      <c r="AY1625" s="189" t="s">
        <v>91</v>
      </c>
      <c r="AZ1625" s="188">
        <f>_xll.qlInterestRateIndexFixingDate(Currency&amp;"ibor"&amp;$I$1,BA1625,Trigger)</f>
        <v>50679</v>
      </c>
      <c r="BA1625" s="188">
        <f>_xll.qlCalendarAdvance(Calendar,BA1624,AY1625,"f",,Trigger)</f>
        <v>50683</v>
      </c>
      <c r="BB1625" s="188">
        <f>_xll.qlInterestRateIndexMaturity(Currency&amp;"ibor"&amp;$I$1,BA1625,Trigger)</f>
        <v>50775</v>
      </c>
      <c r="BC1625" s="361" t="e">
        <f>_xll.qlIndexFixing($AC$5,AZ1625,,_xll.ohTrigger(Trigger,Quote!$V$2))</f>
        <v>#VALUE!</v>
      </c>
      <c r="BD1625" s="361" t="e">
        <f>_xll.qlIndexFixing($BE$1,AZ1625,TRUE,_xll.ohTrigger(Trigger,Quote!$V$2))</f>
        <v>#NUM!</v>
      </c>
    </row>
    <row r="1626" spans="51:56" ht="11.25" customHeight="1" x14ac:dyDescent="0.25">
      <c r="AY1626" s="189" t="s">
        <v>91</v>
      </c>
      <c r="AZ1626" s="188">
        <f>_xll.qlInterestRateIndexFixingDate(Currency&amp;"ibor"&amp;$I$1,BA1626,Trigger)</f>
        <v>50686</v>
      </c>
      <c r="BA1626" s="188">
        <f>_xll.qlCalendarAdvance(Calendar,BA1625,AY1626,"f",,Trigger)</f>
        <v>50690</v>
      </c>
      <c r="BB1626" s="188">
        <f>_xll.qlInterestRateIndexMaturity(Currency&amp;"ibor"&amp;$I$1,BA1626,Trigger)</f>
        <v>50782</v>
      </c>
      <c r="BC1626" s="361" t="e">
        <f>_xll.qlIndexFixing($AC$5,AZ1626,,_xll.ohTrigger(Trigger,Quote!$V$2))</f>
        <v>#VALUE!</v>
      </c>
      <c r="BD1626" s="361" t="e">
        <f>_xll.qlIndexFixing($BE$1,AZ1626,TRUE,_xll.ohTrigger(Trigger,Quote!$V$2))</f>
        <v>#NUM!</v>
      </c>
    </row>
    <row r="1627" spans="51:56" ht="11.25" customHeight="1" x14ac:dyDescent="0.25">
      <c r="AY1627" s="189" t="s">
        <v>91</v>
      </c>
      <c r="AZ1627" s="188">
        <f>_xll.qlInterestRateIndexFixingDate(Currency&amp;"ibor"&amp;$I$1,BA1627,Trigger)</f>
        <v>50693</v>
      </c>
      <c r="BA1627" s="188">
        <f>_xll.qlCalendarAdvance(Calendar,BA1626,AY1627,"f",,Trigger)</f>
        <v>50697</v>
      </c>
      <c r="BB1627" s="188">
        <f>_xll.qlInterestRateIndexMaturity(Currency&amp;"ibor"&amp;$I$1,BA1627,Trigger)</f>
        <v>50789</v>
      </c>
      <c r="BC1627" s="361" t="e">
        <f>_xll.qlIndexFixing($AC$5,AZ1627,,_xll.ohTrigger(Trigger,Quote!$V$2))</f>
        <v>#VALUE!</v>
      </c>
      <c r="BD1627" s="361" t="e">
        <f>_xll.qlIndexFixing($BE$1,AZ1627,TRUE,_xll.ohTrigger(Trigger,Quote!$V$2))</f>
        <v>#NUM!</v>
      </c>
    </row>
    <row r="1628" spans="51:56" ht="11.25" customHeight="1" x14ac:dyDescent="0.25">
      <c r="AY1628" s="189" t="s">
        <v>91</v>
      </c>
      <c r="AZ1628" s="188">
        <f>_xll.qlInterestRateIndexFixingDate(Currency&amp;"ibor"&amp;$I$1,BA1628,Trigger)</f>
        <v>50700</v>
      </c>
      <c r="BA1628" s="188">
        <f>_xll.qlCalendarAdvance(Calendar,BA1627,AY1628,"f",,Trigger)</f>
        <v>50704</v>
      </c>
      <c r="BB1628" s="188">
        <f>_xll.qlInterestRateIndexMaturity(Currency&amp;"ibor"&amp;$I$1,BA1628,Trigger)</f>
        <v>50796</v>
      </c>
      <c r="BC1628" s="361" t="e">
        <f>_xll.qlIndexFixing($AC$5,AZ1628,,_xll.ohTrigger(Trigger,Quote!$V$2))</f>
        <v>#VALUE!</v>
      </c>
      <c r="BD1628" s="361" t="e">
        <f>_xll.qlIndexFixing($BE$1,AZ1628,TRUE,_xll.ohTrigger(Trigger,Quote!$V$2))</f>
        <v>#NUM!</v>
      </c>
    </row>
    <row r="1629" spans="51:56" ht="11.25" customHeight="1" x14ac:dyDescent="0.25">
      <c r="AY1629" s="189" t="s">
        <v>91</v>
      </c>
      <c r="AZ1629" s="188">
        <f>_xll.qlInterestRateIndexFixingDate(Currency&amp;"ibor"&amp;$I$1,BA1629,Trigger)</f>
        <v>50707</v>
      </c>
      <c r="BA1629" s="188">
        <f>_xll.qlCalendarAdvance(Calendar,BA1628,AY1629,"f",,Trigger)</f>
        <v>50711</v>
      </c>
      <c r="BB1629" s="188">
        <f>_xll.qlInterestRateIndexMaturity(Currency&amp;"ibor"&amp;$I$1,BA1629,Trigger)</f>
        <v>50803</v>
      </c>
      <c r="BC1629" s="361" t="e">
        <f>_xll.qlIndexFixing($AC$5,AZ1629,,_xll.ohTrigger(Trigger,Quote!$V$2))</f>
        <v>#VALUE!</v>
      </c>
      <c r="BD1629" s="361" t="e">
        <f>_xll.qlIndexFixing($BE$1,AZ1629,TRUE,_xll.ohTrigger(Trigger,Quote!$V$2))</f>
        <v>#NUM!</v>
      </c>
    </row>
    <row r="1630" spans="51:56" ht="11.25" customHeight="1" x14ac:dyDescent="0.25">
      <c r="AY1630" s="189" t="s">
        <v>91</v>
      </c>
      <c r="AZ1630" s="188">
        <f>_xll.qlInterestRateIndexFixingDate(Currency&amp;"ibor"&amp;$I$1,BA1630,Trigger)</f>
        <v>50714</v>
      </c>
      <c r="BA1630" s="188">
        <f>_xll.qlCalendarAdvance(Calendar,BA1629,AY1630,"f",,Trigger)</f>
        <v>50718</v>
      </c>
      <c r="BB1630" s="188">
        <f>_xll.qlInterestRateIndexMaturity(Currency&amp;"ibor"&amp;$I$1,BA1630,Trigger)</f>
        <v>50810</v>
      </c>
      <c r="BC1630" s="361" t="e">
        <f>_xll.qlIndexFixing($AC$5,AZ1630,,_xll.ohTrigger(Trigger,Quote!$V$2))</f>
        <v>#VALUE!</v>
      </c>
      <c r="BD1630" s="361" t="e">
        <f>_xll.qlIndexFixing($BE$1,AZ1630,TRUE,_xll.ohTrigger(Trigger,Quote!$V$2))</f>
        <v>#NUM!</v>
      </c>
    </row>
    <row r="1631" spans="51:56" ht="11.25" customHeight="1" x14ac:dyDescent="0.25">
      <c r="AY1631" s="189" t="s">
        <v>91</v>
      </c>
      <c r="AZ1631" s="188">
        <f>_xll.qlInterestRateIndexFixingDate(Currency&amp;"ibor"&amp;$I$1,BA1631,Trigger)</f>
        <v>50721</v>
      </c>
      <c r="BA1631" s="188">
        <f>_xll.qlCalendarAdvance(Calendar,BA1630,AY1631,"f",,Trigger)</f>
        <v>50725</v>
      </c>
      <c r="BB1631" s="188">
        <f>_xll.qlInterestRateIndexMaturity(Currency&amp;"ibor"&amp;$I$1,BA1631,Trigger)</f>
        <v>50817</v>
      </c>
      <c r="BC1631" s="361" t="e">
        <f>_xll.qlIndexFixing($AC$5,AZ1631,,_xll.ohTrigger(Trigger,Quote!$V$2))</f>
        <v>#VALUE!</v>
      </c>
      <c r="BD1631" s="361" t="e">
        <f>_xll.qlIndexFixing($BE$1,AZ1631,TRUE,_xll.ohTrigger(Trigger,Quote!$V$2))</f>
        <v>#NUM!</v>
      </c>
    </row>
    <row r="1632" spans="51:56" ht="11.25" customHeight="1" x14ac:dyDescent="0.25">
      <c r="AY1632" s="189" t="s">
        <v>91</v>
      </c>
      <c r="AZ1632" s="188">
        <f>_xll.qlInterestRateIndexFixingDate(Currency&amp;"ibor"&amp;$I$1,BA1632,Trigger)</f>
        <v>50728</v>
      </c>
      <c r="BA1632" s="188">
        <f>_xll.qlCalendarAdvance(Calendar,BA1631,AY1632,"f",,Trigger)</f>
        <v>50732</v>
      </c>
      <c r="BB1632" s="188">
        <f>_xll.qlInterestRateIndexMaturity(Currency&amp;"ibor"&amp;$I$1,BA1632,Trigger)</f>
        <v>50824</v>
      </c>
      <c r="BC1632" s="361" t="e">
        <f>_xll.qlIndexFixing($AC$5,AZ1632,,_xll.ohTrigger(Trigger,Quote!$V$2))</f>
        <v>#VALUE!</v>
      </c>
      <c r="BD1632" s="361" t="e">
        <f>_xll.qlIndexFixing($BE$1,AZ1632,TRUE,_xll.ohTrigger(Trigger,Quote!$V$2))</f>
        <v>#NUM!</v>
      </c>
    </row>
    <row r="1633" spans="51:56" ht="11.25" customHeight="1" x14ac:dyDescent="0.25">
      <c r="AY1633" s="189" t="s">
        <v>91</v>
      </c>
      <c r="AZ1633" s="188">
        <f>_xll.qlInterestRateIndexFixingDate(Currency&amp;"ibor"&amp;$I$1,BA1633,Trigger)</f>
        <v>50735</v>
      </c>
      <c r="BA1633" s="188">
        <f>_xll.qlCalendarAdvance(Calendar,BA1632,AY1633,"f",,Trigger)</f>
        <v>50739</v>
      </c>
      <c r="BB1633" s="188">
        <f>_xll.qlInterestRateIndexMaturity(Currency&amp;"ibor"&amp;$I$1,BA1633,Trigger)</f>
        <v>50829</v>
      </c>
      <c r="BC1633" s="361" t="e">
        <f>_xll.qlIndexFixing($AC$5,AZ1633,,_xll.ohTrigger(Trigger,Quote!$V$2))</f>
        <v>#VALUE!</v>
      </c>
      <c r="BD1633" s="361" t="e">
        <f>_xll.qlIndexFixing($BE$1,AZ1633,TRUE,_xll.ohTrigger(Trigger,Quote!$V$2))</f>
        <v>#NUM!</v>
      </c>
    </row>
    <row r="1634" spans="51:56" ht="11.25" customHeight="1" x14ac:dyDescent="0.25">
      <c r="AY1634" s="189" t="s">
        <v>91</v>
      </c>
      <c r="AZ1634" s="188">
        <f>_xll.qlInterestRateIndexFixingDate(Currency&amp;"ibor"&amp;$I$1,BA1634,Trigger)</f>
        <v>50742</v>
      </c>
      <c r="BA1634" s="188">
        <f>_xll.qlCalendarAdvance(Calendar,BA1633,AY1634,"f",,Trigger)</f>
        <v>50746</v>
      </c>
      <c r="BB1634" s="188">
        <f>_xll.qlInterestRateIndexMaturity(Currency&amp;"ibor"&amp;$I$1,BA1634,Trigger)</f>
        <v>50836</v>
      </c>
      <c r="BC1634" s="361" t="e">
        <f>_xll.qlIndexFixing($AC$5,AZ1634,,_xll.ohTrigger(Trigger,Quote!$V$2))</f>
        <v>#VALUE!</v>
      </c>
      <c r="BD1634" s="361" t="e">
        <f>_xll.qlIndexFixing($BE$1,AZ1634,TRUE,_xll.ohTrigger(Trigger,Quote!$V$2))</f>
        <v>#NUM!</v>
      </c>
    </row>
    <row r="1635" spans="51:56" ht="11.25" customHeight="1" x14ac:dyDescent="0.25">
      <c r="AY1635" s="189" t="s">
        <v>91</v>
      </c>
      <c r="AZ1635" s="188">
        <f>_xll.qlInterestRateIndexFixingDate(Currency&amp;"ibor"&amp;$I$1,BA1635,Trigger)</f>
        <v>50749</v>
      </c>
      <c r="BA1635" s="188">
        <f>_xll.qlCalendarAdvance(Calendar,BA1634,AY1635,"f",,Trigger)</f>
        <v>50753</v>
      </c>
      <c r="BB1635" s="188">
        <f>_xll.qlInterestRateIndexMaturity(Currency&amp;"ibor"&amp;$I$1,BA1635,Trigger)</f>
        <v>50843</v>
      </c>
      <c r="BC1635" s="361" t="e">
        <f>_xll.qlIndexFixing($AC$5,AZ1635,,_xll.ohTrigger(Trigger,Quote!$V$2))</f>
        <v>#VALUE!</v>
      </c>
      <c r="BD1635" s="361" t="e">
        <f>_xll.qlIndexFixing($BE$1,AZ1635,TRUE,_xll.ohTrigger(Trigger,Quote!$V$2))</f>
        <v>#NUM!</v>
      </c>
    </row>
    <row r="1636" spans="51:56" ht="11.25" customHeight="1" x14ac:dyDescent="0.25">
      <c r="AY1636" s="189" t="s">
        <v>91</v>
      </c>
      <c r="AZ1636" s="188">
        <f>_xll.qlInterestRateIndexFixingDate(Currency&amp;"ibor"&amp;$I$1,BA1636,Trigger)</f>
        <v>50756</v>
      </c>
      <c r="BA1636" s="188">
        <f>_xll.qlCalendarAdvance(Calendar,BA1635,AY1636,"f",,Trigger)</f>
        <v>50760</v>
      </c>
      <c r="BB1636" s="188">
        <f>_xll.qlInterestRateIndexMaturity(Currency&amp;"ibor"&amp;$I$1,BA1636,Trigger)</f>
        <v>50850</v>
      </c>
      <c r="BC1636" s="361" t="e">
        <f>_xll.qlIndexFixing($AC$5,AZ1636,,_xll.ohTrigger(Trigger,Quote!$V$2))</f>
        <v>#VALUE!</v>
      </c>
      <c r="BD1636" s="361" t="e">
        <f>_xll.qlIndexFixing($BE$1,AZ1636,TRUE,_xll.ohTrigger(Trigger,Quote!$V$2))</f>
        <v>#NUM!</v>
      </c>
    </row>
    <row r="1637" spans="51:56" ht="11.25" customHeight="1" x14ac:dyDescent="0.25">
      <c r="AY1637" s="189" t="s">
        <v>91</v>
      </c>
      <c r="AZ1637" s="188">
        <f>_xll.qlInterestRateIndexFixingDate(Currency&amp;"ibor"&amp;$I$1,BA1637,Trigger)</f>
        <v>50763</v>
      </c>
      <c r="BA1637" s="188">
        <f>_xll.qlCalendarAdvance(Calendar,BA1636,AY1637,"f",,Trigger)</f>
        <v>50767</v>
      </c>
      <c r="BB1637" s="188">
        <f>_xll.qlInterestRateIndexMaturity(Currency&amp;"ibor"&amp;$I$1,BA1637,Trigger)</f>
        <v>50857</v>
      </c>
      <c r="BC1637" s="361" t="e">
        <f>_xll.qlIndexFixing($AC$5,AZ1637,,_xll.ohTrigger(Trigger,Quote!$V$2))</f>
        <v>#VALUE!</v>
      </c>
      <c r="BD1637" s="361" t="e">
        <f>_xll.qlIndexFixing($BE$1,AZ1637,TRUE,_xll.ohTrigger(Trigger,Quote!$V$2))</f>
        <v>#NUM!</v>
      </c>
    </row>
    <row r="1638" spans="51:56" ht="11.25" customHeight="1" x14ac:dyDescent="0.25">
      <c r="AY1638" s="189" t="s">
        <v>91</v>
      </c>
      <c r="AZ1638" s="188">
        <f>_xll.qlInterestRateIndexFixingDate(Currency&amp;"ibor"&amp;$I$1,BA1638,Trigger)</f>
        <v>50770</v>
      </c>
      <c r="BA1638" s="188">
        <f>_xll.qlCalendarAdvance(Calendar,BA1637,AY1638,"f",,Trigger)</f>
        <v>50774</v>
      </c>
      <c r="BB1638" s="188">
        <f>_xll.qlInterestRateIndexMaturity(Currency&amp;"ibor"&amp;$I$1,BA1638,Trigger)</f>
        <v>50864</v>
      </c>
      <c r="BC1638" s="361" t="e">
        <f>_xll.qlIndexFixing($AC$5,AZ1638,,_xll.ohTrigger(Trigger,Quote!$V$2))</f>
        <v>#VALUE!</v>
      </c>
      <c r="BD1638" s="361" t="e">
        <f>_xll.qlIndexFixing($BE$1,AZ1638,TRUE,_xll.ohTrigger(Trigger,Quote!$V$2))</f>
        <v>#NUM!</v>
      </c>
    </row>
    <row r="1639" spans="51:56" ht="11.25" customHeight="1" x14ac:dyDescent="0.25">
      <c r="AY1639" s="189" t="s">
        <v>91</v>
      </c>
      <c r="AZ1639" s="188">
        <f>_xll.qlInterestRateIndexFixingDate(Currency&amp;"ibor"&amp;$I$1,BA1639,Trigger)</f>
        <v>50777</v>
      </c>
      <c r="BA1639" s="188">
        <f>_xll.qlCalendarAdvance(Calendar,BA1638,AY1639,"f",,Trigger)</f>
        <v>50781</v>
      </c>
      <c r="BB1639" s="188">
        <f>_xll.qlInterestRateIndexMaturity(Currency&amp;"ibor"&amp;$I$1,BA1639,Trigger)</f>
        <v>50872</v>
      </c>
      <c r="BC1639" s="361" t="e">
        <f>_xll.qlIndexFixing($AC$5,AZ1639,,_xll.ohTrigger(Trigger,Quote!$V$2))</f>
        <v>#VALUE!</v>
      </c>
      <c r="BD1639" s="361" t="e">
        <f>_xll.qlIndexFixing($BE$1,AZ1639,TRUE,_xll.ohTrigger(Trigger,Quote!$V$2))</f>
        <v>#NUM!</v>
      </c>
    </row>
    <row r="1640" spans="51:56" ht="11.25" customHeight="1" x14ac:dyDescent="0.25">
      <c r="AY1640" s="189" t="s">
        <v>91</v>
      </c>
      <c r="AZ1640" s="188">
        <f>_xll.qlInterestRateIndexFixingDate(Currency&amp;"ibor"&amp;$I$1,BA1640,Trigger)</f>
        <v>50784</v>
      </c>
      <c r="BA1640" s="188">
        <f>_xll.qlCalendarAdvance(Calendar,BA1639,AY1640,"f",,Trigger)</f>
        <v>50788</v>
      </c>
      <c r="BB1640" s="188">
        <f>_xll.qlInterestRateIndexMaturity(Currency&amp;"ibor"&amp;$I$1,BA1640,Trigger)</f>
        <v>50878</v>
      </c>
      <c r="BC1640" s="361" t="e">
        <f>_xll.qlIndexFixing($AC$5,AZ1640,,_xll.ohTrigger(Trigger,Quote!$V$2))</f>
        <v>#VALUE!</v>
      </c>
      <c r="BD1640" s="361" t="e">
        <f>_xll.qlIndexFixing($BE$1,AZ1640,TRUE,_xll.ohTrigger(Trigger,Quote!$V$2))</f>
        <v>#NUM!</v>
      </c>
    </row>
    <row r="1641" spans="51:56" ht="11.25" customHeight="1" x14ac:dyDescent="0.25">
      <c r="AY1641" s="189" t="s">
        <v>91</v>
      </c>
      <c r="AZ1641" s="188">
        <f>_xll.qlInterestRateIndexFixingDate(Currency&amp;"ibor"&amp;$I$1,BA1641,Trigger)</f>
        <v>50791</v>
      </c>
      <c r="BA1641" s="188">
        <f>_xll.qlCalendarAdvance(Calendar,BA1640,AY1641,"f",,Trigger)</f>
        <v>50795</v>
      </c>
      <c r="BB1641" s="188">
        <f>_xll.qlInterestRateIndexMaturity(Currency&amp;"ibor"&amp;$I$1,BA1641,Trigger)</f>
        <v>50885</v>
      </c>
      <c r="BC1641" s="361" t="e">
        <f>_xll.qlIndexFixing($AC$5,AZ1641,,_xll.ohTrigger(Trigger,Quote!$V$2))</f>
        <v>#VALUE!</v>
      </c>
      <c r="BD1641" s="361" t="e">
        <f>_xll.qlIndexFixing($BE$1,AZ1641,TRUE,_xll.ohTrigger(Trigger,Quote!$V$2))</f>
        <v>#NUM!</v>
      </c>
    </row>
    <row r="1642" spans="51:56" ht="11.25" customHeight="1" x14ac:dyDescent="0.25">
      <c r="AY1642" s="189" t="s">
        <v>91</v>
      </c>
      <c r="AZ1642" s="188">
        <f>_xll.qlInterestRateIndexFixingDate(Currency&amp;"ibor"&amp;$I$1,BA1642,Trigger)</f>
        <v>50798</v>
      </c>
      <c r="BA1642" s="188">
        <f>_xll.qlCalendarAdvance(Calendar,BA1641,AY1642,"f",,Trigger)</f>
        <v>50802</v>
      </c>
      <c r="BB1642" s="188">
        <f>_xll.qlInterestRateIndexMaturity(Currency&amp;"ibor"&amp;$I$1,BA1642,Trigger)</f>
        <v>50892</v>
      </c>
      <c r="BC1642" s="361" t="e">
        <f>_xll.qlIndexFixing($AC$5,AZ1642,,_xll.ohTrigger(Trigger,Quote!$V$2))</f>
        <v>#VALUE!</v>
      </c>
      <c r="BD1642" s="361" t="e">
        <f>_xll.qlIndexFixing($BE$1,AZ1642,TRUE,_xll.ohTrigger(Trigger,Quote!$V$2))</f>
        <v>#NUM!</v>
      </c>
    </row>
    <row r="1643" spans="51:56" ht="11.25" customHeight="1" x14ac:dyDescent="0.25">
      <c r="AY1643" s="189" t="s">
        <v>91</v>
      </c>
      <c r="AZ1643" s="188">
        <f>_xll.qlInterestRateIndexFixingDate(Currency&amp;"ibor"&amp;$I$1,BA1643,Trigger)</f>
        <v>50805</v>
      </c>
      <c r="BA1643" s="188">
        <f>_xll.qlCalendarAdvance(Calendar,BA1642,AY1643,"f",,Trigger)</f>
        <v>50809</v>
      </c>
      <c r="BB1643" s="188">
        <f>_xll.qlInterestRateIndexMaturity(Currency&amp;"ibor"&amp;$I$1,BA1643,Trigger)</f>
        <v>50899</v>
      </c>
      <c r="BC1643" s="361" t="e">
        <f>_xll.qlIndexFixing($AC$5,AZ1643,,_xll.ohTrigger(Trigger,Quote!$V$2))</f>
        <v>#VALUE!</v>
      </c>
      <c r="BD1643" s="361" t="e">
        <f>_xll.qlIndexFixing($BE$1,AZ1643,TRUE,_xll.ohTrigger(Trigger,Quote!$V$2))</f>
        <v>#NUM!</v>
      </c>
    </row>
    <row r="1644" spans="51:56" ht="11.25" customHeight="1" x14ac:dyDescent="0.25">
      <c r="AY1644" s="189" t="s">
        <v>91</v>
      </c>
      <c r="AZ1644" s="188">
        <f>_xll.qlInterestRateIndexFixingDate(Currency&amp;"ibor"&amp;$I$1,BA1644,Trigger)</f>
        <v>50812</v>
      </c>
      <c r="BA1644" s="188">
        <f>_xll.qlCalendarAdvance(Calendar,BA1643,AY1644,"f",,Trigger)</f>
        <v>50816</v>
      </c>
      <c r="BB1644" s="188">
        <f>_xll.qlInterestRateIndexMaturity(Currency&amp;"ibor"&amp;$I$1,BA1644,Trigger)</f>
        <v>50906</v>
      </c>
      <c r="BC1644" s="361" t="e">
        <f>_xll.qlIndexFixing($AC$5,AZ1644,,_xll.ohTrigger(Trigger,Quote!$V$2))</f>
        <v>#VALUE!</v>
      </c>
      <c r="BD1644" s="361" t="e">
        <f>_xll.qlIndexFixing($BE$1,AZ1644,TRUE,_xll.ohTrigger(Trigger,Quote!$V$2))</f>
        <v>#NUM!</v>
      </c>
    </row>
    <row r="1645" spans="51:56" ht="11.25" customHeight="1" x14ac:dyDescent="0.25">
      <c r="AY1645" s="189" t="s">
        <v>91</v>
      </c>
      <c r="AZ1645" s="188">
        <f>_xll.qlInterestRateIndexFixingDate(Currency&amp;"ibor"&amp;$I$1,BA1645,Trigger)</f>
        <v>50819</v>
      </c>
      <c r="BA1645" s="188">
        <f>_xll.qlCalendarAdvance(Calendar,BA1644,AY1645,"f",,Trigger)</f>
        <v>50823</v>
      </c>
      <c r="BB1645" s="188">
        <f>_xll.qlInterestRateIndexMaturity(Currency&amp;"ibor"&amp;$I$1,BA1645,Trigger)</f>
        <v>50913</v>
      </c>
      <c r="BC1645" s="361" t="e">
        <f>_xll.qlIndexFixing($AC$5,AZ1645,,_xll.ohTrigger(Trigger,Quote!$V$2))</f>
        <v>#VALUE!</v>
      </c>
      <c r="BD1645" s="361" t="e">
        <f>_xll.qlIndexFixing($BE$1,AZ1645,TRUE,_xll.ohTrigger(Trigger,Quote!$V$2))</f>
        <v>#NUM!</v>
      </c>
    </row>
    <row r="1646" spans="51:56" ht="11.25" customHeight="1" x14ac:dyDescent="0.25">
      <c r="AY1646" s="189" t="s">
        <v>91</v>
      </c>
      <c r="AZ1646" s="188">
        <f>_xll.qlInterestRateIndexFixingDate(Currency&amp;"ibor"&amp;$I$1,BA1646,Trigger)</f>
        <v>50826</v>
      </c>
      <c r="BA1646" s="188">
        <f>_xll.qlCalendarAdvance(Calendar,BA1645,AY1646,"f",,Trigger)</f>
        <v>50830</v>
      </c>
      <c r="BB1646" s="188">
        <f>_xll.qlInterestRateIndexMaturity(Currency&amp;"ibor"&amp;$I$1,BA1646,Trigger)</f>
        <v>50922</v>
      </c>
      <c r="BC1646" s="361" t="e">
        <f>_xll.qlIndexFixing($AC$5,AZ1646,,_xll.ohTrigger(Trigger,Quote!$V$2))</f>
        <v>#VALUE!</v>
      </c>
      <c r="BD1646" s="361" t="e">
        <f>_xll.qlIndexFixing($BE$1,AZ1646,TRUE,_xll.ohTrigger(Trigger,Quote!$V$2))</f>
        <v>#NUM!</v>
      </c>
    </row>
    <row r="1647" spans="51:56" ht="11.25" customHeight="1" x14ac:dyDescent="0.25">
      <c r="AY1647" s="189" t="s">
        <v>91</v>
      </c>
      <c r="AZ1647" s="188">
        <f>_xll.qlInterestRateIndexFixingDate(Currency&amp;"ibor"&amp;$I$1,BA1647,Trigger)</f>
        <v>50833</v>
      </c>
      <c r="BA1647" s="188">
        <f>_xll.qlCalendarAdvance(Calendar,BA1646,AY1647,"f",,Trigger)</f>
        <v>50837</v>
      </c>
      <c r="BB1647" s="188">
        <f>_xll.qlInterestRateIndexMaturity(Currency&amp;"ibor"&amp;$I$1,BA1647,Trigger)</f>
        <v>50929</v>
      </c>
      <c r="BC1647" s="361" t="e">
        <f>_xll.qlIndexFixing($AC$5,AZ1647,,_xll.ohTrigger(Trigger,Quote!$V$2))</f>
        <v>#VALUE!</v>
      </c>
      <c r="BD1647" s="361" t="e">
        <f>_xll.qlIndexFixing($BE$1,AZ1647,TRUE,_xll.ohTrigger(Trigger,Quote!$V$2))</f>
        <v>#NUM!</v>
      </c>
    </row>
    <row r="1648" spans="51:56" ht="11.25" customHeight="1" x14ac:dyDescent="0.25">
      <c r="AY1648" s="189" t="s">
        <v>91</v>
      </c>
      <c r="AZ1648" s="188">
        <f>_xll.qlInterestRateIndexFixingDate(Currency&amp;"ibor"&amp;$I$1,BA1648,Trigger)</f>
        <v>50840</v>
      </c>
      <c r="BA1648" s="188">
        <f>_xll.qlCalendarAdvance(Calendar,BA1647,AY1648,"f",,Trigger)</f>
        <v>50844</v>
      </c>
      <c r="BB1648" s="188">
        <f>_xll.qlInterestRateIndexMaturity(Currency&amp;"ibor"&amp;$I$1,BA1648,Trigger)</f>
        <v>50936</v>
      </c>
      <c r="BC1648" s="361" t="e">
        <f>_xll.qlIndexFixing($AC$5,AZ1648,,_xll.ohTrigger(Trigger,Quote!$V$2))</f>
        <v>#VALUE!</v>
      </c>
      <c r="BD1648" s="361" t="e">
        <f>_xll.qlIndexFixing($BE$1,AZ1648,TRUE,_xll.ohTrigger(Trigger,Quote!$V$2))</f>
        <v>#NUM!</v>
      </c>
    </row>
    <row r="1649" spans="51:56" ht="11.25" customHeight="1" x14ac:dyDescent="0.25">
      <c r="AY1649" s="189" t="s">
        <v>91</v>
      </c>
      <c r="AZ1649" s="188">
        <f>_xll.qlInterestRateIndexFixingDate(Currency&amp;"ibor"&amp;$I$1,BA1649,Trigger)</f>
        <v>50847</v>
      </c>
      <c r="BA1649" s="188">
        <f>_xll.qlCalendarAdvance(Calendar,BA1648,AY1649,"f",,Trigger)</f>
        <v>50851</v>
      </c>
      <c r="BB1649" s="188">
        <f>_xll.qlInterestRateIndexMaturity(Currency&amp;"ibor"&amp;$I$1,BA1649,Trigger)</f>
        <v>50943</v>
      </c>
      <c r="BC1649" s="361" t="e">
        <f>_xll.qlIndexFixing($AC$5,AZ1649,,_xll.ohTrigger(Trigger,Quote!$V$2))</f>
        <v>#VALUE!</v>
      </c>
      <c r="BD1649" s="361" t="e">
        <f>_xll.qlIndexFixing($BE$1,AZ1649,TRUE,_xll.ohTrigger(Trigger,Quote!$V$2))</f>
        <v>#NUM!</v>
      </c>
    </row>
    <row r="1650" spans="51:56" ht="11.25" customHeight="1" x14ac:dyDescent="0.25">
      <c r="AY1650" s="189" t="s">
        <v>91</v>
      </c>
      <c r="AZ1650" s="188">
        <f>_xll.qlInterestRateIndexFixingDate(Currency&amp;"ibor"&amp;$I$1,BA1650,Trigger)</f>
        <v>50854</v>
      </c>
      <c r="BA1650" s="188">
        <f>_xll.qlCalendarAdvance(Calendar,BA1649,AY1650,"f",,Trigger)</f>
        <v>50858</v>
      </c>
      <c r="BB1650" s="188">
        <f>_xll.qlInterestRateIndexMaturity(Currency&amp;"ibor"&amp;$I$1,BA1650,Trigger)</f>
        <v>50950</v>
      </c>
      <c r="BC1650" s="361" t="e">
        <f>_xll.qlIndexFixing($AC$5,AZ1650,,_xll.ohTrigger(Trigger,Quote!$V$2))</f>
        <v>#VALUE!</v>
      </c>
      <c r="BD1650" s="361" t="e">
        <f>_xll.qlIndexFixing($BE$1,AZ1650,TRUE,_xll.ohTrigger(Trigger,Quote!$V$2))</f>
        <v>#NUM!</v>
      </c>
    </row>
    <row r="1651" spans="51:56" ht="11.25" customHeight="1" x14ac:dyDescent="0.25">
      <c r="AY1651" s="189" t="s">
        <v>91</v>
      </c>
      <c r="AZ1651" s="188">
        <f>_xll.qlInterestRateIndexFixingDate(Currency&amp;"ibor"&amp;$I$1,BA1651,Trigger)</f>
        <v>50861</v>
      </c>
      <c r="BA1651" s="188">
        <f>_xll.qlCalendarAdvance(Calendar,BA1650,AY1651,"f",,Trigger)</f>
        <v>50865</v>
      </c>
      <c r="BB1651" s="188">
        <f>_xll.qlInterestRateIndexMaturity(Currency&amp;"ibor"&amp;$I$1,BA1651,Trigger)</f>
        <v>50956</v>
      </c>
      <c r="BC1651" s="361" t="e">
        <f>_xll.qlIndexFixing($AC$5,AZ1651,,_xll.ohTrigger(Trigger,Quote!$V$2))</f>
        <v>#VALUE!</v>
      </c>
      <c r="BD1651" s="361" t="e">
        <f>_xll.qlIndexFixing($BE$1,AZ1651,TRUE,_xll.ohTrigger(Trigger,Quote!$V$2))</f>
        <v>#NUM!</v>
      </c>
    </row>
    <row r="1652" spans="51:56" ht="11.25" customHeight="1" x14ac:dyDescent="0.25">
      <c r="AY1652" s="189" t="s">
        <v>91</v>
      </c>
      <c r="AZ1652" s="188">
        <f>_xll.qlInterestRateIndexFixingDate(Currency&amp;"ibor"&amp;$I$1,BA1652,Trigger)</f>
        <v>50866</v>
      </c>
      <c r="BA1652" s="188">
        <f>_xll.qlCalendarAdvance(Calendar,BA1651,AY1652,"f",,Trigger)</f>
        <v>50872</v>
      </c>
      <c r="BB1652" s="188">
        <f>_xll.qlInterestRateIndexMaturity(Currency&amp;"ibor"&amp;$I$1,BA1652,Trigger)</f>
        <v>50963</v>
      </c>
      <c r="BC1652" s="361" t="e">
        <f>_xll.qlIndexFixing($AC$5,AZ1652,,_xll.ohTrigger(Trigger,Quote!$V$2))</f>
        <v>#VALUE!</v>
      </c>
      <c r="BD1652" s="361" t="e">
        <f>_xll.qlIndexFixing($BE$1,AZ1652,TRUE,_xll.ohTrigger(Trigger,Quote!$V$2))</f>
        <v>#NUM!</v>
      </c>
    </row>
    <row r="1653" spans="51:56" ht="11.25" customHeight="1" x14ac:dyDescent="0.25">
      <c r="AY1653" s="189" t="s">
        <v>91</v>
      </c>
      <c r="AZ1653" s="188">
        <f>_xll.qlInterestRateIndexFixingDate(Currency&amp;"ibor"&amp;$I$1,BA1653,Trigger)</f>
        <v>50875</v>
      </c>
      <c r="BA1653" s="188">
        <f>_xll.qlCalendarAdvance(Calendar,BA1652,AY1653,"f",,Trigger)</f>
        <v>50879</v>
      </c>
      <c r="BB1653" s="188">
        <f>_xll.qlInterestRateIndexMaturity(Currency&amp;"ibor"&amp;$I$1,BA1653,Trigger)</f>
        <v>50970</v>
      </c>
      <c r="BC1653" s="361" t="e">
        <f>_xll.qlIndexFixing($AC$5,AZ1653,,_xll.ohTrigger(Trigger,Quote!$V$2))</f>
        <v>#VALUE!</v>
      </c>
      <c r="BD1653" s="361" t="e">
        <f>_xll.qlIndexFixing($BE$1,AZ1653,TRUE,_xll.ohTrigger(Trigger,Quote!$V$2))</f>
        <v>#NUM!</v>
      </c>
    </row>
    <row r="1654" spans="51:56" ht="11.25" customHeight="1" x14ac:dyDescent="0.25">
      <c r="AY1654" s="189" t="s">
        <v>91</v>
      </c>
      <c r="AZ1654" s="188">
        <f>_xll.qlInterestRateIndexFixingDate(Currency&amp;"ibor"&amp;$I$1,BA1654,Trigger)</f>
        <v>50882</v>
      </c>
      <c r="BA1654" s="188">
        <f>_xll.qlCalendarAdvance(Calendar,BA1653,AY1654,"f",,Trigger)</f>
        <v>50886</v>
      </c>
      <c r="BB1654" s="188">
        <f>_xll.qlInterestRateIndexMaturity(Currency&amp;"ibor"&amp;$I$1,BA1654,Trigger)</f>
        <v>50977</v>
      </c>
      <c r="BC1654" s="361" t="e">
        <f>_xll.qlIndexFixing($AC$5,AZ1654,,_xll.ohTrigger(Trigger,Quote!$V$2))</f>
        <v>#VALUE!</v>
      </c>
      <c r="BD1654" s="361" t="e">
        <f>_xll.qlIndexFixing($BE$1,AZ1654,TRUE,_xll.ohTrigger(Trigger,Quote!$V$2))</f>
        <v>#NUM!</v>
      </c>
    </row>
    <row r="1655" spans="51:56" ht="11.25" customHeight="1" x14ac:dyDescent="0.25">
      <c r="AY1655" s="189" t="s">
        <v>91</v>
      </c>
      <c r="AZ1655" s="188">
        <f>_xll.qlInterestRateIndexFixingDate(Currency&amp;"ibor"&amp;$I$1,BA1655,Trigger)</f>
        <v>50889</v>
      </c>
      <c r="BA1655" s="188">
        <f>_xll.qlCalendarAdvance(Calendar,BA1654,AY1655,"f",,Trigger)</f>
        <v>50893</v>
      </c>
      <c r="BB1655" s="188">
        <f>_xll.qlInterestRateIndexMaturity(Currency&amp;"ibor"&amp;$I$1,BA1655,Trigger)</f>
        <v>50985</v>
      </c>
      <c r="BC1655" s="361" t="e">
        <f>_xll.qlIndexFixing($AC$5,AZ1655,,_xll.ohTrigger(Trigger,Quote!$V$2))</f>
        <v>#VALUE!</v>
      </c>
      <c r="BD1655" s="361" t="e">
        <f>_xll.qlIndexFixing($BE$1,AZ1655,TRUE,_xll.ohTrigger(Trigger,Quote!$V$2))</f>
        <v>#NUM!</v>
      </c>
    </row>
    <row r="1656" spans="51:56" ht="11.25" customHeight="1" x14ac:dyDescent="0.25">
      <c r="AY1656" s="189" t="s">
        <v>91</v>
      </c>
      <c r="AZ1656" s="188">
        <f>_xll.qlInterestRateIndexFixingDate(Currency&amp;"ibor"&amp;$I$1,BA1656,Trigger)</f>
        <v>50896</v>
      </c>
      <c r="BA1656" s="188">
        <f>_xll.qlCalendarAdvance(Calendar,BA1655,AY1656,"f",,Trigger)</f>
        <v>50900</v>
      </c>
      <c r="BB1656" s="188">
        <f>_xll.qlInterestRateIndexMaturity(Currency&amp;"ibor"&amp;$I$1,BA1656,Trigger)</f>
        <v>50992</v>
      </c>
      <c r="BC1656" s="361" t="e">
        <f>_xll.qlIndexFixing($AC$5,AZ1656,,_xll.ohTrigger(Trigger,Quote!$V$2))</f>
        <v>#VALUE!</v>
      </c>
      <c r="BD1656" s="361" t="e">
        <f>_xll.qlIndexFixing($BE$1,AZ1656,TRUE,_xll.ohTrigger(Trigger,Quote!$V$2))</f>
        <v>#NUM!</v>
      </c>
    </row>
    <row r="1657" spans="51:56" ht="11.25" customHeight="1" x14ac:dyDescent="0.25">
      <c r="AY1657" s="189" t="s">
        <v>91</v>
      </c>
      <c r="AZ1657" s="188">
        <f>_xll.qlInterestRateIndexFixingDate(Currency&amp;"ibor"&amp;$I$1,BA1657,Trigger)</f>
        <v>50903</v>
      </c>
      <c r="BA1657" s="188">
        <f>_xll.qlCalendarAdvance(Calendar,BA1656,AY1657,"f",,Trigger)</f>
        <v>50907</v>
      </c>
      <c r="BB1657" s="188">
        <f>_xll.qlInterestRateIndexMaturity(Currency&amp;"ibor"&amp;$I$1,BA1657,Trigger)</f>
        <v>50999</v>
      </c>
      <c r="BC1657" s="361" t="e">
        <f>_xll.qlIndexFixing($AC$5,AZ1657,,_xll.ohTrigger(Trigger,Quote!$V$2))</f>
        <v>#VALUE!</v>
      </c>
      <c r="BD1657" s="361" t="e">
        <f>_xll.qlIndexFixing($BE$1,AZ1657,TRUE,_xll.ohTrigger(Trigger,Quote!$V$2))</f>
        <v>#NUM!</v>
      </c>
    </row>
    <row r="1658" spans="51:56" ht="11.25" customHeight="1" x14ac:dyDescent="0.25">
      <c r="AY1658" s="189" t="s">
        <v>91</v>
      </c>
      <c r="AZ1658" s="188">
        <f>_xll.qlInterestRateIndexFixingDate(Currency&amp;"ibor"&amp;$I$1,BA1658,Trigger)</f>
        <v>50910</v>
      </c>
      <c r="BA1658" s="188">
        <f>_xll.qlCalendarAdvance(Calendar,BA1657,AY1658,"f",,Trigger)</f>
        <v>50914</v>
      </c>
      <c r="BB1658" s="188">
        <f>_xll.qlInterestRateIndexMaturity(Currency&amp;"ibor"&amp;$I$1,BA1658,Trigger)</f>
        <v>51006</v>
      </c>
      <c r="BC1658" s="361" t="e">
        <f>_xll.qlIndexFixing($AC$5,AZ1658,,_xll.ohTrigger(Trigger,Quote!$V$2))</f>
        <v>#VALUE!</v>
      </c>
      <c r="BD1658" s="361" t="e">
        <f>_xll.qlIndexFixing($BE$1,AZ1658,TRUE,_xll.ohTrigger(Trigger,Quote!$V$2))</f>
        <v>#NUM!</v>
      </c>
    </row>
    <row r="1659" spans="51:56" ht="11.25" customHeight="1" x14ac:dyDescent="0.25">
      <c r="AY1659" s="189" t="s">
        <v>91</v>
      </c>
      <c r="AZ1659" s="188">
        <f>_xll.qlInterestRateIndexFixingDate(Currency&amp;"ibor"&amp;$I$1,BA1659,Trigger)</f>
        <v>50917</v>
      </c>
      <c r="BA1659" s="188">
        <f>_xll.qlCalendarAdvance(Calendar,BA1658,AY1659,"f",,Trigger)</f>
        <v>50921</v>
      </c>
      <c r="BB1659" s="188">
        <f>_xll.qlInterestRateIndexMaturity(Currency&amp;"ibor"&amp;$I$1,BA1659,Trigger)</f>
        <v>51013</v>
      </c>
      <c r="BC1659" s="361" t="e">
        <f>_xll.qlIndexFixing($AC$5,AZ1659,,_xll.ohTrigger(Trigger,Quote!$V$2))</f>
        <v>#VALUE!</v>
      </c>
      <c r="BD1659" s="361" t="e">
        <f>_xll.qlIndexFixing($BE$1,AZ1659,TRUE,_xll.ohTrigger(Trigger,Quote!$V$2))</f>
        <v>#NUM!</v>
      </c>
    </row>
    <row r="1660" spans="51:56" ht="11.25" customHeight="1" x14ac:dyDescent="0.25">
      <c r="AY1660" s="189" t="s">
        <v>91</v>
      </c>
      <c r="AZ1660" s="188">
        <f>_xll.qlInterestRateIndexFixingDate(Currency&amp;"ibor"&amp;$I$1,BA1660,Trigger)</f>
        <v>50924</v>
      </c>
      <c r="BA1660" s="188">
        <f>_xll.qlCalendarAdvance(Calendar,BA1659,AY1660,"f",,Trigger)</f>
        <v>50928</v>
      </c>
      <c r="BB1660" s="188">
        <f>_xll.qlInterestRateIndexMaturity(Currency&amp;"ibor"&amp;$I$1,BA1660,Trigger)</f>
        <v>51020</v>
      </c>
      <c r="BC1660" s="361" t="e">
        <f>_xll.qlIndexFixing($AC$5,AZ1660,,_xll.ohTrigger(Trigger,Quote!$V$2))</f>
        <v>#VALUE!</v>
      </c>
      <c r="BD1660" s="361" t="e">
        <f>_xll.qlIndexFixing($BE$1,AZ1660,TRUE,_xll.ohTrigger(Trigger,Quote!$V$2))</f>
        <v>#NUM!</v>
      </c>
    </row>
    <row r="1661" spans="51:56" ht="11.25" customHeight="1" x14ac:dyDescent="0.25">
      <c r="AY1661" s="189" t="s">
        <v>91</v>
      </c>
      <c r="AZ1661" s="188">
        <f>_xll.qlInterestRateIndexFixingDate(Currency&amp;"ibor"&amp;$I$1,BA1661,Trigger)</f>
        <v>50931</v>
      </c>
      <c r="BA1661" s="188">
        <f>_xll.qlCalendarAdvance(Calendar,BA1660,AY1661,"f",,Trigger)</f>
        <v>50935</v>
      </c>
      <c r="BB1661" s="188">
        <f>_xll.qlInterestRateIndexMaturity(Currency&amp;"ibor"&amp;$I$1,BA1661,Trigger)</f>
        <v>51027</v>
      </c>
      <c r="BC1661" s="361" t="e">
        <f>_xll.qlIndexFixing($AC$5,AZ1661,,_xll.ohTrigger(Trigger,Quote!$V$2))</f>
        <v>#VALUE!</v>
      </c>
      <c r="BD1661" s="361" t="e">
        <f>_xll.qlIndexFixing($BE$1,AZ1661,TRUE,_xll.ohTrigger(Trigger,Quote!$V$2))</f>
        <v>#NUM!</v>
      </c>
    </row>
    <row r="1662" spans="51:56" ht="11.25" customHeight="1" x14ac:dyDescent="0.25">
      <c r="AY1662" s="189" t="s">
        <v>91</v>
      </c>
      <c r="AZ1662" s="188">
        <f>_xll.qlInterestRateIndexFixingDate(Currency&amp;"ibor"&amp;$I$1,BA1662,Trigger)</f>
        <v>50938</v>
      </c>
      <c r="BA1662" s="188">
        <f>_xll.qlCalendarAdvance(Calendar,BA1661,AY1662,"f",,Trigger)</f>
        <v>50942</v>
      </c>
      <c r="BB1662" s="188">
        <f>_xll.qlInterestRateIndexMaturity(Currency&amp;"ibor"&amp;$I$1,BA1662,Trigger)</f>
        <v>51034</v>
      </c>
      <c r="BC1662" s="361" t="e">
        <f>_xll.qlIndexFixing($AC$5,AZ1662,,_xll.ohTrigger(Trigger,Quote!$V$2))</f>
        <v>#VALUE!</v>
      </c>
      <c r="BD1662" s="361" t="e">
        <f>_xll.qlIndexFixing($BE$1,AZ1662,TRUE,_xll.ohTrigger(Trigger,Quote!$V$2))</f>
        <v>#NUM!</v>
      </c>
    </row>
    <row r="1663" spans="51:56" ht="11.25" customHeight="1" x14ac:dyDescent="0.25">
      <c r="AY1663" s="189" t="s">
        <v>91</v>
      </c>
      <c r="AZ1663" s="188">
        <f>_xll.qlInterestRateIndexFixingDate(Currency&amp;"ibor"&amp;$I$1,BA1663,Trigger)</f>
        <v>50945</v>
      </c>
      <c r="BA1663" s="188">
        <f>_xll.qlCalendarAdvance(Calendar,BA1662,AY1663,"f",,Trigger)</f>
        <v>50949</v>
      </c>
      <c r="BB1663" s="188">
        <f>_xll.qlInterestRateIndexMaturity(Currency&amp;"ibor"&amp;$I$1,BA1663,Trigger)</f>
        <v>51041</v>
      </c>
      <c r="BC1663" s="361" t="e">
        <f>_xll.qlIndexFixing($AC$5,AZ1663,,_xll.ohTrigger(Trigger,Quote!$V$2))</f>
        <v>#VALUE!</v>
      </c>
      <c r="BD1663" s="361" t="e">
        <f>_xll.qlIndexFixing($BE$1,AZ1663,TRUE,_xll.ohTrigger(Trigger,Quote!$V$2))</f>
        <v>#NUM!</v>
      </c>
    </row>
    <row r="1664" spans="51:56" ht="11.25" customHeight="1" x14ac:dyDescent="0.25">
      <c r="AY1664" s="189" t="s">
        <v>91</v>
      </c>
      <c r="AZ1664" s="188">
        <f>_xll.qlInterestRateIndexFixingDate(Currency&amp;"ibor"&amp;$I$1,BA1664,Trigger)</f>
        <v>50952</v>
      </c>
      <c r="BA1664" s="188">
        <f>_xll.qlCalendarAdvance(Calendar,BA1663,AY1664,"f",,Trigger)</f>
        <v>50956</v>
      </c>
      <c r="BB1664" s="188">
        <f>_xll.qlInterestRateIndexMaturity(Currency&amp;"ibor"&amp;$I$1,BA1664,Trigger)</f>
        <v>51048</v>
      </c>
      <c r="BC1664" s="361" t="e">
        <f>_xll.qlIndexFixing($AC$5,AZ1664,,_xll.ohTrigger(Trigger,Quote!$V$2))</f>
        <v>#VALUE!</v>
      </c>
      <c r="BD1664" s="361" t="e">
        <f>_xll.qlIndexFixing($BE$1,AZ1664,TRUE,_xll.ohTrigger(Trigger,Quote!$V$2))</f>
        <v>#NUM!</v>
      </c>
    </row>
    <row r="1665" spans="51:56" ht="11.25" customHeight="1" x14ac:dyDescent="0.25">
      <c r="AY1665" s="189" t="s">
        <v>91</v>
      </c>
      <c r="AZ1665" s="188">
        <f>_xll.qlInterestRateIndexFixingDate(Currency&amp;"ibor"&amp;$I$1,BA1665,Trigger)</f>
        <v>50959</v>
      </c>
      <c r="BA1665" s="188">
        <f>_xll.qlCalendarAdvance(Calendar,BA1664,AY1665,"f",,Trigger)</f>
        <v>50963</v>
      </c>
      <c r="BB1665" s="188">
        <f>_xll.qlInterestRateIndexMaturity(Currency&amp;"ibor"&amp;$I$1,BA1665,Trigger)</f>
        <v>51055</v>
      </c>
      <c r="BC1665" s="361" t="e">
        <f>_xll.qlIndexFixing($AC$5,AZ1665,,_xll.ohTrigger(Trigger,Quote!$V$2))</f>
        <v>#VALUE!</v>
      </c>
      <c r="BD1665" s="361" t="e">
        <f>_xll.qlIndexFixing($BE$1,AZ1665,TRUE,_xll.ohTrigger(Trigger,Quote!$V$2))</f>
        <v>#NUM!</v>
      </c>
    </row>
    <row r="1666" spans="51:56" ht="11.25" customHeight="1" x14ac:dyDescent="0.25">
      <c r="AY1666" s="189" t="s">
        <v>91</v>
      </c>
      <c r="AZ1666" s="188">
        <f>_xll.qlInterestRateIndexFixingDate(Currency&amp;"ibor"&amp;$I$1,BA1666,Trigger)</f>
        <v>50966</v>
      </c>
      <c r="BA1666" s="188">
        <f>_xll.qlCalendarAdvance(Calendar,BA1665,AY1666,"f",,Trigger)</f>
        <v>50970</v>
      </c>
      <c r="BB1666" s="188">
        <f>_xll.qlInterestRateIndexMaturity(Currency&amp;"ibor"&amp;$I$1,BA1666,Trigger)</f>
        <v>51062</v>
      </c>
      <c r="BC1666" s="361" t="e">
        <f>_xll.qlIndexFixing($AC$5,AZ1666,,_xll.ohTrigger(Trigger,Quote!$V$2))</f>
        <v>#VALUE!</v>
      </c>
      <c r="BD1666" s="361" t="e">
        <f>_xll.qlIndexFixing($BE$1,AZ1666,TRUE,_xll.ohTrigger(Trigger,Quote!$V$2))</f>
        <v>#NUM!</v>
      </c>
    </row>
    <row r="1667" spans="51:56" ht="11.25" customHeight="1" x14ac:dyDescent="0.25">
      <c r="AY1667" s="189" t="s">
        <v>91</v>
      </c>
      <c r="AZ1667" s="188">
        <f>_xll.qlInterestRateIndexFixingDate(Currency&amp;"ibor"&amp;$I$1,BA1667,Trigger)</f>
        <v>50973</v>
      </c>
      <c r="BA1667" s="188">
        <f>_xll.qlCalendarAdvance(Calendar,BA1666,AY1667,"f",,Trigger)</f>
        <v>50977</v>
      </c>
      <c r="BB1667" s="188">
        <f>_xll.qlInterestRateIndexMaturity(Currency&amp;"ibor"&amp;$I$1,BA1667,Trigger)</f>
        <v>51069</v>
      </c>
      <c r="BC1667" s="361" t="e">
        <f>_xll.qlIndexFixing($AC$5,AZ1667,,_xll.ohTrigger(Trigger,Quote!$V$2))</f>
        <v>#VALUE!</v>
      </c>
      <c r="BD1667" s="361" t="e">
        <f>_xll.qlIndexFixing($BE$1,AZ1667,TRUE,_xll.ohTrigger(Trigger,Quote!$V$2))</f>
        <v>#NUM!</v>
      </c>
    </row>
    <row r="1668" spans="51:56" ht="11.25" customHeight="1" x14ac:dyDescent="0.25">
      <c r="AY1668" s="189" t="s">
        <v>91</v>
      </c>
      <c r="AZ1668" s="188">
        <f>_xll.qlInterestRateIndexFixingDate(Currency&amp;"ibor"&amp;$I$1,BA1668,Trigger)</f>
        <v>50980</v>
      </c>
      <c r="BA1668" s="188">
        <f>_xll.qlCalendarAdvance(Calendar,BA1667,AY1668,"f",,Trigger)</f>
        <v>50984</v>
      </c>
      <c r="BB1668" s="188">
        <f>_xll.qlInterestRateIndexMaturity(Currency&amp;"ibor"&amp;$I$1,BA1668,Trigger)</f>
        <v>51076</v>
      </c>
      <c r="BC1668" s="361" t="e">
        <f>_xll.qlIndexFixing($AC$5,AZ1668,,_xll.ohTrigger(Trigger,Quote!$V$2))</f>
        <v>#VALUE!</v>
      </c>
      <c r="BD1668" s="361" t="e">
        <f>_xll.qlIndexFixing($BE$1,AZ1668,TRUE,_xll.ohTrigger(Trigger,Quote!$V$2))</f>
        <v>#NUM!</v>
      </c>
    </row>
    <row r="1669" spans="51:56" ht="11.25" customHeight="1" x14ac:dyDescent="0.25">
      <c r="AY1669" s="189" t="s">
        <v>91</v>
      </c>
      <c r="AZ1669" s="188">
        <f>_xll.qlInterestRateIndexFixingDate(Currency&amp;"ibor"&amp;$I$1,BA1669,Trigger)</f>
        <v>50987</v>
      </c>
      <c r="BA1669" s="188">
        <f>_xll.qlCalendarAdvance(Calendar,BA1668,AY1669,"f",,Trigger)</f>
        <v>50991</v>
      </c>
      <c r="BB1669" s="188">
        <f>_xll.qlInterestRateIndexMaturity(Currency&amp;"ibor"&amp;$I$1,BA1669,Trigger)</f>
        <v>51083</v>
      </c>
      <c r="BC1669" s="361" t="e">
        <f>_xll.qlIndexFixing($AC$5,AZ1669,,_xll.ohTrigger(Trigger,Quote!$V$2))</f>
        <v>#VALUE!</v>
      </c>
      <c r="BD1669" s="361" t="e">
        <f>_xll.qlIndexFixing($BE$1,AZ1669,TRUE,_xll.ohTrigger(Trigger,Quote!$V$2))</f>
        <v>#NUM!</v>
      </c>
    </row>
    <row r="1670" spans="51:56" ht="11.25" customHeight="1" x14ac:dyDescent="0.25">
      <c r="AY1670" s="189" t="s">
        <v>91</v>
      </c>
      <c r="AZ1670" s="188">
        <f>_xll.qlInterestRateIndexFixingDate(Currency&amp;"ibor"&amp;$I$1,BA1670,Trigger)</f>
        <v>50994</v>
      </c>
      <c r="BA1670" s="188">
        <f>_xll.qlCalendarAdvance(Calendar,BA1669,AY1670,"f",,Trigger)</f>
        <v>50998</v>
      </c>
      <c r="BB1670" s="188">
        <f>_xll.qlInterestRateIndexMaturity(Currency&amp;"ibor"&amp;$I$1,BA1670,Trigger)</f>
        <v>51090</v>
      </c>
      <c r="BC1670" s="361" t="e">
        <f>_xll.qlIndexFixing($AC$5,AZ1670,,_xll.ohTrigger(Trigger,Quote!$V$2))</f>
        <v>#VALUE!</v>
      </c>
      <c r="BD1670" s="361" t="e">
        <f>_xll.qlIndexFixing($BE$1,AZ1670,TRUE,_xll.ohTrigger(Trigger,Quote!$V$2))</f>
        <v>#NUM!</v>
      </c>
    </row>
    <row r="1671" spans="51:56" ht="11.25" customHeight="1" x14ac:dyDescent="0.25">
      <c r="AY1671" s="189" t="s">
        <v>91</v>
      </c>
      <c r="AZ1671" s="188">
        <f>_xll.qlInterestRateIndexFixingDate(Currency&amp;"ibor"&amp;$I$1,BA1671,Trigger)</f>
        <v>51001</v>
      </c>
      <c r="BA1671" s="188">
        <f>_xll.qlCalendarAdvance(Calendar,BA1670,AY1671,"f",,Trigger)</f>
        <v>51005</v>
      </c>
      <c r="BB1671" s="188">
        <f>_xll.qlInterestRateIndexMaturity(Currency&amp;"ibor"&amp;$I$1,BA1671,Trigger)</f>
        <v>51097</v>
      </c>
      <c r="BC1671" s="361" t="e">
        <f>_xll.qlIndexFixing($AC$5,AZ1671,,_xll.ohTrigger(Trigger,Quote!$V$2))</f>
        <v>#VALUE!</v>
      </c>
      <c r="BD1671" s="361" t="e">
        <f>_xll.qlIndexFixing($BE$1,AZ1671,TRUE,_xll.ohTrigger(Trigger,Quote!$V$2))</f>
        <v>#NUM!</v>
      </c>
    </row>
    <row r="1672" spans="51:56" ht="11.25" customHeight="1" x14ac:dyDescent="0.25">
      <c r="AY1672" s="189" t="s">
        <v>91</v>
      </c>
      <c r="AZ1672" s="188">
        <f>_xll.qlInterestRateIndexFixingDate(Currency&amp;"ibor"&amp;$I$1,BA1672,Trigger)</f>
        <v>51008</v>
      </c>
      <c r="BA1672" s="188">
        <f>_xll.qlCalendarAdvance(Calendar,BA1671,AY1672,"f",,Trigger)</f>
        <v>51012</v>
      </c>
      <c r="BB1672" s="188">
        <f>_xll.qlInterestRateIndexMaturity(Currency&amp;"ibor"&amp;$I$1,BA1672,Trigger)</f>
        <v>51104</v>
      </c>
      <c r="BC1672" s="361" t="e">
        <f>_xll.qlIndexFixing($AC$5,AZ1672,,_xll.ohTrigger(Trigger,Quote!$V$2))</f>
        <v>#VALUE!</v>
      </c>
      <c r="BD1672" s="361" t="e">
        <f>_xll.qlIndexFixing($BE$1,AZ1672,TRUE,_xll.ohTrigger(Trigger,Quote!$V$2))</f>
        <v>#NUM!</v>
      </c>
    </row>
    <row r="1673" spans="51:56" ht="11.25" customHeight="1" x14ac:dyDescent="0.25">
      <c r="AY1673" s="189" t="s">
        <v>91</v>
      </c>
      <c r="AZ1673" s="188">
        <f>_xll.qlInterestRateIndexFixingDate(Currency&amp;"ibor"&amp;$I$1,BA1673,Trigger)</f>
        <v>51015</v>
      </c>
      <c r="BA1673" s="188">
        <f>_xll.qlCalendarAdvance(Calendar,BA1672,AY1673,"f",,Trigger)</f>
        <v>51019</v>
      </c>
      <c r="BB1673" s="188">
        <f>_xll.qlInterestRateIndexMaturity(Currency&amp;"ibor"&amp;$I$1,BA1673,Trigger)</f>
        <v>51110</v>
      </c>
      <c r="BC1673" s="361" t="e">
        <f>_xll.qlIndexFixing($AC$5,AZ1673,,_xll.ohTrigger(Trigger,Quote!$V$2))</f>
        <v>#VALUE!</v>
      </c>
      <c r="BD1673" s="361" t="e">
        <f>_xll.qlIndexFixing($BE$1,AZ1673,TRUE,_xll.ohTrigger(Trigger,Quote!$V$2))</f>
        <v>#NUM!</v>
      </c>
    </row>
    <row r="1674" spans="51:56" ht="11.25" customHeight="1" x14ac:dyDescent="0.25">
      <c r="AY1674" s="189" t="s">
        <v>91</v>
      </c>
      <c r="AZ1674" s="188">
        <f>_xll.qlInterestRateIndexFixingDate(Currency&amp;"ibor"&amp;$I$1,BA1674,Trigger)</f>
        <v>51022</v>
      </c>
      <c r="BA1674" s="188">
        <f>_xll.qlCalendarAdvance(Calendar,BA1673,AY1674,"f",,Trigger)</f>
        <v>51026</v>
      </c>
      <c r="BB1674" s="188">
        <f>_xll.qlInterestRateIndexMaturity(Currency&amp;"ibor"&amp;$I$1,BA1674,Trigger)</f>
        <v>51117</v>
      </c>
      <c r="BC1674" s="361" t="e">
        <f>_xll.qlIndexFixing($AC$5,AZ1674,,_xll.ohTrigger(Trigger,Quote!$V$2))</f>
        <v>#VALUE!</v>
      </c>
      <c r="BD1674" s="361" t="e">
        <f>_xll.qlIndexFixing($BE$1,AZ1674,TRUE,_xll.ohTrigger(Trigger,Quote!$V$2))</f>
        <v>#NUM!</v>
      </c>
    </row>
    <row r="1675" spans="51:56" ht="11.25" customHeight="1" x14ac:dyDescent="0.25">
      <c r="AY1675" s="189" t="s">
        <v>91</v>
      </c>
      <c r="AZ1675" s="188">
        <f>_xll.qlInterestRateIndexFixingDate(Currency&amp;"ibor"&amp;$I$1,BA1675,Trigger)</f>
        <v>51029</v>
      </c>
      <c r="BA1675" s="188">
        <f>_xll.qlCalendarAdvance(Calendar,BA1674,AY1675,"f",,Trigger)</f>
        <v>51033</v>
      </c>
      <c r="BB1675" s="188">
        <f>_xll.qlInterestRateIndexMaturity(Currency&amp;"ibor"&amp;$I$1,BA1675,Trigger)</f>
        <v>51124</v>
      </c>
      <c r="BC1675" s="361" t="e">
        <f>_xll.qlIndexFixing($AC$5,AZ1675,,_xll.ohTrigger(Trigger,Quote!$V$2))</f>
        <v>#VALUE!</v>
      </c>
      <c r="BD1675" s="361" t="e">
        <f>_xll.qlIndexFixing($BE$1,AZ1675,TRUE,_xll.ohTrigger(Trigger,Quote!$V$2))</f>
        <v>#NUM!</v>
      </c>
    </row>
    <row r="1676" spans="51:56" ht="11.25" customHeight="1" x14ac:dyDescent="0.25">
      <c r="AY1676" s="189" t="s">
        <v>91</v>
      </c>
      <c r="AZ1676" s="188">
        <f>_xll.qlInterestRateIndexFixingDate(Currency&amp;"ibor"&amp;$I$1,BA1676,Trigger)</f>
        <v>51036</v>
      </c>
      <c r="BA1676" s="188">
        <f>_xll.qlCalendarAdvance(Calendar,BA1675,AY1676,"f",,Trigger)</f>
        <v>51040</v>
      </c>
      <c r="BB1676" s="188">
        <f>_xll.qlInterestRateIndexMaturity(Currency&amp;"ibor"&amp;$I$1,BA1676,Trigger)</f>
        <v>51131</v>
      </c>
      <c r="BC1676" s="361" t="e">
        <f>_xll.qlIndexFixing($AC$5,AZ1676,,_xll.ohTrigger(Trigger,Quote!$V$2))</f>
        <v>#VALUE!</v>
      </c>
      <c r="BD1676" s="361" t="e">
        <f>_xll.qlIndexFixing($BE$1,AZ1676,TRUE,_xll.ohTrigger(Trigger,Quote!$V$2))</f>
        <v>#NUM!</v>
      </c>
    </row>
    <row r="1677" spans="51:56" ht="11.25" customHeight="1" x14ac:dyDescent="0.25">
      <c r="AY1677" s="189" t="s">
        <v>91</v>
      </c>
      <c r="AZ1677" s="188">
        <f>_xll.qlInterestRateIndexFixingDate(Currency&amp;"ibor"&amp;$I$1,BA1677,Trigger)</f>
        <v>51043</v>
      </c>
      <c r="BA1677" s="188">
        <f>_xll.qlCalendarAdvance(Calendar,BA1676,AY1677,"f",,Trigger)</f>
        <v>51047</v>
      </c>
      <c r="BB1677" s="188">
        <f>_xll.qlInterestRateIndexMaturity(Currency&amp;"ibor"&amp;$I$1,BA1677,Trigger)</f>
        <v>51139</v>
      </c>
      <c r="BC1677" s="361" t="e">
        <f>_xll.qlIndexFixing($AC$5,AZ1677,,_xll.ohTrigger(Trigger,Quote!$V$2))</f>
        <v>#VALUE!</v>
      </c>
      <c r="BD1677" s="361" t="e">
        <f>_xll.qlIndexFixing($BE$1,AZ1677,TRUE,_xll.ohTrigger(Trigger,Quote!$V$2))</f>
        <v>#NUM!</v>
      </c>
    </row>
    <row r="1678" spans="51:56" ht="11.25" customHeight="1" x14ac:dyDescent="0.25">
      <c r="AY1678" s="189" t="s">
        <v>91</v>
      </c>
      <c r="AZ1678" s="188">
        <f>_xll.qlInterestRateIndexFixingDate(Currency&amp;"ibor"&amp;$I$1,BA1678,Trigger)</f>
        <v>51050</v>
      </c>
      <c r="BA1678" s="188">
        <f>_xll.qlCalendarAdvance(Calendar,BA1677,AY1678,"f",,Trigger)</f>
        <v>51054</v>
      </c>
      <c r="BB1678" s="188">
        <f>_xll.qlInterestRateIndexMaturity(Currency&amp;"ibor"&amp;$I$1,BA1678,Trigger)</f>
        <v>51146</v>
      </c>
      <c r="BC1678" s="361" t="e">
        <f>_xll.qlIndexFixing($AC$5,AZ1678,,_xll.ohTrigger(Trigger,Quote!$V$2))</f>
        <v>#VALUE!</v>
      </c>
      <c r="BD1678" s="361" t="e">
        <f>_xll.qlIndexFixing($BE$1,AZ1678,TRUE,_xll.ohTrigger(Trigger,Quote!$V$2))</f>
        <v>#NUM!</v>
      </c>
    </row>
    <row r="1679" spans="51:56" ht="11.25" customHeight="1" x14ac:dyDescent="0.25">
      <c r="AY1679" s="189" t="s">
        <v>91</v>
      </c>
      <c r="AZ1679" s="188">
        <f>_xll.qlInterestRateIndexFixingDate(Currency&amp;"ibor"&amp;$I$1,BA1679,Trigger)</f>
        <v>51057</v>
      </c>
      <c r="BA1679" s="188">
        <f>_xll.qlCalendarAdvance(Calendar,BA1678,AY1679,"f",,Trigger)</f>
        <v>51061</v>
      </c>
      <c r="BB1679" s="188">
        <f>_xll.qlInterestRateIndexMaturity(Currency&amp;"ibor"&amp;$I$1,BA1679,Trigger)</f>
        <v>51153</v>
      </c>
      <c r="BC1679" s="361" t="e">
        <f>_xll.qlIndexFixing($AC$5,AZ1679,,_xll.ohTrigger(Trigger,Quote!$V$2))</f>
        <v>#VALUE!</v>
      </c>
      <c r="BD1679" s="361" t="e">
        <f>_xll.qlIndexFixing($BE$1,AZ1679,TRUE,_xll.ohTrigger(Trigger,Quote!$V$2))</f>
        <v>#NUM!</v>
      </c>
    </row>
    <row r="1680" spans="51:56" ht="11.25" customHeight="1" x14ac:dyDescent="0.25">
      <c r="AY1680" s="189" t="s">
        <v>91</v>
      </c>
      <c r="AZ1680" s="188">
        <f>_xll.qlInterestRateIndexFixingDate(Currency&amp;"ibor"&amp;$I$1,BA1680,Trigger)</f>
        <v>51064</v>
      </c>
      <c r="BA1680" s="188">
        <f>_xll.qlCalendarAdvance(Calendar,BA1679,AY1680,"f",,Trigger)</f>
        <v>51068</v>
      </c>
      <c r="BB1680" s="188">
        <f>_xll.qlInterestRateIndexMaturity(Currency&amp;"ibor"&amp;$I$1,BA1680,Trigger)</f>
        <v>51160</v>
      </c>
      <c r="BC1680" s="361" t="e">
        <f>_xll.qlIndexFixing($AC$5,AZ1680,,_xll.ohTrigger(Trigger,Quote!$V$2))</f>
        <v>#VALUE!</v>
      </c>
      <c r="BD1680" s="361" t="e">
        <f>_xll.qlIndexFixing($BE$1,AZ1680,TRUE,_xll.ohTrigger(Trigger,Quote!$V$2))</f>
        <v>#NUM!</v>
      </c>
    </row>
    <row r="1681" spans="51:56" ht="11.25" customHeight="1" x14ac:dyDescent="0.25">
      <c r="AY1681" s="189" t="s">
        <v>91</v>
      </c>
      <c r="AZ1681" s="188">
        <f>_xll.qlInterestRateIndexFixingDate(Currency&amp;"ibor"&amp;$I$1,BA1681,Trigger)</f>
        <v>51071</v>
      </c>
      <c r="BA1681" s="188">
        <f>_xll.qlCalendarAdvance(Calendar,BA1680,AY1681,"f",,Trigger)</f>
        <v>51075</v>
      </c>
      <c r="BB1681" s="188">
        <f>_xll.qlInterestRateIndexMaturity(Currency&amp;"ibor"&amp;$I$1,BA1681,Trigger)</f>
        <v>51167</v>
      </c>
      <c r="BC1681" s="361" t="e">
        <f>_xll.qlIndexFixing($AC$5,AZ1681,,_xll.ohTrigger(Trigger,Quote!$V$2))</f>
        <v>#VALUE!</v>
      </c>
      <c r="BD1681" s="361" t="e">
        <f>_xll.qlIndexFixing($BE$1,AZ1681,TRUE,_xll.ohTrigger(Trigger,Quote!$V$2))</f>
        <v>#NUM!</v>
      </c>
    </row>
    <row r="1682" spans="51:56" ht="11.25" customHeight="1" x14ac:dyDescent="0.25">
      <c r="AY1682" s="189" t="s">
        <v>91</v>
      </c>
      <c r="AZ1682" s="188">
        <f>_xll.qlInterestRateIndexFixingDate(Currency&amp;"ibor"&amp;$I$1,BA1682,Trigger)</f>
        <v>51078</v>
      </c>
      <c r="BA1682" s="188">
        <f>_xll.qlCalendarAdvance(Calendar,BA1681,AY1682,"f",,Trigger)</f>
        <v>51082</v>
      </c>
      <c r="BB1682" s="188">
        <f>_xll.qlInterestRateIndexMaturity(Currency&amp;"ibor"&amp;$I$1,BA1682,Trigger)</f>
        <v>51174</v>
      </c>
      <c r="BC1682" s="361" t="e">
        <f>_xll.qlIndexFixing($AC$5,AZ1682,,_xll.ohTrigger(Trigger,Quote!$V$2))</f>
        <v>#VALUE!</v>
      </c>
      <c r="BD1682" s="361" t="e">
        <f>_xll.qlIndexFixing($BE$1,AZ1682,TRUE,_xll.ohTrigger(Trigger,Quote!$V$2))</f>
        <v>#NUM!</v>
      </c>
    </row>
    <row r="1683" spans="51:56" ht="11.25" customHeight="1" x14ac:dyDescent="0.25">
      <c r="AY1683" s="189" t="s">
        <v>91</v>
      </c>
      <c r="AZ1683" s="188">
        <f>_xll.qlInterestRateIndexFixingDate(Currency&amp;"ibor"&amp;$I$1,BA1683,Trigger)</f>
        <v>51085</v>
      </c>
      <c r="BA1683" s="188">
        <f>_xll.qlCalendarAdvance(Calendar,BA1682,AY1683,"f",,Trigger)</f>
        <v>51089</v>
      </c>
      <c r="BB1683" s="188">
        <f>_xll.qlInterestRateIndexMaturity(Currency&amp;"ibor"&amp;$I$1,BA1683,Trigger)</f>
        <v>51181</v>
      </c>
      <c r="BC1683" s="361" t="e">
        <f>_xll.qlIndexFixing($AC$5,AZ1683,,_xll.ohTrigger(Trigger,Quote!$V$2))</f>
        <v>#VALUE!</v>
      </c>
      <c r="BD1683" s="361" t="e">
        <f>_xll.qlIndexFixing($BE$1,AZ1683,TRUE,_xll.ohTrigger(Trigger,Quote!$V$2))</f>
        <v>#NUM!</v>
      </c>
    </row>
    <row r="1684" spans="51:56" ht="11.25" customHeight="1" x14ac:dyDescent="0.25">
      <c r="AY1684" s="189" t="s">
        <v>91</v>
      </c>
      <c r="AZ1684" s="188">
        <f>_xll.qlInterestRateIndexFixingDate(Currency&amp;"ibor"&amp;$I$1,BA1684,Trigger)</f>
        <v>51092</v>
      </c>
      <c r="BA1684" s="188">
        <f>_xll.qlCalendarAdvance(Calendar,BA1683,AY1684,"f",,Trigger)</f>
        <v>51096</v>
      </c>
      <c r="BB1684" s="188">
        <f>_xll.qlInterestRateIndexMaturity(Currency&amp;"ibor"&amp;$I$1,BA1684,Trigger)</f>
        <v>51188</v>
      </c>
      <c r="BC1684" s="361" t="e">
        <f>_xll.qlIndexFixing($AC$5,AZ1684,,_xll.ohTrigger(Trigger,Quote!$V$2))</f>
        <v>#VALUE!</v>
      </c>
      <c r="BD1684" s="361" t="e">
        <f>_xll.qlIndexFixing($BE$1,AZ1684,TRUE,_xll.ohTrigger(Trigger,Quote!$V$2))</f>
        <v>#NUM!</v>
      </c>
    </row>
    <row r="1685" spans="51:56" ht="11.25" customHeight="1" x14ac:dyDescent="0.25">
      <c r="AY1685" s="189" t="s">
        <v>91</v>
      </c>
      <c r="AZ1685" s="188">
        <f>_xll.qlInterestRateIndexFixingDate(Currency&amp;"ibor"&amp;$I$1,BA1685,Trigger)</f>
        <v>51099</v>
      </c>
      <c r="BA1685" s="188">
        <f>_xll.qlCalendarAdvance(Calendar,BA1684,AY1685,"f",,Trigger)</f>
        <v>51103</v>
      </c>
      <c r="BB1685" s="188">
        <f>_xll.qlInterestRateIndexMaturity(Currency&amp;"ibor"&amp;$I$1,BA1685,Trigger)</f>
        <v>51195</v>
      </c>
      <c r="BC1685" s="361" t="e">
        <f>_xll.qlIndexFixing($AC$5,AZ1685,,_xll.ohTrigger(Trigger,Quote!$V$2))</f>
        <v>#VALUE!</v>
      </c>
      <c r="BD1685" s="361" t="e">
        <f>_xll.qlIndexFixing($BE$1,AZ1685,TRUE,_xll.ohTrigger(Trigger,Quote!$V$2))</f>
        <v>#NUM!</v>
      </c>
    </row>
    <row r="1686" spans="51:56" ht="11.25" customHeight="1" x14ac:dyDescent="0.25">
      <c r="AY1686" s="189" t="s">
        <v>91</v>
      </c>
      <c r="AZ1686" s="188">
        <f>_xll.qlInterestRateIndexFixingDate(Currency&amp;"ibor"&amp;$I$1,BA1686,Trigger)</f>
        <v>51106</v>
      </c>
      <c r="BA1686" s="188">
        <f>_xll.qlCalendarAdvance(Calendar,BA1685,AY1686,"f",,Trigger)</f>
        <v>51110</v>
      </c>
      <c r="BB1686" s="188">
        <f>_xll.qlInterestRateIndexMaturity(Currency&amp;"ibor"&amp;$I$1,BA1686,Trigger)</f>
        <v>51201</v>
      </c>
      <c r="BC1686" s="361" t="e">
        <f>_xll.qlIndexFixing($AC$5,AZ1686,,_xll.ohTrigger(Trigger,Quote!$V$2))</f>
        <v>#VALUE!</v>
      </c>
      <c r="BD1686" s="361" t="e">
        <f>_xll.qlIndexFixing($BE$1,AZ1686,TRUE,_xll.ohTrigger(Trigger,Quote!$V$2))</f>
        <v>#NUM!</v>
      </c>
    </row>
    <row r="1687" spans="51:56" ht="11.25" customHeight="1" x14ac:dyDescent="0.25">
      <c r="AY1687" s="189" t="s">
        <v>91</v>
      </c>
      <c r="AZ1687" s="188">
        <f>_xll.qlInterestRateIndexFixingDate(Currency&amp;"ibor"&amp;$I$1,BA1687,Trigger)</f>
        <v>51113</v>
      </c>
      <c r="BA1687" s="188">
        <f>_xll.qlCalendarAdvance(Calendar,BA1686,AY1687,"f",,Trigger)</f>
        <v>51117</v>
      </c>
      <c r="BB1687" s="188">
        <f>_xll.qlInterestRateIndexMaturity(Currency&amp;"ibor"&amp;$I$1,BA1687,Trigger)</f>
        <v>51208</v>
      </c>
      <c r="BC1687" s="361" t="e">
        <f>_xll.qlIndexFixing($AC$5,AZ1687,,_xll.ohTrigger(Trigger,Quote!$V$2))</f>
        <v>#VALUE!</v>
      </c>
      <c r="BD1687" s="361" t="e">
        <f>_xll.qlIndexFixing($BE$1,AZ1687,TRUE,_xll.ohTrigger(Trigger,Quote!$V$2))</f>
        <v>#NUM!</v>
      </c>
    </row>
    <row r="1688" spans="51:56" ht="11.25" customHeight="1" x14ac:dyDescent="0.25">
      <c r="AY1688" s="189" t="s">
        <v>91</v>
      </c>
      <c r="AZ1688" s="188">
        <f>_xll.qlInterestRateIndexFixingDate(Currency&amp;"ibor"&amp;$I$1,BA1688,Trigger)</f>
        <v>51120</v>
      </c>
      <c r="BA1688" s="188">
        <f>_xll.qlCalendarAdvance(Calendar,BA1687,AY1688,"f",,Trigger)</f>
        <v>51124</v>
      </c>
      <c r="BB1688" s="188">
        <f>_xll.qlInterestRateIndexMaturity(Currency&amp;"ibor"&amp;$I$1,BA1688,Trigger)</f>
        <v>51215</v>
      </c>
      <c r="BC1688" s="361" t="e">
        <f>_xll.qlIndexFixing($AC$5,AZ1688,,_xll.ohTrigger(Trigger,Quote!$V$2))</f>
        <v>#VALUE!</v>
      </c>
      <c r="BD1688" s="361" t="e">
        <f>_xll.qlIndexFixing($BE$1,AZ1688,TRUE,_xll.ohTrigger(Trigger,Quote!$V$2))</f>
        <v>#NUM!</v>
      </c>
    </row>
    <row r="1689" spans="51:56" ht="11.25" customHeight="1" x14ac:dyDescent="0.25">
      <c r="AY1689" s="189" t="s">
        <v>91</v>
      </c>
      <c r="AZ1689" s="188">
        <f>_xll.qlInterestRateIndexFixingDate(Currency&amp;"ibor"&amp;$I$1,BA1689,Trigger)</f>
        <v>51126</v>
      </c>
      <c r="BA1689" s="188">
        <f>_xll.qlCalendarAdvance(Calendar,BA1688,AY1689,"f",,Trigger)</f>
        <v>51131</v>
      </c>
      <c r="BB1689" s="188">
        <f>_xll.qlInterestRateIndexMaturity(Currency&amp;"ibor"&amp;$I$1,BA1689,Trigger)</f>
        <v>51222</v>
      </c>
      <c r="BC1689" s="361" t="e">
        <f>_xll.qlIndexFixing($AC$5,AZ1689,,_xll.ohTrigger(Trigger,Quote!$V$2))</f>
        <v>#VALUE!</v>
      </c>
      <c r="BD1689" s="361" t="e">
        <f>_xll.qlIndexFixing($BE$1,AZ1689,TRUE,_xll.ohTrigger(Trigger,Quote!$V$2))</f>
        <v>#NUM!</v>
      </c>
    </row>
    <row r="1690" spans="51:56" ht="11.25" customHeight="1" x14ac:dyDescent="0.25">
      <c r="AY1690" s="189" t="s">
        <v>91</v>
      </c>
      <c r="AZ1690" s="188">
        <f>_xll.qlInterestRateIndexFixingDate(Currency&amp;"ibor"&amp;$I$1,BA1690,Trigger)</f>
        <v>51134</v>
      </c>
      <c r="BA1690" s="188">
        <f>_xll.qlCalendarAdvance(Calendar,BA1689,AY1690,"f",,Trigger)</f>
        <v>51138</v>
      </c>
      <c r="BB1690" s="188">
        <f>_xll.qlInterestRateIndexMaturity(Currency&amp;"ibor"&amp;$I$1,BA1690,Trigger)</f>
        <v>51229</v>
      </c>
      <c r="BC1690" s="361" t="e">
        <f>_xll.qlIndexFixing($AC$5,AZ1690,,_xll.ohTrigger(Trigger,Quote!$V$2))</f>
        <v>#VALUE!</v>
      </c>
      <c r="BD1690" s="361" t="e">
        <f>_xll.qlIndexFixing($BE$1,AZ1690,TRUE,_xll.ohTrigger(Trigger,Quote!$V$2))</f>
        <v>#NUM!</v>
      </c>
    </row>
    <row r="1691" spans="51:56" ht="11.25" customHeight="1" x14ac:dyDescent="0.25">
      <c r="AY1691" s="189" t="s">
        <v>91</v>
      </c>
      <c r="AZ1691" s="188">
        <f>_xll.qlInterestRateIndexFixingDate(Currency&amp;"ibor"&amp;$I$1,BA1691,Trigger)</f>
        <v>51141</v>
      </c>
      <c r="BA1691" s="188">
        <f>_xll.qlCalendarAdvance(Calendar,BA1690,AY1691,"f",,Trigger)</f>
        <v>51145</v>
      </c>
      <c r="BB1691" s="188">
        <f>_xll.qlInterestRateIndexMaturity(Currency&amp;"ibor"&amp;$I$1,BA1691,Trigger)</f>
        <v>51236</v>
      </c>
      <c r="BC1691" s="361" t="e">
        <f>_xll.qlIndexFixing($AC$5,AZ1691,,_xll.ohTrigger(Trigger,Quote!$V$2))</f>
        <v>#VALUE!</v>
      </c>
      <c r="BD1691" s="361" t="e">
        <f>_xll.qlIndexFixing($BE$1,AZ1691,TRUE,_xll.ohTrigger(Trigger,Quote!$V$2))</f>
        <v>#NUM!</v>
      </c>
    </row>
    <row r="1692" spans="51:56" ht="11.25" customHeight="1" x14ac:dyDescent="0.25">
      <c r="AY1692" s="189" t="s">
        <v>91</v>
      </c>
      <c r="AZ1692" s="188">
        <f>_xll.qlInterestRateIndexFixingDate(Currency&amp;"ibor"&amp;$I$1,BA1692,Trigger)</f>
        <v>51148</v>
      </c>
      <c r="BA1692" s="188">
        <f>_xll.qlCalendarAdvance(Calendar,BA1691,AY1692,"f",,Trigger)</f>
        <v>51152</v>
      </c>
      <c r="BB1692" s="188">
        <f>_xll.qlInterestRateIndexMaturity(Currency&amp;"ibor"&amp;$I$1,BA1692,Trigger)</f>
        <v>51243</v>
      </c>
      <c r="BC1692" s="361" t="e">
        <f>_xll.qlIndexFixing($AC$5,AZ1692,,_xll.ohTrigger(Trigger,Quote!$V$2))</f>
        <v>#VALUE!</v>
      </c>
      <c r="BD1692" s="361" t="e">
        <f>_xll.qlIndexFixing($BE$1,AZ1692,TRUE,_xll.ohTrigger(Trigger,Quote!$V$2))</f>
        <v>#NUM!</v>
      </c>
    </row>
    <row r="1693" spans="51:56" ht="11.25" customHeight="1" x14ac:dyDescent="0.25">
      <c r="AY1693" s="189" t="s">
        <v>91</v>
      </c>
      <c r="AZ1693" s="188">
        <f>_xll.qlInterestRateIndexFixingDate(Currency&amp;"ibor"&amp;$I$1,BA1693,Trigger)</f>
        <v>51155</v>
      </c>
      <c r="BA1693" s="188">
        <f>_xll.qlCalendarAdvance(Calendar,BA1692,AY1693,"f",,Trigger)</f>
        <v>51159</v>
      </c>
      <c r="BB1693" s="188">
        <f>_xll.qlInterestRateIndexMaturity(Currency&amp;"ibor"&amp;$I$1,BA1693,Trigger)</f>
        <v>51250</v>
      </c>
      <c r="BC1693" s="361" t="e">
        <f>_xll.qlIndexFixing($AC$5,AZ1693,,_xll.ohTrigger(Trigger,Quote!$V$2))</f>
        <v>#VALUE!</v>
      </c>
      <c r="BD1693" s="361" t="e">
        <f>_xll.qlIndexFixing($BE$1,AZ1693,TRUE,_xll.ohTrigger(Trigger,Quote!$V$2))</f>
        <v>#NUM!</v>
      </c>
    </row>
    <row r="1694" spans="51:56" ht="11.25" customHeight="1" x14ac:dyDescent="0.25">
      <c r="AY1694" s="189" t="s">
        <v>91</v>
      </c>
      <c r="AZ1694" s="188">
        <f>_xll.qlInterestRateIndexFixingDate(Currency&amp;"ibor"&amp;$I$1,BA1694,Trigger)</f>
        <v>51162</v>
      </c>
      <c r="BA1694" s="188">
        <f>_xll.qlCalendarAdvance(Calendar,BA1693,AY1694,"f",,Trigger)</f>
        <v>51166</v>
      </c>
      <c r="BB1694" s="188">
        <f>_xll.qlInterestRateIndexMaturity(Currency&amp;"ibor"&amp;$I$1,BA1694,Trigger)</f>
        <v>51256</v>
      </c>
      <c r="BC1694" s="361" t="e">
        <f>_xll.qlIndexFixing($AC$5,AZ1694,,_xll.ohTrigger(Trigger,Quote!$V$2))</f>
        <v>#VALUE!</v>
      </c>
      <c r="BD1694" s="361" t="e">
        <f>_xll.qlIndexFixing($BE$1,AZ1694,TRUE,_xll.ohTrigger(Trigger,Quote!$V$2))</f>
        <v>#NUM!</v>
      </c>
    </row>
    <row r="1695" spans="51:56" ht="11.25" customHeight="1" x14ac:dyDescent="0.25">
      <c r="AY1695" s="189" t="s">
        <v>91</v>
      </c>
      <c r="AZ1695" s="188">
        <f>_xll.qlInterestRateIndexFixingDate(Currency&amp;"ibor"&amp;$I$1,BA1695,Trigger)</f>
        <v>51169</v>
      </c>
      <c r="BA1695" s="188">
        <f>_xll.qlCalendarAdvance(Calendar,BA1694,AY1695,"f",,Trigger)</f>
        <v>51173</v>
      </c>
      <c r="BB1695" s="188">
        <f>_xll.qlInterestRateIndexMaturity(Currency&amp;"ibor"&amp;$I$1,BA1695,Trigger)</f>
        <v>51263</v>
      </c>
      <c r="BC1695" s="361" t="e">
        <f>_xll.qlIndexFixing($AC$5,AZ1695,,_xll.ohTrigger(Trigger,Quote!$V$2))</f>
        <v>#VALUE!</v>
      </c>
      <c r="BD1695" s="361" t="e">
        <f>_xll.qlIndexFixing($BE$1,AZ1695,TRUE,_xll.ohTrigger(Trigger,Quote!$V$2))</f>
        <v>#NUM!</v>
      </c>
    </row>
    <row r="1696" spans="51:56" ht="11.25" customHeight="1" x14ac:dyDescent="0.25">
      <c r="AY1696" s="189" t="s">
        <v>91</v>
      </c>
      <c r="AZ1696" s="188">
        <f>_xll.qlInterestRateIndexFixingDate(Currency&amp;"ibor"&amp;$I$1,BA1696,Trigger)</f>
        <v>51176</v>
      </c>
      <c r="BA1696" s="188">
        <f>_xll.qlCalendarAdvance(Calendar,BA1695,AY1696,"f",,Trigger)</f>
        <v>51180</v>
      </c>
      <c r="BB1696" s="188">
        <f>_xll.qlInterestRateIndexMaturity(Currency&amp;"ibor"&amp;$I$1,BA1696,Trigger)</f>
        <v>51270</v>
      </c>
      <c r="BC1696" s="361" t="e">
        <f>_xll.qlIndexFixing($AC$5,AZ1696,,_xll.ohTrigger(Trigger,Quote!$V$2))</f>
        <v>#VALUE!</v>
      </c>
      <c r="BD1696" s="361" t="e">
        <f>_xll.qlIndexFixing($BE$1,AZ1696,TRUE,_xll.ohTrigger(Trigger,Quote!$V$2))</f>
        <v>#NUM!</v>
      </c>
    </row>
    <row r="1697" spans="51:56" ht="11.25" customHeight="1" x14ac:dyDescent="0.25">
      <c r="AY1697" s="189" t="s">
        <v>91</v>
      </c>
      <c r="AZ1697" s="188">
        <f>_xll.qlInterestRateIndexFixingDate(Currency&amp;"ibor"&amp;$I$1,BA1697,Trigger)</f>
        <v>51183</v>
      </c>
      <c r="BA1697" s="188">
        <f>_xll.qlCalendarAdvance(Calendar,BA1696,AY1697,"f",,Trigger)</f>
        <v>51187</v>
      </c>
      <c r="BB1697" s="188">
        <f>_xll.qlInterestRateIndexMaturity(Currency&amp;"ibor"&amp;$I$1,BA1697,Trigger)</f>
        <v>51277</v>
      </c>
      <c r="BC1697" s="361" t="e">
        <f>_xll.qlIndexFixing($AC$5,AZ1697,,_xll.ohTrigger(Trigger,Quote!$V$2))</f>
        <v>#VALUE!</v>
      </c>
      <c r="BD1697" s="361" t="e">
        <f>_xll.qlIndexFixing($BE$1,AZ1697,TRUE,_xll.ohTrigger(Trigger,Quote!$V$2))</f>
        <v>#NUM!</v>
      </c>
    </row>
    <row r="1698" spans="51:56" ht="11.25" customHeight="1" x14ac:dyDescent="0.25">
      <c r="AY1698" s="189" t="s">
        <v>91</v>
      </c>
      <c r="AZ1698" s="188">
        <f>_xll.qlInterestRateIndexFixingDate(Currency&amp;"ibor"&amp;$I$1,BA1698,Trigger)</f>
        <v>51190</v>
      </c>
      <c r="BA1698" s="188">
        <f>_xll.qlCalendarAdvance(Calendar,BA1697,AY1698,"f",,Trigger)</f>
        <v>51194</v>
      </c>
      <c r="BB1698" s="188">
        <f>_xll.qlInterestRateIndexMaturity(Currency&amp;"ibor"&amp;$I$1,BA1698,Trigger)</f>
        <v>51284</v>
      </c>
      <c r="BC1698" s="361" t="e">
        <f>_xll.qlIndexFixing($AC$5,AZ1698,,_xll.ohTrigger(Trigger,Quote!$V$2))</f>
        <v>#VALUE!</v>
      </c>
      <c r="BD1698" s="361" t="e">
        <f>_xll.qlIndexFixing($BE$1,AZ1698,TRUE,_xll.ohTrigger(Trigger,Quote!$V$2))</f>
        <v>#NUM!</v>
      </c>
    </row>
    <row r="1699" spans="51:56" ht="11.25" customHeight="1" x14ac:dyDescent="0.25">
      <c r="AY1699" s="189" t="s">
        <v>91</v>
      </c>
      <c r="AZ1699" s="188">
        <f>_xll.qlInterestRateIndexFixingDate(Currency&amp;"ibor"&amp;$I$1,BA1699,Trigger)</f>
        <v>51197</v>
      </c>
      <c r="BA1699" s="188">
        <f>_xll.qlCalendarAdvance(Calendar,BA1698,AY1699,"f",,Trigger)</f>
        <v>51201</v>
      </c>
      <c r="BB1699" s="188">
        <f>_xll.qlInterestRateIndexMaturity(Currency&amp;"ibor"&amp;$I$1,BA1699,Trigger)</f>
        <v>51293</v>
      </c>
      <c r="BC1699" s="361" t="e">
        <f>_xll.qlIndexFixing($AC$5,AZ1699,,_xll.ohTrigger(Trigger,Quote!$V$2))</f>
        <v>#VALUE!</v>
      </c>
      <c r="BD1699" s="361" t="e">
        <f>_xll.qlIndexFixing($BE$1,AZ1699,TRUE,_xll.ohTrigger(Trigger,Quote!$V$2))</f>
        <v>#NUM!</v>
      </c>
    </row>
    <row r="1700" spans="51:56" ht="11.25" customHeight="1" x14ac:dyDescent="0.25">
      <c r="AY1700" s="189" t="s">
        <v>91</v>
      </c>
      <c r="AZ1700" s="188">
        <f>_xll.qlInterestRateIndexFixingDate(Currency&amp;"ibor"&amp;$I$1,BA1700,Trigger)</f>
        <v>51204</v>
      </c>
      <c r="BA1700" s="188">
        <f>_xll.qlCalendarAdvance(Calendar,BA1699,AY1700,"f",,Trigger)</f>
        <v>51208</v>
      </c>
      <c r="BB1700" s="188">
        <f>_xll.qlInterestRateIndexMaturity(Currency&amp;"ibor"&amp;$I$1,BA1700,Trigger)</f>
        <v>51300</v>
      </c>
      <c r="BC1700" s="361" t="e">
        <f>_xll.qlIndexFixing($AC$5,AZ1700,,_xll.ohTrigger(Trigger,Quote!$V$2))</f>
        <v>#VALUE!</v>
      </c>
      <c r="BD1700" s="361" t="e">
        <f>_xll.qlIndexFixing($BE$1,AZ1700,TRUE,_xll.ohTrigger(Trigger,Quote!$V$2))</f>
        <v>#NUM!</v>
      </c>
    </row>
    <row r="1701" spans="51:56" ht="11.25" customHeight="1" x14ac:dyDescent="0.25">
      <c r="AY1701" s="189" t="s">
        <v>91</v>
      </c>
      <c r="AZ1701" s="188">
        <f>_xll.qlInterestRateIndexFixingDate(Currency&amp;"ibor"&amp;$I$1,BA1701,Trigger)</f>
        <v>51211</v>
      </c>
      <c r="BA1701" s="188">
        <f>_xll.qlCalendarAdvance(Calendar,BA1700,AY1701,"f",,Trigger)</f>
        <v>51215</v>
      </c>
      <c r="BB1701" s="188">
        <f>_xll.qlInterestRateIndexMaturity(Currency&amp;"ibor"&amp;$I$1,BA1701,Trigger)</f>
        <v>51307</v>
      </c>
      <c r="BC1701" s="361" t="e">
        <f>_xll.qlIndexFixing($AC$5,AZ1701,,_xll.ohTrigger(Trigger,Quote!$V$2))</f>
        <v>#VALUE!</v>
      </c>
      <c r="BD1701" s="361" t="e">
        <f>_xll.qlIndexFixing($BE$1,AZ1701,TRUE,_xll.ohTrigger(Trigger,Quote!$V$2))</f>
        <v>#NUM!</v>
      </c>
    </row>
    <row r="1702" spans="51:56" ht="11.25" customHeight="1" x14ac:dyDescent="0.25">
      <c r="AY1702" s="189" t="s">
        <v>91</v>
      </c>
      <c r="AZ1702" s="188">
        <f>_xll.qlInterestRateIndexFixingDate(Currency&amp;"ibor"&amp;$I$1,BA1702,Trigger)</f>
        <v>51218</v>
      </c>
      <c r="BA1702" s="188">
        <f>_xll.qlCalendarAdvance(Calendar,BA1701,AY1702,"f",,Trigger)</f>
        <v>51222</v>
      </c>
      <c r="BB1702" s="188">
        <f>_xll.qlInterestRateIndexMaturity(Currency&amp;"ibor"&amp;$I$1,BA1702,Trigger)</f>
        <v>51314</v>
      </c>
      <c r="BC1702" s="361" t="e">
        <f>_xll.qlIndexFixing($AC$5,AZ1702,,_xll.ohTrigger(Trigger,Quote!$V$2))</f>
        <v>#VALUE!</v>
      </c>
      <c r="BD1702" s="361" t="e">
        <f>_xll.qlIndexFixing($BE$1,AZ1702,TRUE,_xll.ohTrigger(Trigger,Quote!$V$2))</f>
        <v>#NUM!</v>
      </c>
    </row>
    <row r="1703" spans="51:56" ht="11.25" customHeight="1" x14ac:dyDescent="0.25">
      <c r="AY1703" s="189" t="s">
        <v>91</v>
      </c>
      <c r="AZ1703" s="188">
        <f>_xll.qlInterestRateIndexFixingDate(Currency&amp;"ibor"&amp;$I$1,BA1703,Trigger)</f>
        <v>51223</v>
      </c>
      <c r="BA1703" s="188">
        <f>_xll.qlCalendarAdvance(Calendar,BA1702,AY1703,"f",,Trigger)</f>
        <v>51229</v>
      </c>
      <c r="BB1703" s="188">
        <f>_xll.qlInterestRateIndexMaturity(Currency&amp;"ibor"&amp;$I$1,BA1703,Trigger)</f>
        <v>51320</v>
      </c>
      <c r="BC1703" s="361" t="e">
        <f>_xll.qlIndexFixing($AC$5,AZ1703,,_xll.ohTrigger(Trigger,Quote!$V$2))</f>
        <v>#VALUE!</v>
      </c>
      <c r="BD1703" s="361" t="e">
        <f>_xll.qlIndexFixing($BE$1,AZ1703,TRUE,_xll.ohTrigger(Trigger,Quote!$V$2))</f>
        <v>#NUM!</v>
      </c>
    </row>
    <row r="1704" spans="51:56" ht="11.25" customHeight="1" x14ac:dyDescent="0.25">
      <c r="AY1704" s="189" t="s">
        <v>91</v>
      </c>
      <c r="AZ1704" s="188">
        <f>_xll.qlInterestRateIndexFixingDate(Currency&amp;"ibor"&amp;$I$1,BA1704,Trigger)</f>
        <v>51232</v>
      </c>
      <c r="BA1704" s="188">
        <f>_xll.qlCalendarAdvance(Calendar,BA1703,AY1704,"f",,Trigger)</f>
        <v>51236</v>
      </c>
      <c r="BB1704" s="188">
        <f>_xll.qlInterestRateIndexMaturity(Currency&amp;"ibor"&amp;$I$1,BA1704,Trigger)</f>
        <v>51327</v>
      </c>
      <c r="BC1704" s="361" t="e">
        <f>_xll.qlIndexFixing($AC$5,AZ1704,,_xll.ohTrigger(Trigger,Quote!$V$2))</f>
        <v>#VALUE!</v>
      </c>
      <c r="BD1704" s="361" t="e">
        <f>_xll.qlIndexFixing($BE$1,AZ1704,TRUE,_xll.ohTrigger(Trigger,Quote!$V$2))</f>
        <v>#NUM!</v>
      </c>
    </row>
    <row r="1705" spans="51:56" ht="11.25" customHeight="1" x14ac:dyDescent="0.25">
      <c r="AY1705" s="189" t="s">
        <v>91</v>
      </c>
      <c r="AZ1705" s="188">
        <f>_xll.qlInterestRateIndexFixingDate(Currency&amp;"ibor"&amp;$I$1,BA1705,Trigger)</f>
        <v>51239</v>
      </c>
      <c r="BA1705" s="188">
        <f>_xll.qlCalendarAdvance(Calendar,BA1704,AY1705,"f",,Trigger)</f>
        <v>51243</v>
      </c>
      <c r="BB1705" s="188">
        <f>_xll.qlInterestRateIndexMaturity(Currency&amp;"ibor"&amp;$I$1,BA1705,Trigger)</f>
        <v>51334</v>
      </c>
      <c r="BC1705" s="361" t="e">
        <f>_xll.qlIndexFixing($AC$5,AZ1705,,_xll.ohTrigger(Trigger,Quote!$V$2))</f>
        <v>#VALUE!</v>
      </c>
      <c r="BD1705" s="361" t="e">
        <f>_xll.qlIndexFixing($BE$1,AZ1705,TRUE,_xll.ohTrigger(Trigger,Quote!$V$2))</f>
        <v>#NUM!</v>
      </c>
    </row>
    <row r="1706" spans="51:56" ht="11.25" customHeight="1" x14ac:dyDescent="0.25">
      <c r="AY1706" s="189" t="s">
        <v>91</v>
      </c>
      <c r="AZ1706" s="188">
        <f>_xll.qlInterestRateIndexFixingDate(Currency&amp;"ibor"&amp;$I$1,BA1706,Trigger)</f>
        <v>51246</v>
      </c>
      <c r="BA1706" s="188">
        <f>_xll.qlCalendarAdvance(Calendar,BA1705,AY1706,"f",,Trigger)</f>
        <v>51250</v>
      </c>
      <c r="BB1706" s="188">
        <f>_xll.qlInterestRateIndexMaturity(Currency&amp;"ibor"&amp;$I$1,BA1706,Trigger)</f>
        <v>51341</v>
      </c>
      <c r="BC1706" s="361" t="e">
        <f>_xll.qlIndexFixing($AC$5,AZ1706,,_xll.ohTrigger(Trigger,Quote!$V$2))</f>
        <v>#VALUE!</v>
      </c>
      <c r="BD1706" s="361" t="e">
        <f>_xll.qlIndexFixing($BE$1,AZ1706,TRUE,_xll.ohTrigger(Trigger,Quote!$V$2))</f>
        <v>#NUM!</v>
      </c>
    </row>
    <row r="1707" spans="51:56" ht="11.25" customHeight="1" x14ac:dyDescent="0.25">
      <c r="AY1707" s="189" t="s">
        <v>91</v>
      </c>
      <c r="AZ1707" s="188">
        <f>_xll.qlInterestRateIndexFixingDate(Currency&amp;"ibor"&amp;$I$1,BA1707,Trigger)</f>
        <v>51253</v>
      </c>
      <c r="BA1707" s="188">
        <f>_xll.qlCalendarAdvance(Calendar,BA1706,AY1707,"f",,Trigger)</f>
        <v>51258</v>
      </c>
      <c r="BB1707" s="188">
        <f>_xll.qlInterestRateIndexMaturity(Currency&amp;"ibor"&amp;$I$1,BA1707,Trigger)</f>
        <v>51350</v>
      </c>
      <c r="BC1707" s="361" t="e">
        <f>_xll.qlIndexFixing($AC$5,AZ1707,,_xll.ohTrigger(Trigger,Quote!$V$2))</f>
        <v>#VALUE!</v>
      </c>
      <c r="BD1707" s="361" t="e">
        <f>_xll.qlIndexFixing($BE$1,AZ1707,TRUE,_xll.ohTrigger(Trigger,Quote!$V$2))</f>
        <v>#NUM!</v>
      </c>
    </row>
    <row r="1708" spans="51:56" ht="11.25" customHeight="1" x14ac:dyDescent="0.25">
      <c r="AY1708" s="189" t="s">
        <v>91</v>
      </c>
      <c r="AZ1708" s="188">
        <f>_xll.qlInterestRateIndexFixingDate(Currency&amp;"ibor"&amp;$I$1,BA1708,Trigger)</f>
        <v>51263</v>
      </c>
      <c r="BA1708" s="188">
        <f>_xll.qlCalendarAdvance(Calendar,BA1707,AY1708,"f",,Trigger)</f>
        <v>51265</v>
      </c>
      <c r="BB1708" s="188">
        <f>_xll.qlInterestRateIndexMaturity(Currency&amp;"ibor"&amp;$I$1,BA1708,Trigger)</f>
        <v>51357</v>
      </c>
      <c r="BC1708" s="361" t="e">
        <f>_xll.qlIndexFixing($AC$5,AZ1708,,_xll.ohTrigger(Trigger,Quote!$V$2))</f>
        <v>#VALUE!</v>
      </c>
      <c r="BD1708" s="361" t="e">
        <f>_xll.qlIndexFixing($BE$1,AZ1708,TRUE,_xll.ohTrigger(Trigger,Quote!$V$2))</f>
        <v>#NUM!</v>
      </c>
    </row>
    <row r="1709" spans="51:56" ht="11.25" customHeight="1" x14ac:dyDescent="0.25">
      <c r="AY1709" s="189" t="s">
        <v>91</v>
      </c>
      <c r="AZ1709" s="188">
        <f>_xll.qlInterestRateIndexFixingDate(Currency&amp;"ibor"&amp;$I$1,BA1709,Trigger)</f>
        <v>51270</v>
      </c>
      <c r="BA1709" s="188">
        <f>_xll.qlCalendarAdvance(Calendar,BA1708,AY1709,"f",,Trigger)</f>
        <v>51272</v>
      </c>
      <c r="BB1709" s="188">
        <f>_xll.qlInterestRateIndexMaturity(Currency&amp;"ibor"&amp;$I$1,BA1709,Trigger)</f>
        <v>51364</v>
      </c>
      <c r="BC1709" s="361" t="e">
        <f>_xll.qlIndexFixing($AC$5,AZ1709,,_xll.ohTrigger(Trigger,Quote!$V$2))</f>
        <v>#VALUE!</v>
      </c>
      <c r="BD1709" s="361" t="e">
        <f>_xll.qlIndexFixing($BE$1,AZ1709,TRUE,_xll.ohTrigger(Trigger,Quote!$V$2))</f>
        <v>#NUM!</v>
      </c>
    </row>
    <row r="1710" spans="51:56" ht="11.25" customHeight="1" x14ac:dyDescent="0.25">
      <c r="AY1710" s="189" t="s">
        <v>91</v>
      </c>
      <c r="AZ1710" s="188">
        <f>_xll.qlInterestRateIndexFixingDate(Currency&amp;"ibor"&amp;$I$1,BA1710,Trigger)</f>
        <v>51277</v>
      </c>
      <c r="BA1710" s="188">
        <f>_xll.qlCalendarAdvance(Calendar,BA1709,AY1710,"f",,Trigger)</f>
        <v>51279</v>
      </c>
      <c r="BB1710" s="188">
        <f>_xll.qlInterestRateIndexMaturity(Currency&amp;"ibor"&amp;$I$1,BA1710,Trigger)</f>
        <v>51371</v>
      </c>
      <c r="BC1710" s="361" t="e">
        <f>_xll.qlIndexFixing($AC$5,AZ1710,,_xll.ohTrigger(Trigger,Quote!$V$2))</f>
        <v>#VALUE!</v>
      </c>
      <c r="BD1710" s="361" t="e">
        <f>_xll.qlIndexFixing($BE$1,AZ1710,TRUE,_xll.ohTrigger(Trigger,Quote!$V$2))</f>
        <v>#NUM!</v>
      </c>
    </row>
    <row r="1711" spans="51:56" ht="11.25" customHeight="1" x14ac:dyDescent="0.25">
      <c r="AY1711" s="189" t="s">
        <v>91</v>
      </c>
      <c r="AZ1711" s="188">
        <f>_xll.qlInterestRateIndexFixingDate(Currency&amp;"ibor"&amp;$I$1,BA1711,Trigger)</f>
        <v>51284</v>
      </c>
      <c r="BA1711" s="188">
        <f>_xll.qlCalendarAdvance(Calendar,BA1710,AY1711,"f",,Trigger)</f>
        <v>51286</v>
      </c>
      <c r="BB1711" s="188">
        <f>_xll.qlInterestRateIndexMaturity(Currency&amp;"ibor"&amp;$I$1,BA1711,Trigger)</f>
        <v>51378</v>
      </c>
      <c r="BC1711" s="361" t="e">
        <f>_xll.qlIndexFixing($AC$5,AZ1711,,_xll.ohTrigger(Trigger,Quote!$V$2))</f>
        <v>#VALUE!</v>
      </c>
      <c r="BD1711" s="361" t="e">
        <f>_xll.qlIndexFixing($BE$1,AZ1711,TRUE,_xll.ohTrigger(Trigger,Quote!$V$2))</f>
        <v>#NUM!</v>
      </c>
    </row>
    <row r="1712" spans="51:56" ht="11.25" customHeight="1" x14ac:dyDescent="0.25">
      <c r="AY1712" s="189" t="s">
        <v>91</v>
      </c>
      <c r="AZ1712" s="188">
        <f>_xll.qlInterestRateIndexFixingDate(Currency&amp;"ibor"&amp;$I$1,BA1712,Trigger)</f>
        <v>51291</v>
      </c>
      <c r="BA1712" s="188">
        <f>_xll.qlCalendarAdvance(Calendar,BA1711,AY1712,"f",,Trigger)</f>
        <v>51293</v>
      </c>
      <c r="BB1712" s="188">
        <f>_xll.qlInterestRateIndexMaturity(Currency&amp;"ibor"&amp;$I$1,BA1712,Trigger)</f>
        <v>51385</v>
      </c>
      <c r="BC1712" s="361" t="e">
        <f>_xll.qlIndexFixing($AC$5,AZ1712,,_xll.ohTrigger(Trigger,Quote!$V$2))</f>
        <v>#VALUE!</v>
      </c>
      <c r="BD1712" s="361" t="e">
        <f>_xll.qlIndexFixing($BE$1,AZ1712,TRUE,_xll.ohTrigger(Trigger,Quote!$V$2))</f>
        <v>#NUM!</v>
      </c>
    </row>
    <row r="1713" spans="51:56" ht="11.25" customHeight="1" x14ac:dyDescent="0.25">
      <c r="AY1713" s="189" t="s">
        <v>91</v>
      </c>
      <c r="AZ1713" s="188">
        <f>_xll.qlInterestRateIndexFixingDate(Currency&amp;"ibor"&amp;$I$1,BA1713,Trigger)</f>
        <v>51298</v>
      </c>
      <c r="BA1713" s="188">
        <f>_xll.qlCalendarAdvance(Calendar,BA1712,AY1713,"f",,Trigger)</f>
        <v>51300</v>
      </c>
      <c r="BB1713" s="188">
        <f>_xll.qlInterestRateIndexMaturity(Currency&amp;"ibor"&amp;$I$1,BA1713,Trigger)</f>
        <v>51392</v>
      </c>
      <c r="BC1713" s="361" t="e">
        <f>_xll.qlIndexFixing($AC$5,AZ1713,,_xll.ohTrigger(Trigger,Quote!$V$2))</f>
        <v>#VALUE!</v>
      </c>
      <c r="BD1713" s="361" t="e">
        <f>_xll.qlIndexFixing($BE$1,AZ1713,TRUE,_xll.ohTrigger(Trigger,Quote!$V$2))</f>
        <v>#NUM!</v>
      </c>
    </row>
    <row r="1714" spans="51:56" ht="11.25" customHeight="1" x14ac:dyDescent="0.25">
      <c r="AY1714" s="189" t="s">
        <v>91</v>
      </c>
      <c r="AZ1714" s="188">
        <f>_xll.qlInterestRateIndexFixingDate(Currency&amp;"ibor"&amp;$I$1,BA1714,Trigger)</f>
        <v>51305</v>
      </c>
      <c r="BA1714" s="188">
        <f>_xll.qlCalendarAdvance(Calendar,BA1713,AY1714,"f",,Trigger)</f>
        <v>51307</v>
      </c>
      <c r="BB1714" s="188">
        <f>_xll.qlInterestRateIndexMaturity(Currency&amp;"ibor"&amp;$I$1,BA1714,Trigger)</f>
        <v>51399</v>
      </c>
      <c r="BC1714" s="361" t="e">
        <f>_xll.qlIndexFixing($AC$5,AZ1714,,_xll.ohTrigger(Trigger,Quote!$V$2))</f>
        <v>#VALUE!</v>
      </c>
      <c r="BD1714" s="361" t="e">
        <f>_xll.qlIndexFixing($BE$1,AZ1714,TRUE,_xll.ohTrigger(Trigger,Quote!$V$2))</f>
        <v>#NUM!</v>
      </c>
    </row>
    <row r="1715" spans="51:56" ht="11.25" customHeight="1" x14ac:dyDescent="0.25">
      <c r="AY1715" s="189" t="s">
        <v>91</v>
      </c>
      <c r="AZ1715" s="188">
        <f>_xll.qlInterestRateIndexFixingDate(Currency&amp;"ibor"&amp;$I$1,BA1715,Trigger)</f>
        <v>51312</v>
      </c>
      <c r="BA1715" s="188">
        <f>_xll.qlCalendarAdvance(Calendar,BA1714,AY1715,"f",,Trigger)</f>
        <v>51314</v>
      </c>
      <c r="BB1715" s="188">
        <f>_xll.qlInterestRateIndexMaturity(Currency&amp;"ibor"&amp;$I$1,BA1715,Trigger)</f>
        <v>51406</v>
      </c>
      <c r="BC1715" s="361" t="e">
        <f>_xll.qlIndexFixing($AC$5,AZ1715,,_xll.ohTrigger(Trigger,Quote!$V$2))</f>
        <v>#VALUE!</v>
      </c>
      <c r="BD1715" s="361" t="e">
        <f>_xll.qlIndexFixing($BE$1,AZ1715,TRUE,_xll.ohTrigger(Trigger,Quote!$V$2))</f>
        <v>#NUM!</v>
      </c>
    </row>
    <row r="1716" spans="51:56" ht="11.25" customHeight="1" x14ac:dyDescent="0.25">
      <c r="AY1716" s="189" t="s">
        <v>91</v>
      </c>
      <c r="AZ1716" s="188">
        <f>_xll.qlInterestRateIndexFixingDate(Currency&amp;"ibor"&amp;$I$1,BA1716,Trigger)</f>
        <v>51319</v>
      </c>
      <c r="BA1716" s="188">
        <f>_xll.qlCalendarAdvance(Calendar,BA1715,AY1716,"f",,Trigger)</f>
        <v>51321</v>
      </c>
      <c r="BB1716" s="188">
        <f>_xll.qlInterestRateIndexMaturity(Currency&amp;"ibor"&amp;$I$1,BA1716,Trigger)</f>
        <v>51413</v>
      </c>
      <c r="BC1716" s="361" t="e">
        <f>_xll.qlIndexFixing($AC$5,AZ1716,,_xll.ohTrigger(Trigger,Quote!$V$2))</f>
        <v>#VALUE!</v>
      </c>
      <c r="BD1716" s="361" t="e">
        <f>_xll.qlIndexFixing($BE$1,AZ1716,TRUE,_xll.ohTrigger(Trigger,Quote!$V$2))</f>
        <v>#NUM!</v>
      </c>
    </row>
    <row r="1717" spans="51:56" ht="11.25" customHeight="1" x14ac:dyDescent="0.25">
      <c r="AY1717" s="189" t="s">
        <v>91</v>
      </c>
      <c r="AZ1717" s="188">
        <f>_xll.qlInterestRateIndexFixingDate(Currency&amp;"ibor"&amp;$I$1,BA1717,Trigger)</f>
        <v>51326</v>
      </c>
      <c r="BA1717" s="188">
        <f>_xll.qlCalendarAdvance(Calendar,BA1716,AY1717,"f",,Trigger)</f>
        <v>51328</v>
      </c>
      <c r="BB1717" s="188">
        <f>_xll.qlInterestRateIndexMaturity(Currency&amp;"ibor"&amp;$I$1,BA1717,Trigger)</f>
        <v>51420</v>
      </c>
      <c r="BC1717" s="361" t="e">
        <f>_xll.qlIndexFixing($AC$5,AZ1717,,_xll.ohTrigger(Trigger,Quote!$V$2))</f>
        <v>#VALUE!</v>
      </c>
      <c r="BD1717" s="361" t="e">
        <f>_xll.qlIndexFixing($BE$1,AZ1717,TRUE,_xll.ohTrigger(Trigger,Quote!$V$2))</f>
        <v>#NUM!</v>
      </c>
    </row>
    <row r="1718" spans="51:56" ht="11.25" customHeight="1" x14ac:dyDescent="0.25">
      <c r="AY1718" s="189" t="s">
        <v>91</v>
      </c>
      <c r="AZ1718" s="188">
        <f>_xll.qlInterestRateIndexFixingDate(Currency&amp;"ibor"&amp;$I$1,BA1718,Trigger)</f>
        <v>51333</v>
      </c>
      <c r="BA1718" s="188">
        <f>_xll.qlCalendarAdvance(Calendar,BA1717,AY1718,"f",,Trigger)</f>
        <v>51335</v>
      </c>
      <c r="BB1718" s="188">
        <f>_xll.qlInterestRateIndexMaturity(Currency&amp;"ibor"&amp;$I$1,BA1718,Trigger)</f>
        <v>51427</v>
      </c>
      <c r="BC1718" s="361" t="e">
        <f>_xll.qlIndexFixing($AC$5,AZ1718,,_xll.ohTrigger(Trigger,Quote!$V$2))</f>
        <v>#VALUE!</v>
      </c>
      <c r="BD1718" s="361" t="e">
        <f>_xll.qlIndexFixing($BE$1,AZ1718,TRUE,_xll.ohTrigger(Trigger,Quote!$V$2))</f>
        <v>#NUM!</v>
      </c>
    </row>
    <row r="1719" spans="51:56" ht="11.25" customHeight="1" x14ac:dyDescent="0.25">
      <c r="AY1719" s="189" t="s">
        <v>91</v>
      </c>
      <c r="AZ1719" s="188">
        <f>_xll.qlInterestRateIndexFixingDate(Currency&amp;"ibor"&amp;$I$1,BA1719,Trigger)</f>
        <v>51340</v>
      </c>
      <c r="BA1719" s="188">
        <f>_xll.qlCalendarAdvance(Calendar,BA1718,AY1719,"f",,Trigger)</f>
        <v>51342</v>
      </c>
      <c r="BB1719" s="188">
        <f>_xll.qlInterestRateIndexMaturity(Currency&amp;"ibor"&amp;$I$1,BA1719,Trigger)</f>
        <v>51434</v>
      </c>
      <c r="BC1719" s="361" t="e">
        <f>_xll.qlIndexFixing($AC$5,AZ1719,,_xll.ohTrigger(Trigger,Quote!$V$2))</f>
        <v>#VALUE!</v>
      </c>
      <c r="BD1719" s="361" t="e">
        <f>_xll.qlIndexFixing($BE$1,AZ1719,TRUE,_xll.ohTrigger(Trigger,Quote!$V$2))</f>
        <v>#NUM!</v>
      </c>
    </row>
    <row r="1720" spans="51:56" ht="11.25" customHeight="1" x14ac:dyDescent="0.25">
      <c r="AY1720" s="189" t="s">
        <v>91</v>
      </c>
      <c r="AZ1720" s="188">
        <f>_xll.qlInterestRateIndexFixingDate(Currency&amp;"ibor"&amp;$I$1,BA1720,Trigger)</f>
        <v>51347</v>
      </c>
      <c r="BA1720" s="188">
        <f>_xll.qlCalendarAdvance(Calendar,BA1719,AY1720,"f",,Trigger)</f>
        <v>51349</v>
      </c>
      <c r="BB1720" s="188">
        <f>_xll.qlInterestRateIndexMaturity(Currency&amp;"ibor"&amp;$I$1,BA1720,Trigger)</f>
        <v>51441</v>
      </c>
      <c r="BC1720" s="361" t="e">
        <f>_xll.qlIndexFixing($AC$5,AZ1720,,_xll.ohTrigger(Trigger,Quote!$V$2))</f>
        <v>#VALUE!</v>
      </c>
      <c r="BD1720" s="361" t="e">
        <f>_xll.qlIndexFixing($BE$1,AZ1720,TRUE,_xll.ohTrigger(Trigger,Quote!$V$2))</f>
        <v>#NUM!</v>
      </c>
    </row>
    <row r="1721" spans="51:56" ht="11.25" customHeight="1" x14ac:dyDescent="0.25">
      <c r="AY1721" s="189" t="s">
        <v>91</v>
      </c>
      <c r="AZ1721" s="188">
        <f>_xll.qlInterestRateIndexFixingDate(Currency&amp;"ibor"&amp;$I$1,BA1721,Trigger)</f>
        <v>51354</v>
      </c>
      <c r="BA1721" s="188">
        <f>_xll.qlCalendarAdvance(Calendar,BA1720,AY1721,"f",,Trigger)</f>
        <v>51356</v>
      </c>
      <c r="BB1721" s="188">
        <f>_xll.qlInterestRateIndexMaturity(Currency&amp;"ibor"&amp;$I$1,BA1721,Trigger)</f>
        <v>51448</v>
      </c>
      <c r="BC1721" s="361" t="e">
        <f>_xll.qlIndexFixing($AC$5,AZ1721,,_xll.ohTrigger(Trigger,Quote!$V$2))</f>
        <v>#VALUE!</v>
      </c>
      <c r="BD1721" s="361" t="e">
        <f>_xll.qlIndexFixing($BE$1,AZ1721,TRUE,_xll.ohTrigger(Trigger,Quote!$V$2))</f>
        <v>#NUM!</v>
      </c>
    </row>
    <row r="1722" spans="51:56" ht="11.25" customHeight="1" x14ac:dyDescent="0.25">
      <c r="AY1722" s="189" t="s">
        <v>91</v>
      </c>
      <c r="AZ1722" s="188">
        <f>_xll.qlInterestRateIndexFixingDate(Currency&amp;"ibor"&amp;$I$1,BA1722,Trigger)</f>
        <v>51361</v>
      </c>
      <c r="BA1722" s="188">
        <f>_xll.qlCalendarAdvance(Calendar,BA1721,AY1722,"f",,Trigger)</f>
        <v>51363</v>
      </c>
      <c r="BB1722" s="188">
        <f>_xll.qlInterestRateIndexMaturity(Currency&amp;"ibor"&amp;$I$1,BA1722,Trigger)</f>
        <v>51455</v>
      </c>
      <c r="BC1722" s="361" t="e">
        <f>_xll.qlIndexFixing($AC$5,AZ1722,,_xll.ohTrigger(Trigger,Quote!$V$2))</f>
        <v>#VALUE!</v>
      </c>
      <c r="BD1722" s="361" t="e">
        <f>_xll.qlIndexFixing($BE$1,AZ1722,TRUE,_xll.ohTrigger(Trigger,Quote!$V$2))</f>
        <v>#NUM!</v>
      </c>
    </row>
    <row r="1723" spans="51:56" ht="11.25" customHeight="1" x14ac:dyDescent="0.25">
      <c r="AY1723" s="189" t="s">
        <v>91</v>
      </c>
      <c r="AZ1723" s="188">
        <f>_xll.qlInterestRateIndexFixingDate(Currency&amp;"ibor"&amp;$I$1,BA1723,Trigger)</f>
        <v>51368</v>
      </c>
      <c r="BA1723" s="188">
        <f>_xll.qlCalendarAdvance(Calendar,BA1722,AY1723,"f",,Trigger)</f>
        <v>51370</v>
      </c>
      <c r="BB1723" s="188">
        <f>_xll.qlInterestRateIndexMaturity(Currency&amp;"ibor"&amp;$I$1,BA1723,Trigger)</f>
        <v>51462</v>
      </c>
      <c r="BC1723" s="361" t="e">
        <f>_xll.qlIndexFixing($AC$5,AZ1723,,_xll.ohTrigger(Trigger,Quote!$V$2))</f>
        <v>#VALUE!</v>
      </c>
      <c r="BD1723" s="361" t="e">
        <f>_xll.qlIndexFixing($BE$1,AZ1723,TRUE,_xll.ohTrigger(Trigger,Quote!$V$2))</f>
        <v>#NUM!</v>
      </c>
    </row>
    <row r="1724" spans="51:56" ht="11.25" customHeight="1" x14ac:dyDescent="0.25">
      <c r="AY1724" s="189" t="s">
        <v>91</v>
      </c>
      <c r="AZ1724" s="188">
        <f>_xll.qlInterestRateIndexFixingDate(Currency&amp;"ibor"&amp;$I$1,BA1724,Trigger)</f>
        <v>51375</v>
      </c>
      <c r="BA1724" s="188">
        <f>_xll.qlCalendarAdvance(Calendar,BA1723,AY1724,"f",,Trigger)</f>
        <v>51377</v>
      </c>
      <c r="BB1724" s="188">
        <f>_xll.qlInterestRateIndexMaturity(Currency&amp;"ibor"&amp;$I$1,BA1724,Trigger)</f>
        <v>51469</v>
      </c>
      <c r="BC1724" s="361" t="e">
        <f>_xll.qlIndexFixing($AC$5,AZ1724,,_xll.ohTrigger(Trigger,Quote!$V$2))</f>
        <v>#VALUE!</v>
      </c>
      <c r="BD1724" s="361" t="e">
        <f>_xll.qlIndexFixing($BE$1,AZ1724,TRUE,_xll.ohTrigger(Trigger,Quote!$V$2))</f>
        <v>#NUM!</v>
      </c>
    </row>
    <row r="1725" spans="51:56" ht="11.25" customHeight="1" x14ac:dyDescent="0.25">
      <c r="AY1725" s="189" t="s">
        <v>91</v>
      </c>
      <c r="AZ1725" s="188">
        <f>_xll.qlInterestRateIndexFixingDate(Currency&amp;"ibor"&amp;$I$1,BA1725,Trigger)</f>
        <v>51382</v>
      </c>
      <c r="BA1725" s="188">
        <f>_xll.qlCalendarAdvance(Calendar,BA1724,AY1725,"f",,Trigger)</f>
        <v>51384</v>
      </c>
      <c r="BB1725" s="188">
        <f>_xll.qlInterestRateIndexMaturity(Currency&amp;"ibor"&amp;$I$1,BA1725,Trigger)</f>
        <v>51475</v>
      </c>
      <c r="BC1725" s="361" t="e">
        <f>_xll.qlIndexFixing($AC$5,AZ1725,,_xll.ohTrigger(Trigger,Quote!$V$2))</f>
        <v>#VALUE!</v>
      </c>
      <c r="BD1725" s="361" t="e">
        <f>_xll.qlIndexFixing($BE$1,AZ1725,TRUE,_xll.ohTrigger(Trigger,Quote!$V$2))</f>
        <v>#NUM!</v>
      </c>
    </row>
    <row r="1726" spans="51:56" ht="11.25" customHeight="1" x14ac:dyDescent="0.25">
      <c r="AY1726" s="189" t="s">
        <v>91</v>
      </c>
      <c r="AZ1726" s="188">
        <f>_xll.qlInterestRateIndexFixingDate(Currency&amp;"ibor"&amp;$I$1,BA1726,Trigger)</f>
        <v>51389</v>
      </c>
      <c r="BA1726" s="188">
        <f>_xll.qlCalendarAdvance(Calendar,BA1725,AY1726,"f",,Trigger)</f>
        <v>51391</v>
      </c>
      <c r="BB1726" s="188">
        <f>_xll.qlInterestRateIndexMaturity(Currency&amp;"ibor"&amp;$I$1,BA1726,Trigger)</f>
        <v>51482</v>
      </c>
      <c r="BC1726" s="361" t="e">
        <f>_xll.qlIndexFixing($AC$5,AZ1726,,_xll.ohTrigger(Trigger,Quote!$V$2))</f>
        <v>#VALUE!</v>
      </c>
      <c r="BD1726" s="361" t="e">
        <f>_xll.qlIndexFixing($BE$1,AZ1726,TRUE,_xll.ohTrigger(Trigger,Quote!$V$2))</f>
        <v>#NUM!</v>
      </c>
    </row>
    <row r="1727" spans="51:56" ht="11.25" customHeight="1" x14ac:dyDescent="0.25">
      <c r="AY1727" s="189" t="s">
        <v>91</v>
      </c>
      <c r="AZ1727" s="188">
        <f>_xll.qlInterestRateIndexFixingDate(Currency&amp;"ibor"&amp;$I$1,BA1727,Trigger)</f>
        <v>51396</v>
      </c>
      <c r="BA1727" s="188">
        <f>_xll.qlCalendarAdvance(Calendar,BA1726,AY1727,"f",,Trigger)</f>
        <v>51398</v>
      </c>
      <c r="BB1727" s="188">
        <f>_xll.qlInterestRateIndexMaturity(Currency&amp;"ibor"&amp;$I$1,BA1727,Trigger)</f>
        <v>51489</v>
      </c>
      <c r="BC1727" s="361" t="e">
        <f>_xll.qlIndexFixing($AC$5,AZ1727,,_xll.ohTrigger(Trigger,Quote!$V$2))</f>
        <v>#VALUE!</v>
      </c>
      <c r="BD1727" s="361" t="e">
        <f>_xll.qlIndexFixing($BE$1,AZ1727,TRUE,_xll.ohTrigger(Trigger,Quote!$V$2))</f>
        <v>#NUM!</v>
      </c>
    </row>
    <row r="1728" spans="51:56" ht="11.25" customHeight="1" x14ac:dyDescent="0.25">
      <c r="AY1728" s="189" t="s">
        <v>91</v>
      </c>
      <c r="AZ1728" s="188">
        <f>_xll.qlInterestRateIndexFixingDate(Currency&amp;"ibor"&amp;$I$1,BA1728,Trigger)</f>
        <v>51403</v>
      </c>
      <c r="BA1728" s="188">
        <f>_xll.qlCalendarAdvance(Calendar,BA1727,AY1728,"f",,Trigger)</f>
        <v>51405</v>
      </c>
      <c r="BB1728" s="188">
        <f>_xll.qlInterestRateIndexMaturity(Currency&amp;"ibor"&amp;$I$1,BA1728,Trigger)</f>
        <v>51497</v>
      </c>
      <c r="BC1728" s="361" t="e">
        <f>_xll.qlIndexFixing($AC$5,AZ1728,,_xll.ohTrigger(Trigger,Quote!$V$2))</f>
        <v>#VALUE!</v>
      </c>
      <c r="BD1728" s="361" t="e">
        <f>_xll.qlIndexFixing($BE$1,AZ1728,TRUE,_xll.ohTrigger(Trigger,Quote!$V$2))</f>
        <v>#NUM!</v>
      </c>
    </row>
    <row r="1729" spans="51:56" ht="11.25" customHeight="1" x14ac:dyDescent="0.25">
      <c r="AY1729" s="189" t="s">
        <v>91</v>
      </c>
      <c r="AZ1729" s="188">
        <f>_xll.qlInterestRateIndexFixingDate(Currency&amp;"ibor"&amp;$I$1,BA1729,Trigger)</f>
        <v>51410</v>
      </c>
      <c r="BA1729" s="188">
        <f>_xll.qlCalendarAdvance(Calendar,BA1728,AY1729,"f",,Trigger)</f>
        <v>51412</v>
      </c>
      <c r="BB1729" s="188">
        <f>_xll.qlInterestRateIndexMaturity(Currency&amp;"ibor"&amp;$I$1,BA1729,Trigger)</f>
        <v>51504</v>
      </c>
      <c r="BC1729" s="361" t="e">
        <f>_xll.qlIndexFixing($AC$5,AZ1729,,_xll.ohTrigger(Trigger,Quote!$V$2))</f>
        <v>#VALUE!</v>
      </c>
      <c r="BD1729" s="361" t="e">
        <f>_xll.qlIndexFixing($BE$1,AZ1729,TRUE,_xll.ohTrigger(Trigger,Quote!$V$2))</f>
        <v>#NUM!</v>
      </c>
    </row>
    <row r="1730" spans="51:56" ht="11.25" customHeight="1" x14ac:dyDescent="0.25">
      <c r="AY1730" s="189" t="s">
        <v>91</v>
      </c>
      <c r="AZ1730" s="188">
        <f>_xll.qlInterestRateIndexFixingDate(Currency&amp;"ibor"&amp;$I$1,BA1730,Trigger)</f>
        <v>51417</v>
      </c>
      <c r="BA1730" s="188">
        <f>_xll.qlCalendarAdvance(Calendar,BA1729,AY1730,"f",,Trigger)</f>
        <v>51419</v>
      </c>
      <c r="BB1730" s="188">
        <f>_xll.qlInterestRateIndexMaturity(Currency&amp;"ibor"&amp;$I$1,BA1730,Trigger)</f>
        <v>51511</v>
      </c>
      <c r="BC1730" s="361" t="e">
        <f>_xll.qlIndexFixing($AC$5,AZ1730,,_xll.ohTrigger(Trigger,Quote!$V$2))</f>
        <v>#VALUE!</v>
      </c>
      <c r="BD1730" s="361" t="e">
        <f>_xll.qlIndexFixing($BE$1,AZ1730,TRUE,_xll.ohTrigger(Trigger,Quote!$V$2))</f>
        <v>#NUM!</v>
      </c>
    </row>
    <row r="1731" spans="51:56" ht="11.25" customHeight="1" x14ac:dyDescent="0.25">
      <c r="AY1731" s="189" t="s">
        <v>91</v>
      </c>
      <c r="AZ1731" s="188">
        <f>_xll.qlInterestRateIndexFixingDate(Currency&amp;"ibor"&amp;$I$1,BA1731,Trigger)</f>
        <v>51424</v>
      </c>
      <c r="BA1731" s="188">
        <f>_xll.qlCalendarAdvance(Calendar,BA1730,AY1731,"f",,Trigger)</f>
        <v>51426</v>
      </c>
      <c r="BB1731" s="188">
        <f>_xll.qlInterestRateIndexMaturity(Currency&amp;"ibor"&amp;$I$1,BA1731,Trigger)</f>
        <v>51518</v>
      </c>
      <c r="BC1731" s="361" t="e">
        <f>_xll.qlIndexFixing($AC$5,AZ1731,,_xll.ohTrigger(Trigger,Quote!$V$2))</f>
        <v>#VALUE!</v>
      </c>
      <c r="BD1731" s="361" t="e">
        <f>_xll.qlIndexFixing($BE$1,AZ1731,TRUE,_xll.ohTrigger(Trigger,Quote!$V$2))</f>
        <v>#NUM!</v>
      </c>
    </row>
    <row r="1732" spans="51:56" ht="11.25" customHeight="1" x14ac:dyDescent="0.25">
      <c r="AY1732" s="189" t="s">
        <v>91</v>
      </c>
      <c r="AZ1732" s="188">
        <f>_xll.qlInterestRateIndexFixingDate(Currency&amp;"ibor"&amp;$I$1,BA1732,Trigger)</f>
        <v>51431</v>
      </c>
      <c r="BA1732" s="188">
        <f>_xll.qlCalendarAdvance(Calendar,BA1731,AY1732,"f",,Trigger)</f>
        <v>51433</v>
      </c>
      <c r="BB1732" s="188">
        <f>_xll.qlInterestRateIndexMaturity(Currency&amp;"ibor"&amp;$I$1,BA1732,Trigger)</f>
        <v>51525</v>
      </c>
      <c r="BC1732" s="361" t="e">
        <f>_xll.qlIndexFixing($AC$5,AZ1732,,_xll.ohTrigger(Trigger,Quote!$V$2))</f>
        <v>#VALUE!</v>
      </c>
      <c r="BD1732" s="361" t="e">
        <f>_xll.qlIndexFixing($BE$1,AZ1732,TRUE,_xll.ohTrigger(Trigger,Quote!$V$2))</f>
        <v>#NUM!</v>
      </c>
    </row>
    <row r="1733" spans="51:56" ht="11.25" customHeight="1" x14ac:dyDescent="0.25">
      <c r="AY1733" s="189" t="s">
        <v>91</v>
      </c>
      <c r="AZ1733" s="188">
        <f>_xll.qlInterestRateIndexFixingDate(Currency&amp;"ibor"&amp;$I$1,BA1733,Trigger)</f>
        <v>51438</v>
      </c>
      <c r="BA1733" s="188">
        <f>_xll.qlCalendarAdvance(Calendar,BA1732,AY1733,"f",,Trigger)</f>
        <v>51440</v>
      </c>
      <c r="BB1733" s="188">
        <f>_xll.qlInterestRateIndexMaturity(Currency&amp;"ibor"&amp;$I$1,BA1733,Trigger)</f>
        <v>51532</v>
      </c>
      <c r="BC1733" s="361" t="e">
        <f>_xll.qlIndexFixing($AC$5,AZ1733,,_xll.ohTrigger(Trigger,Quote!$V$2))</f>
        <v>#VALUE!</v>
      </c>
      <c r="BD1733" s="361" t="e">
        <f>_xll.qlIndexFixing($BE$1,AZ1733,TRUE,_xll.ohTrigger(Trigger,Quote!$V$2))</f>
        <v>#NUM!</v>
      </c>
    </row>
    <row r="1734" spans="51:56" ht="11.25" customHeight="1" x14ac:dyDescent="0.25">
      <c r="AY1734" s="189" t="s">
        <v>91</v>
      </c>
      <c r="AZ1734" s="188">
        <f>_xll.qlInterestRateIndexFixingDate(Currency&amp;"ibor"&amp;$I$1,BA1734,Trigger)</f>
        <v>51445</v>
      </c>
      <c r="BA1734" s="188">
        <f>_xll.qlCalendarAdvance(Calendar,BA1733,AY1734,"f",,Trigger)</f>
        <v>51447</v>
      </c>
      <c r="BB1734" s="188">
        <f>_xll.qlInterestRateIndexMaturity(Currency&amp;"ibor"&amp;$I$1,BA1734,Trigger)</f>
        <v>51539</v>
      </c>
      <c r="BC1734" s="361" t="e">
        <f>_xll.qlIndexFixing($AC$5,AZ1734,,_xll.ohTrigger(Trigger,Quote!$V$2))</f>
        <v>#VALUE!</v>
      </c>
      <c r="BD1734" s="361" t="e">
        <f>_xll.qlIndexFixing($BE$1,AZ1734,TRUE,_xll.ohTrigger(Trigger,Quote!$V$2))</f>
        <v>#NUM!</v>
      </c>
    </row>
    <row r="1735" spans="51:56" ht="11.25" customHeight="1" x14ac:dyDescent="0.25">
      <c r="AY1735" s="189" t="s">
        <v>91</v>
      </c>
      <c r="AZ1735" s="188">
        <f>_xll.qlInterestRateIndexFixingDate(Currency&amp;"ibor"&amp;$I$1,BA1735,Trigger)</f>
        <v>51452</v>
      </c>
      <c r="BA1735" s="188">
        <f>_xll.qlCalendarAdvance(Calendar,BA1734,AY1735,"f",,Trigger)</f>
        <v>51454</v>
      </c>
      <c r="BB1735" s="188">
        <f>_xll.qlInterestRateIndexMaturity(Currency&amp;"ibor"&amp;$I$1,BA1735,Trigger)</f>
        <v>51546</v>
      </c>
      <c r="BC1735" s="361" t="e">
        <f>_xll.qlIndexFixing($AC$5,AZ1735,,_xll.ohTrigger(Trigger,Quote!$V$2))</f>
        <v>#VALUE!</v>
      </c>
      <c r="BD1735" s="361" t="e">
        <f>_xll.qlIndexFixing($BE$1,AZ1735,TRUE,_xll.ohTrigger(Trigger,Quote!$V$2))</f>
        <v>#NUM!</v>
      </c>
    </row>
    <row r="1736" spans="51:56" ht="11.25" customHeight="1" x14ac:dyDescent="0.25">
      <c r="AY1736" s="189" t="s">
        <v>91</v>
      </c>
      <c r="AZ1736" s="188">
        <f>_xll.qlInterestRateIndexFixingDate(Currency&amp;"ibor"&amp;$I$1,BA1736,Trigger)</f>
        <v>51459</v>
      </c>
      <c r="BA1736" s="188">
        <f>_xll.qlCalendarAdvance(Calendar,BA1735,AY1736,"f",,Trigger)</f>
        <v>51461</v>
      </c>
      <c r="BB1736" s="188">
        <f>_xll.qlInterestRateIndexMaturity(Currency&amp;"ibor"&amp;$I$1,BA1736,Trigger)</f>
        <v>51553</v>
      </c>
      <c r="BC1736" s="361" t="e">
        <f>_xll.qlIndexFixing($AC$5,AZ1736,,_xll.ohTrigger(Trigger,Quote!$V$2))</f>
        <v>#VALUE!</v>
      </c>
      <c r="BD1736" s="361" t="e">
        <f>_xll.qlIndexFixing($BE$1,AZ1736,TRUE,_xll.ohTrigger(Trigger,Quote!$V$2))</f>
        <v>#NUM!</v>
      </c>
    </row>
    <row r="1737" spans="51:56" ht="11.25" customHeight="1" x14ac:dyDescent="0.25">
      <c r="AY1737" s="189" t="s">
        <v>91</v>
      </c>
      <c r="AZ1737" s="188">
        <f>_xll.qlInterestRateIndexFixingDate(Currency&amp;"ibor"&amp;$I$1,BA1737,Trigger)</f>
        <v>51466</v>
      </c>
      <c r="BA1737" s="188">
        <f>_xll.qlCalendarAdvance(Calendar,BA1736,AY1737,"f",,Trigger)</f>
        <v>51468</v>
      </c>
      <c r="BB1737" s="188">
        <f>_xll.qlInterestRateIndexMaturity(Currency&amp;"ibor"&amp;$I$1,BA1737,Trigger)</f>
        <v>51560</v>
      </c>
      <c r="BC1737" s="361" t="e">
        <f>_xll.qlIndexFixing($AC$5,AZ1737,,_xll.ohTrigger(Trigger,Quote!$V$2))</f>
        <v>#VALUE!</v>
      </c>
      <c r="BD1737" s="361" t="e">
        <f>_xll.qlIndexFixing($BE$1,AZ1737,TRUE,_xll.ohTrigger(Trigger,Quote!$V$2))</f>
        <v>#NUM!</v>
      </c>
    </row>
    <row r="1738" spans="51:56" ht="11.25" customHeight="1" x14ac:dyDescent="0.25">
      <c r="AY1738" s="189" t="s">
        <v>91</v>
      </c>
      <c r="AZ1738" s="188">
        <f>_xll.qlInterestRateIndexFixingDate(Currency&amp;"ibor"&amp;$I$1,BA1738,Trigger)</f>
        <v>51473</v>
      </c>
      <c r="BA1738" s="188">
        <f>_xll.qlCalendarAdvance(Calendar,BA1737,AY1738,"f",,Trigger)</f>
        <v>51475</v>
      </c>
      <c r="BB1738" s="188">
        <f>_xll.qlInterestRateIndexMaturity(Currency&amp;"ibor"&amp;$I$1,BA1738,Trigger)</f>
        <v>51565</v>
      </c>
      <c r="BC1738" s="361" t="e">
        <f>_xll.qlIndexFixing($AC$5,AZ1738,,_xll.ohTrigger(Trigger,Quote!$V$2))</f>
        <v>#VALUE!</v>
      </c>
      <c r="BD1738" s="361" t="e">
        <f>_xll.qlIndexFixing($BE$1,AZ1738,TRUE,_xll.ohTrigger(Trigger,Quote!$V$2))</f>
        <v>#NUM!</v>
      </c>
    </row>
    <row r="1739" spans="51:56" ht="11.25" customHeight="1" x14ac:dyDescent="0.25">
      <c r="AY1739" s="189" t="s">
        <v>91</v>
      </c>
      <c r="AZ1739" s="188">
        <f>_xll.qlInterestRateIndexFixingDate(Currency&amp;"ibor"&amp;$I$1,BA1739,Trigger)</f>
        <v>51480</v>
      </c>
      <c r="BA1739" s="188">
        <f>_xll.qlCalendarAdvance(Calendar,BA1738,AY1739,"f",,Trigger)</f>
        <v>51482</v>
      </c>
      <c r="BB1739" s="188">
        <f>_xll.qlInterestRateIndexMaturity(Currency&amp;"ibor"&amp;$I$1,BA1739,Trigger)</f>
        <v>51572</v>
      </c>
      <c r="BC1739" s="361" t="e">
        <f>_xll.qlIndexFixing($AC$5,AZ1739,,_xll.ohTrigger(Trigger,Quote!$V$2))</f>
        <v>#VALUE!</v>
      </c>
      <c r="BD1739" s="361" t="e">
        <f>_xll.qlIndexFixing($BE$1,AZ1739,TRUE,_xll.ohTrigger(Trigger,Quote!$V$2))</f>
        <v>#NUM!</v>
      </c>
    </row>
    <row r="1740" spans="51:56" ht="11.25" customHeight="1" x14ac:dyDescent="0.25">
      <c r="AY1740" s="189" t="s">
        <v>91</v>
      </c>
      <c r="AZ1740" s="188">
        <f>_xll.qlInterestRateIndexFixingDate(Currency&amp;"ibor"&amp;$I$1,BA1740,Trigger)</f>
        <v>51487</v>
      </c>
      <c r="BA1740" s="188">
        <f>_xll.qlCalendarAdvance(Calendar,BA1739,AY1740,"f",,Trigger)</f>
        <v>51489</v>
      </c>
      <c r="BB1740" s="188">
        <f>_xll.qlInterestRateIndexMaturity(Currency&amp;"ibor"&amp;$I$1,BA1740,Trigger)</f>
        <v>51579</v>
      </c>
      <c r="BC1740" s="361" t="e">
        <f>_xll.qlIndexFixing($AC$5,AZ1740,,_xll.ohTrigger(Trigger,Quote!$V$2))</f>
        <v>#VALUE!</v>
      </c>
      <c r="BD1740" s="361" t="e">
        <f>_xll.qlIndexFixing($BE$1,AZ1740,TRUE,_xll.ohTrigger(Trigger,Quote!$V$2))</f>
        <v>#NUM!</v>
      </c>
    </row>
    <row r="1741" spans="51:56" ht="11.25" customHeight="1" x14ac:dyDescent="0.25">
      <c r="AY1741" s="189" t="s">
        <v>91</v>
      </c>
      <c r="AZ1741" s="188">
        <f>_xll.qlInterestRateIndexFixingDate(Currency&amp;"ibor"&amp;$I$1,BA1741,Trigger)</f>
        <v>51491</v>
      </c>
      <c r="BA1741" s="188">
        <f>_xll.qlCalendarAdvance(Calendar,BA1740,AY1741,"f",,Trigger)</f>
        <v>51497</v>
      </c>
      <c r="BB1741" s="188">
        <f>_xll.qlInterestRateIndexMaturity(Currency&amp;"ibor"&amp;$I$1,BA1741,Trigger)</f>
        <v>51587</v>
      </c>
      <c r="BC1741" s="361" t="e">
        <f>_xll.qlIndexFixing($AC$5,AZ1741,,_xll.ohTrigger(Trigger,Quote!$V$2))</f>
        <v>#VALUE!</v>
      </c>
      <c r="BD1741" s="361" t="e">
        <f>_xll.qlIndexFixing($BE$1,AZ1741,TRUE,_xll.ohTrigger(Trigger,Quote!$V$2))</f>
        <v>#NUM!</v>
      </c>
    </row>
    <row r="1742" spans="51:56" ht="11.25" customHeight="1" x14ac:dyDescent="0.25">
      <c r="AY1742" s="189" t="s">
        <v>91</v>
      </c>
      <c r="AZ1742" s="188">
        <f>_xll.qlInterestRateIndexFixingDate(Currency&amp;"ibor"&amp;$I$1,BA1742,Trigger)</f>
        <v>51501</v>
      </c>
      <c r="BA1742" s="188">
        <f>_xll.qlCalendarAdvance(Calendar,BA1741,AY1742,"f",,Trigger)</f>
        <v>51504</v>
      </c>
      <c r="BB1742" s="188">
        <f>_xll.qlInterestRateIndexMaturity(Currency&amp;"ibor"&amp;$I$1,BA1742,Trigger)</f>
        <v>51594</v>
      </c>
      <c r="BC1742" s="361" t="e">
        <f>_xll.qlIndexFixing($AC$5,AZ1742,,_xll.ohTrigger(Trigger,Quote!$V$2))</f>
        <v>#VALUE!</v>
      </c>
      <c r="BD1742" s="361" t="e">
        <f>_xll.qlIndexFixing($BE$1,AZ1742,TRUE,_xll.ohTrigger(Trigger,Quote!$V$2))</f>
        <v>#NUM!</v>
      </c>
    </row>
    <row r="1743" spans="51:56" ht="11.25" customHeight="1" x14ac:dyDescent="0.25">
      <c r="AY1743" s="189" t="s">
        <v>91</v>
      </c>
      <c r="AZ1743" s="188">
        <f>_xll.qlInterestRateIndexFixingDate(Currency&amp;"ibor"&amp;$I$1,BA1743,Trigger)</f>
        <v>51509</v>
      </c>
      <c r="BA1743" s="188">
        <f>_xll.qlCalendarAdvance(Calendar,BA1742,AY1743,"f",,Trigger)</f>
        <v>51511</v>
      </c>
      <c r="BB1743" s="188">
        <f>_xll.qlInterestRateIndexMaturity(Currency&amp;"ibor"&amp;$I$1,BA1743,Trigger)</f>
        <v>51601</v>
      </c>
      <c r="BC1743" s="361" t="e">
        <f>_xll.qlIndexFixing($AC$5,AZ1743,,_xll.ohTrigger(Trigger,Quote!$V$2))</f>
        <v>#VALUE!</v>
      </c>
      <c r="BD1743" s="361" t="e">
        <f>_xll.qlIndexFixing($BE$1,AZ1743,TRUE,_xll.ohTrigger(Trigger,Quote!$V$2))</f>
        <v>#NUM!</v>
      </c>
    </row>
    <row r="1744" spans="51:56" ht="11.25" customHeight="1" x14ac:dyDescent="0.25">
      <c r="AY1744" s="189" t="s">
        <v>91</v>
      </c>
      <c r="AZ1744" s="188">
        <f>_xll.qlInterestRateIndexFixingDate(Currency&amp;"ibor"&amp;$I$1,BA1744,Trigger)</f>
        <v>51516</v>
      </c>
      <c r="BA1744" s="188">
        <f>_xll.qlCalendarAdvance(Calendar,BA1743,AY1744,"f",,Trigger)</f>
        <v>51518</v>
      </c>
      <c r="BB1744" s="188">
        <f>_xll.qlInterestRateIndexMaturity(Currency&amp;"ibor"&amp;$I$1,BA1744,Trigger)</f>
        <v>51608</v>
      </c>
      <c r="BC1744" s="361" t="e">
        <f>_xll.qlIndexFixing($AC$5,AZ1744,,_xll.ohTrigger(Trigger,Quote!$V$2))</f>
        <v>#VALUE!</v>
      </c>
      <c r="BD1744" s="361" t="e">
        <f>_xll.qlIndexFixing($BE$1,AZ1744,TRUE,_xll.ohTrigger(Trigger,Quote!$V$2))</f>
        <v>#NUM!</v>
      </c>
    </row>
    <row r="1745" spans="51:56" ht="11.25" customHeight="1" x14ac:dyDescent="0.25">
      <c r="AY1745" s="189" t="s">
        <v>91</v>
      </c>
      <c r="AZ1745" s="188">
        <f>_xll.qlInterestRateIndexFixingDate(Currency&amp;"ibor"&amp;$I$1,BA1745,Trigger)</f>
        <v>51523</v>
      </c>
      <c r="BA1745" s="188">
        <f>_xll.qlCalendarAdvance(Calendar,BA1744,AY1745,"f",,Trigger)</f>
        <v>51525</v>
      </c>
      <c r="BB1745" s="188">
        <f>_xll.qlInterestRateIndexMaturity(Currency&amp;"ibor"&amp;$I$1,BA1745,Trigger)</f>
        <v>51615</v>
      </c>
      <c r="BC1745" s="361" t="e">
        <f>_xll.qlIndexFixing($AC$5,AZ1745,,_xll.ohTrigger(Trigger,Quote!$V$2))</f>
        <v>#VALUE!</v>
      </c>
      <c r="BD1745" s="361" t="e">
        <f>_xll.qlIndexFixing($BE$1,AZ1745,TRUE,_xll.ohTrigger(Trigger,Quote!$V$2))</f>
        <v>#NUM!</v>
      </c>
    </row>
    <row r="1746" spans="51:56" ht="11.25" customHeight="1" x14ac:dyDescent="0.25">
      <c r="AY1746" s="189" t="s">
        <v>91</v>
      </c>
      <c r="AZ1746" s="188">
        <f>_xll.qlInterestRateIndexFixingDate(Currency&amp;"ibor"&amp;$I$1,BA1746,Trigger)</f>
        <v>51530</v>
      </c>
      <c r="BA1746" s="188">
        <f>_xll.qlCalendarAdvance(Calendar,BA1745,AY1746,"f",,Trigger)</f>
        <v>51532</v>
      </c>
      <c r="BB1746" s="188">
        <f>_xll.qlInterestRateIndexMaturity(Currency&amp;"ibor"&amp;$I$1,BA1746,Trigger)</f>
        <v>51621</v>
      </c>
      <c r="BC1746" s="361" t="e">
        <f>_xll.qlIndexFixing($AC$5,AZ1746,,_xll.ohTrigger(Trigger,Quote!$V$2))</f>
        <v>#VALUE!</v>
      </c>
      <c r="BD1746" s="361" t="e">
        <f>_xll.qlIndexFixing($BE$1,AZ1746,TRUE,_xll.ohTrigger(Trigger,Quote!$V$2))</f>
        <v>#NUM!</v>
      </c>
    </row>
    <row r="1747" spans="51:56" ht="11.25" customHeight="1" x14ac:dyDescent="0.25">
      <c r="AY1747" s="189" t="s">
        <v>91</v>
      </c>
      <c r="AZ1747" s="188">
        <f>_xll.qlInterestRateIndexFixingDate(Currency&amp;"ibor"&amp;$I$1,BA1747,Trigger)</f>
        <v>51537</v>
      </c>
      <c r="BA1747" s="188">
        <f>_xll.qlCalendarAdvance(Calendar,BA1746,AY1747,"f",,Trigger)</f>
        <v>51539</v>
      </c>
      <c r="BB1747" s="188">
        <f>_xll.qlInterestRateIndexMaturity(Currency&amp;"ibor"&amp;$I$1,BA1747,Trigger)</f>
        <v>51628</v>
      </c>
      <c r="BC1747" s="361" t="e">
        <f>_xll.qlIndexFixing($AC$5,AZ1747,,_xll.ohTrigger(Trigger,Quote!$V$2))</f>
        <v>#VALUE!</v>
      </c>
      <c r="BD1747" s="361" t="e">
        <f>_xll.qlIndexFixing($BE$1,AZ1747,TRUE,_xll.ohTrigger(Trigger,Quote!$V$2))</f>
        <v>#NUM!</v>
      </c>
    </row>
    <row r="1748" spans="51:56" ht="11.25" customHeight="1" x14ac:dyDescent="0.25">
      <c r="AY1748" s="189" t="s">
        <v>91</v>
      </c>
      <c r="AZ1748" s="188">
        <f>_xll.qlInterestRateIndexFixingDate(Currency&amp;"ibor"&amp;$I$1,BA1748,Trigger)</f>
        <v>51544</v>
      </c>
      <c r="BA1748" s="188">
        <f>_xll.qlCalendarAdvance(Calendar,BA1747,AY1748,"f",,Trigger)</f>
        <v>51546</v>
      </c>
      <c r="BB1748" s="188">
        <f>_xll.qlInterestRateIndexMaturity(Currency&amp;"ibor"&amp;$I$1,BA1748,Trigger)</f>
        <v>51635</v>
      </c>
      <c r="BC1748" s="361" t="e">
        <f>_xll.qlIndexFixing($AC$5,AZ1748,,_xll.ohTrigger(Trigger,Quote!$V$2))</f>
        <v>#VALUE!</v>
      </c>
      <c r="BD1748" s="361" t="e">
        <f>_xll.qlIndexFixing($BE$1,AZ1748,TRUE,_xll.ohTrigger(Trigger,Quote!$V$2))</f>
        <v>#NUM!</v>
      </c>
    </row>
    <row r="1749" spans="51:56" ht="11.25" customHeight="1" x14ac:dyDescent="0.25">
      <c r="AY1749" s="189" t="s">
        <v>91</v>
      </c>
      <c r="AZ1749" s="188">
        <f>_xll.qlInterestRateIndexFixingDate(Currency&amp;"ibor"&amp;$I$1,BA1749,Trigger)</f>
        <v>51551</v>
      </c>
      <c r="BA1749" s="188">
        <f>_xll.qlCalendarAdvance(Calendar,BA1748,AY1749,"f",,Trigger)</f>
        <v>51553</v>
      </c>
      <c r="BB1749" s="188">
        <f>_xll.qlInterestRateIndexMaturity(Currency&amp;"ibor"&amp;$I$1,BA1749,Trigger)</f>
        <v>51642</v>
      </c>
      <c r="BC1749" s="361" t="e">
        <f>_xll.qlIndexFixing($AC$5,AZ1749,,_xll.ohTrigger(Trigger,Quote!$V$2))</f>
        <v>#VALUE!</v>
      </c>
      <c r="BD1749" s="361" t="e">
        <f>_xll.qlIndexFixing($BE$1,AZ1749,TRUE,_xll.ohTrigger(Trigger,Quote!$V$2))</f>
        <v>#NUM!</v>
      </c>
    </row>
    <row r="1750" spans="51:56" ht="11.25" customHeight="1" x14ac:dyDescent="0.25">
      <c r="AY1750" s="189" t="s">
        <v>91</v>
      </c>
      <c r="AZ1750" s="188">
        <f>_xll.qlInterestRateIndexFixingDate(Currency&amp;"ibor"&amp;$I$1,BA1750,Trigger)</f>
        <v>51558</v>
      </c>
      <c r="BA1750" s="188">
        <f>_xll.qlCalendarAdvance(Calendar,BA1749,AY1750,"f",,Trigger)</f>
        <v>51560</v>
      </c>
      <c r="BB1750" s="188">
        <f>_xll.qlInterestRateIndexMaturity(Currency&amp;"ibor"&amp;$I$1,BA1750,Trigger)</f>
        <v>51652</v>
      </c>
      <c r="BC1750" s="361" t="e">
        <f>_xll.qlIndexFixing($AC$5,AZ1750,,_xll.ohTrigger(Trigger,Quote!$V$2))</f>
        <v>#VALUE!</v>
      </c>
      <c r="BD1750" s="361" t="e">
        <f>_xll.qlIndexFixing($BE$1,AZ1750,TRUE,_xll.ohTrigger(Trigger,Quote!$V$2))</f>
        <v>#NUM!</v>
      </c>
    </row>
    <row r="1751" spans="51:56" ht="11.25" customHeight="1" x14ac:dyDescent="0.25">
      <c r="AY1751" s="189" t="s">
        <v>91</v>
      </c>
      <c r="AZ1751" s="188">
        <f>_xll.qlInterestRateIndexFixingDate(Currency&amp;"ibor"&amp;$I$1,BA1751,Trigger)</f>
        <v>51565</v>
      </c>
      <c r="BA1751" s="188">
        <f>_xll.qlCalendarAdvance(Calendar,BA1750,AY1751,"f",,Trigger)</f>
        <v>51567</v>
      </c>
      <c r="BB1751" s="188">
        <f>_xll.qlInterestRateIndexMaturity(Currency&amp;"ibor"&amp;$I$1,BA1751,Trigger)</f>
        <v>51659</v>
      </c>
      <c r="BC1751" s="361" t="e">
        <f>_xll.qlIndexFixing($AC$5,AZ1751,,_xll.ohTrigger(Trigger,Quote!$V$2))</f>
        <v>#VALUE!</v>
      </c>
      <c r="BD1751" s="361" t="e">
        <f>_xll.qlIndexFixing($BE$1,AZ1751,TRUE,_xll.ohTrigger(Trigger,Quote!$V$2))</f>
        <v>#NUM!</v>
      </c>
    </row>
    <row r="1752" spans="51:56" ht="11.25" customHeight="1" x14ac:dyDescent="0.25">
      <c r="AY1752" s="189" t="s">
        <v>91</v>
      </c>
      <c r="AZ1752" s="188">
        <f>_xll.qlInterestRateIndexFixingDate(Currency&amp;"ibor"&amp;$I$1,BA1752,Trigger)</f>
        <v>51572</v>
      </c>
      <c r="BA1752" s="188">
        <f>_xll.qlCalendarAdvance(Calendar,BA1751,AY1752,"f",,Trigger)</f>
        <v>51574</v>
      </c>
      <c r="BB1752" s="188">
        <f>_xll.qlInterestRateIndexMaturity(Currency&amp;"ibor"&amp;$I$1,BA1752,Trigger)</f>
        <v>51666</v>
      </c>
      <c r="BC1752" s="361" t="e">
        <f>_xll.qlIndexFixing($AC$5,AZ1752,,_xll.ohTrigger(Trigger,Quote!$V$2))</f>
        <v>#VALUE!</v>
      </c>
      <c r="BD1752" s="361" t="e">
        <f>_xll.qlIndexFixing($BE$1,AZ1752,TRUE,_xll.ohTrigger(Trigger,Quote!$V$2))</f>
        <v>#NUM!</v>
      </c>
    </row>
    <row r="1753" spans="51:56" ht="11.25" customHeight="1" x14ac:dyDescent="0.25">
      <c r="AY1753" s="189" t="s">
        <v>91</v>
      </c>
      <c r="AZ1753" s="188">
        <f>_xll.qlInterestRateIndexFixingDate(Currency&amp;"ibor"&amp;$I$1,BA1753,Trigger)</f>
        <v>51579</v>
      </c>
      <c r="BA1753" s="188">
        <f>_xll.qlCalendarAdvance(Calendar,BA1752,AY1753,"f",,Trigger)</f>
        <v>51581</v>
      </c>
      <c r="BB1753" s="188">
        <f>_xll.qlInterestRateIndexMaturity(Currency&amp;"ibor"&amp;$I$1,BA1753,Trigger)</f>
        <v>51673</v>
      </c>
      <c r="BC1753" s="361" t="e">
        <f>_xll.qlIndexFixing($AC$5,AZ1753,,_xll.ohTrigger(Trigger,Quote!$V$2))</f>
        <v>#VALUE!</v>
      </c>
      <c r="BD1753" s="361" t="e">
        <f>_xll.qlIndexFixing($BE$1,AZ1753,TRUE,_xll.ohTrigger(Trigger,Quote!$V$2))</f>
        <v>#NUM!</v>
      </c>
    </row>
    <row r="1754" spans="51:56" ht="11.25" customHeight="1" x14ac:dyDescent="0.25">
      <c r="AY1754" s="189" t="s">
        <v>91</v>
      </c>
      <c r="AZ1754" s="188">
        <f>_xll.qlInterestRateIndexFixingDate(Currency&amp;"ibor"&amp;$I$1,BA1754,Trigger)</f>
        <v>51586</v>
      </c>
      <c r="BA1754" s="188">
        <f>_xll.qlCalendarAdvance(Calendar,BA1753,AY1754,"f",,Trigger)</f>
        <v>51588</v>
      </c>
      <c r="BB1754" s="188">
        <f>_xll.qlInterestRateIndexMaturity(Currency&amp;"ibor"&amp;$I$1,BA1754,Trigger)</f>
        <v>51680</v>
      </c>
      <c r="BC1754" s="361" t="e">
        <f>_xll.qlIndexFixing($AC$5,AZ1754,,_xll.ohTrigger(Trigger,Quote!$V$2))</f>
        <v>#VALUE!</v>
      </c>
      <c r="BD1754" s="361" t="e">
        <f>_xll.qlIndexFixing($BE$1,AZ1754,TRUE,_xll.ohTrigger(Trigger,Quote!$V$2))</f>
        <v>#NUM!</v>
      </c>
    </row>
    <row r="1755" spans="51:56" ht="11.25" customHeight="1" x14ac:dyDescent="0.25">
      <c r="AY1755" s="189" t="s">
        <v>91</v>
      </c>
      <c r="AZ1755" s="188">
        <f>_xll.qlInterestRateIndexFixingDate(Currency&amp;"ibor"&amp;$I$1,BA1755,Trigger)</f>
        <v>51593</v>
      </c>
      <c r="BA1755" s="188">
        <f>_xll.qlCalendarAdvance(Calendar,BA1754,AY1755,"f",,Trigger)</f>
        <v>51595</v>
      </c>
      <c r="BB1755" s="188">
        <f>_xll.qlInterestRateIndexMaturity(Currency&amp;"ibor"&amp;$I$1,BA1755,Trigger)</f>
        <v>51686</v>
      </c>
      <c r="BC1755" s="361" t="e">
        <f>_xll.qlIndexFixing($AC$5,AZ1755,,_xll.ohTrigger(Trigger,Quote!$V$2))</f>
        <v>#VALUE!</v>
      </c>
      <c r="BD1755" s="361" t="e">
        <f>_xll.qlIndexFixing($BE$1,AZ1755,TRUE,_xll.ohTrigger(Trigger,Quote!$V$2))</f>
        <v>#NUM!</v>
      </c>
    </row>
    <row r="1756" spans="51:56" ht="11.25" customHeight="1" x14ac:dyDescent="0.25">
      <c r="AY1756" s="189" t="s">
        <v>91</v>
      </c>
      <c r="AZ1756" s="188">
        <f>_xll.qlInterestRateIndexFixingDate(Currency&amp;"ibor"&amp;$I$1,BA1756,Trigger)</f>
        <v>51600</v>
      </c>
      <c r="BA1756" s="188">
        <f>_xll.qlCalendarAdvance(Calendar,BA1755,AY1756,"f",,Trigger)</f>
        <v>51602</v>
      </c>
      <c r="BB1756" s="188">
        <f>_xll.qlInterestRateIndexMaturity(Currency&amp;"ibor"&amp;$I$1,BA1756,Trigger)</f>
        <v>51693</v>
      </c>
      <c r="BC1756" s="361" t="e">
        <f>_xll.qlIndexFixing($AC$5,AZ1756,,_xll.ohTrigger(Trigger,Quote!$V$2))</f>
        <v>#VALUE!</v>
      </c>
      <c r="BD1756" s="361" t="e">
        <f>_xll.qlIndexFixing($BE$1,AZ1756,TRUE,_xll.ohTrigger(Trigger,Quote!$V$2))</f>
        <v>#NUM!</v>
      </c>
    </row>
    <row r="1757" spans="51:56" ht="11.25" customHeight="1" x14ac:dyDescent="0.25">
      <c r="AY1757" s="189" t="s">
        <v>91</v>
      </c>
      <c r="AZ1757" s="188">
        <f>_xll.qlInterestRateIndexFixingDate(Currency&amp;"ibor"&amp;$I$1,BA1757,Trigger)</f>
        <v>51607</v>
      </c>
      <c r="BA1757" s="188">
        <f>_xll.qlCalendarAdvance(Calendar,BA1756,AY1757,"f",,Trigger)</f>
        <v>51609</v>
      </c>
      <c r="BB1757" s="188">
        <f>_xll.qlInterestRateIndexMaturity(Currency&amp;"ibor"&amp;$I$1,BA1757,Trigger)</f>
        <v>51700</v>
      </c>
      <c r="BC1757" s="361" t="e">
        <f>_xll.qlIndexFixing($AC$5,AZ1757,,_xll.ohTrigger(Trigger,Quote!$V$2))</f>
        <v>#VALUE!</v>
      </c>
      <c r="BD1757" s="361" t="e">
        <f>_xll.qlIndexFixing($BE$1,AZ1757,TRUE,_xll.ohTrigger(Trigger,Quote!$V$2))</f>
        <v>#NUM!</v>
      </c>
    </row>
    <row r="1758" spans="51:56" ht="11.25" customHeight="1" x14ac:dyDescent="0.25">
      <c r="AY1758" s="189" t="s">
        <v>91</v>
      </c>
      <c r="AZ1758" s="188">
        <f>_xll.qlInterestRateIndexFixingDate(Currency&amp;"ibor"&amp;$I$1,BA1758,Trigger)</f>
        <v>51614</v>
      </c>
      <c r="BA1758" s="188">
        <f>_xll.qlCalendarAdvance(Calendar,BA1757,AY1758,"f",,Trigger)</f>
        <v>51616</v>
      </c>
      <c r="BB1758" s="188">
        <f>_xll.qlInterestRateIndexMaturity(Currency&amp;"ibor"&amp;$I$1,BA1758,Trigger)</f>
        <v>51707</v>
      </c>
      <c r="BC1758" s="361" t="e">
        <f>_xll.qlIndexFixing($AC$5,AZ1758,,_xll.ohTrigger(Trigger,Quote!$V$2))</f>
        <v>#VALUE!</v>
      </c>
      <c r="BD1758" s="361" t="e">
        <f>_xll.qlIndexFixing($BE$1,AZ1758,TRUE,_xll.ohTrigger(Trigger,Quote!$V$2))</f>
        <v>#NUM!</v>
      </c>
    </row>
    <row r="1759" spans="51:56" ht="11.25" customHeight="1" x14ac:dyDescent="0.25">
      <c r="AY1759" s="189" t="s">
        <v>91</v>
      </c>
      <c r="AZ1759" s="188">
        <f>_xll.qlInterestRateIndexFixingDate(Currency&amp;"ibor"&amp;$I$1,BA1759,Trigger)</f>
        <v>51620</v>
      </c>
      <c r="BA1759" s="188">
        <f>_xll.qlCalendarAdvance(Calendar,BA1758,AY1759,"f",,Trigger)</f>
        <v>51623</v>
      </c>
      <c r="BB1759" s="188">
        <f>_xll.qlInterestRateIndexMaturity(Currency&amp;"ibor"&amp;$I$1,BA1759,Trigger)</f>
        <v>51715</v>
      </c>
      <c r="BC1759" s="361" t="e">
        <f>_xll.qlIndexFixing($AC$5,AZ1759,,_xll.ohTrigger(Trigger,Quote!$V$2))</f>
        <v>#VALUE!</v>
      </c>
      <c r="BD1759" s="361" t="e">
        <f>_xll.qlIndexFixing($BE$1,AZ1759,TRUE,_xll.ohTrigger(Trigger,Quote!$V$2))</f>
        <v>#NUM!</v>
      </c>
    </row>
    <row r="1760" spans="51:56" ht="11.25" customHeight="1" x14ac:dyDescent="0.25">
      <c r="AY1760" s="189" t="s">
        <v>91</v>
      </c>
      <c r="AZ1760" s="188">
        <f>_xll.qlInterestRateIndexFixingDate(Currency&amp;"ibor"&amp;$I$1,BA1760,Trigger)</f>
        <v>51628</v>
      </c>
      <c r="BA1760" s="188">
        <f>_xll.qlCalendarAdvance(Calendar,BA1759,AY1760,"f",,Trigger)</f>
        <v>51630</v>
      </c>
      <c r="BB1760" s="188">
        <f>_xll.qlInterestRateIndexMaturity(Currency&amp;"ibor"&amp;$I$1,BA1760,Trigger)</f>
        <v>51722</v>
      </c>
      <c r="BC1760" s="361" t="e">
        <f>_xll.qlIndexFixing($AC$5,AZ1760,,_xll.ohTrigger(Trigger,Quote!$V$2))</f>
        <v>#VALUE!</v>
      </c>
      <c r="BD1760" s="361" t="e">
        <f>_xll.qlIndexFixing($BE$1,AZ1760,TRUE,_xll.ohTrigger(Trigger,Quote!$V$2))</f>
        <v>#NUM!</v>
      </c>
    </row>
    <row r="1761" spans="51:56" ht="11.25" customHeight="1" x14ac:dyDescent="0.25">
      <c r="AY1761" s="189" t="s">
        <v>91</v>
      </c>
      <c r="AZ1761" s="188">
        <f>_xll.qlInterestRateIndexFixingDate(Currency&amp;"ibor"&amp;$I$1,BA1761,Trigger)</f>
        <v>51635</v>
      </c>
      <c r="BA1761" s="188">
        <f>_xll.qlCalendarAdvance(Calendar,BA1760,AY1761,"f",,Trigger)</f>
        <v>51637</v>
      </c>
      <c r="BB1761" s="188">
        <f>_xll.qlInterestRateIndexMaturity(Currency&amp;"ibor"&amp;$I$1,BA1761,Trigger)</f>
        <v>51729</v>
      </c>
      <c r="BC1761" s="361" t="e">
        <f>_xll.qlIndexFixing($AC$5,AZ1761,,_xll.ohTrigger(Trigger,Quote!$V$2))</f>
        <v>#VALUE!</v>
      </c>
      <c r="BD1761" s="361" t="e">
        <f>_xll.qlIndexFixing($BE$1,AZ1761,TRUE,_xll.ohTrigger(Trigger,Quote!$V$2))</f>
        <v>#NUM!</v>
      </c>
    </row>
    <row r="1762" spans="51:56" ht="11.25" customHeight="1" x14ac:dyDescent="0.25">
      <c r="AY1762" s="189" t="s">
        <v>91</v>
      </c>
      <c r="AZ1762" s="188">
        <f>_xll.qlInterestRateIndexFixingDate(Currency&amp;"ibor"&amp;$I$1,BA1762,Trigger)</f>
        <v>51642</v>
      </c>
      <c r="BA1762" s="188">
        <f>_xll.qlCalendarAdvance(Calendar,BA1761,AY1762,"f",,Trigger)</f>
        <v>51644</v>
      </c>
      <c r="BB1762" s="188">
        <f>_xll.qlInterestRateIndexMaturity(Currency&amp;"ibor"&amp;$I$1,BA1762,Trigger)</f>
        <v>51736</v>
      </c>
      <c r="BC1762" s="361" t="e">
        <f>_xll.qlIndexFixing($AC$5,AZ1762,,_xll.ohTrigger(Trigger,Quote!$V$2))</f>
        <v>#VALUE!</v>
      </c>
      <c r="BD1762" s="361" t="e">
        <f>_xll.qlIndexFixing($BE$1,AZ1762,TRUE,_xll.ohTrigger(Trigger,Quote!$V$2))</f>
        <v>#NUM!</v>
      </c>
    </row>
    <row r="1763" spans="51:56" ht="11.25" customHeight="1" x14ac:dyDescent="0.25">
      <c r="AY1763" s="189" t="s">
        <v>91</v>
      </c>
      <c r="AZ1763" s="188">
        <f>_xll.qlInterestRateIndexFixingDate(Currency&amp;"ibor"&amp;$I$1,BA1763,Trigger)</f>
        <v>51649</v>
      </c>
      <c r="BA1763" s="188">
        <f>_xll.qlCalendarAdvance(Calendar,BA1762,AY1763,"f",,Trigger)</f>
        <v>51651</v>
      </c>
      <c r="BB1763" s="188">
        <f>_xll.qlInterestRateIndexMaturity(Currency&amp;"ibor"&amp;$I$1,BA1763,Trigger)</f>
        <v>51743</v>
      </c>
      <c r="BC1763" s="361" t="e">
        <f>_xll.qlIndexFixing($AC$5,AZ1763,,_xll.ohTrigger(Trigger,Quote!$V$2))</f>
        <v>#VALUE!</v>
      </c>
      <c r="BD1763" s="361" t="e">
        <f>_xll.qlIndexFixing($BE$1,AZ1763,TRUE,_xll.ohTrigger(Trigger,Quote!$V$2))</f>
        <v>#NUM!</v>
      </c>
    </row>
    <row r="1764" spans="51:56" ht="11.25" customHeight="1" x14ac:dyDescent="0.25">
      <c r="AY1764" s="189" t="s">
        <v>91</v>
      </c>
      <c r="AZ1764" s="188">
        <f>_xll.qlInterestRateIndexFixingDate(Currency&amp;"ibor"&amp;$I$1,BA1764,Trigger)</f>
        <v>51656</v>
      </c>
      <c r="BA1764" s="188">
        <f>_xll.qlCalendarAdvance(Calendar,BA1763,AY1764,"f",,Trigger)</f>
        <v>51658</v>
      </c>
      <c r="BB1764" s="188">
        <f>_xll.qlInterestRateIndexMaturity(Currency&amp;"ibor"&amp;$I$1,BA1764,Trigger)</f>
        <v>51750</v>
      </c>
      <c r="BC1764" s="361" t="e">
        <f>_xll.qlIndexFixing($AC$5,AZ1764,,_xll.ohTrigger(Trigger,Quote!$V$2))</f>
        <v>#VALUE!</v>
      </c>
      <c r="BD1764" s="361" t="e">
        <f>_xll.qlIndexFixing($BE$1,AZ1764,TRUE,_xll.ohTrigger(Trigger,Quote!$V$2))</f>
        <v>#NUM!</v>
      </c>
    </row>
    <row r="1765" spans="51:56" ht="11.25" customHeight="1" x14ac:dyDescent="0.25">
      <c r="AY1765" s="189" t="s">
        <v>91</v>
      </c>
      <c r="AZ1765" s="188">
        <f>_xll.qlInterestRateIndexFixingDate(Currency&amp;"ibor"&amp;$I$1,BA1765,Trigger)</f>
        <v>51663</v>
      </c>
      <c r="BA1765" s="188">
        <f>_xll.qlCalendarAdvance(Calendar,BA1764,AY1765,"f",,Trigger)</f>
        <v>51665</v>
      </c>
      <c r="BB1765" s="188">
        <f>_xll.qlInterestRateIndexMaturity(Currency&amp;"ibor"&amp;$I$1,BA1765,Trigger)</f>
        <v>51757</v>
      </c>
      <c r="BC1765" s="361" t="e">
        <f>_xll.qlIndexFixing($AC$5,AZ1765,,_xll.ohTrigger(Trigger,Quote!$V$2))</f>
        <v>#VALUE!</v>
      </c>
      <c r="BD1765" s="361" t="e">
        <f>_xll.qlIndexFixing($BE$1,AZ1765,TRUE,_xll.ohTrigger(Trigger,Quote!$V$2))</f>
        <v>#NUM!</v>
      </c>
    </row>
    <row r="1766" spans="51:56" ht="11.25" customHeight="1" x14ac:dyDescent="0.25">
      <c r="AY1766" s="189" t="s">
        <v>91</v>
      </c>
      <c r="AZ1766" s="188">
        <f>_xll.qlInterestRateIndexFixingDate(Currency&amp;"ibor"&amp;$I$1,BA1766,Trigger)</f>
        <v>51670</v>
      </c>
      <c r="BA1766" s="188">
        <f>_xll.qlCalendarAdvance(Calendar,BA1765,AY1766,"f",,Trigger)</f>
        <v>51672</v>
      </c>
      <c r="BB1766" s="188">
        <f>_xll.qlInterestRateIndexMaturity(Currency&amp;"ibor"&amp;$I$1,BA1766,Trigger)</f>
        <v>51764</v>
      </c>
      <c r="BC1766" s="361" t="e">
        <f>_xll.qlIndexFixing($AC$5,AZ1766,,_xll.ohTrigger(Trigger,Quote!$V$2))</f>
        <v>#VALUE!</v>
      </c>
      <c r="BD1766" s="361" t="e">
        <f>_xll.qlIndexFixing($BE$1,AZ1766,TRUE,_xll.ohTrigger(Trigger,Quote!$V$2))</f>
        <v>#NUM!</v>
      </c>
    </row>
    <row r="1767" spans="51:56" ht="11.25" customHeight="1" x14ac:dyDescent="0.25">
      <c r="AY1767" s="189" t="s">
        <v>91</v>
      </c>
      <c r="AZ1767" s="188">
        <f>_xll.qlInterestRateIndexFixingDate(Currency&amp;"ibor"&amp;$I$1,BA1767,Trigger)</f>
        <v>51677</v>
      </c>
      <c r="BA1767" s="188">
        <f>_xll.qlCalendarAdvance(Calendar,BA1766,AY1767,"f",,Trigger)</f>
        <v>51679</v>
      </c>
      <c r="BB1767" s="188">
        <f>_xll.qlInterestRateIndexMaturity(Currency&amp;"ibor"&amp;$I$1,BA1767,Trigger)</f>
        <v>51771</v>
      </c>
      <c r="BC1767" s="361" t="e">
        <f>_xll.qlIndexFixing($AC$5,AZ1767,,_xll.ohTrigger(Trigger,Quote!$V$2))</f>
        <v>#VALUE!</v>
      </c>
      <c r="BD1767" s="361" t="e">
        <f>_xll.qlIndexFixing($BE$1,AZ1767,TRUE,_xll.ohTrigger(Trigger,Quote!$V$2))</f>
        <v>#NUM!</v>
      </c>
    </row>
    <row r="1768" spans="51:56" ht="11.25" customHeight="1" x14ac:dyDescent="0.25">
      <c r="AY1768" s="189" t="s">
        <v>91</v>
      </c>
      <c r="AZ1768" s="188">
        <f>_xll.qlInterestRateIndexFixingDate(Currency&amp;"ibor"&amp;$I$1,BA1768,Trigger)</f>
        <v>51684</v>
      </c>
      <c r="BA1768" s="188">
        <f>_xll.qlCalendarAdvance(Calendar,BA1767,AY1768,"f",,Trigger)</f>
        <v>51686</v>
      </c>
      <c r="BB1768" s="188">
        <f>_xll.qlInterestRateIndexMaturity(Currency&amp;"ibor"&amp;$I$1,BA1768,Trigger)</f>
        <v>51778</v>
      </c>
      <c r="BC1768" s="361" t="e">
        <f>_xll.qlIndexFixing($AC$5,AZ1768,,_xll.ohTrigger(Trigger,Quote!$V$2))</f>
        <v>#VALUE!</v>
      </c>
      <c r="BD1768" s="361" t="e">
        <f>_xll.qlIndexFixing($BE$1,AZ1768,TRUE,_xll.ohTrigger(Trigger,Quote!$V$2))</f>
        <v>#NUM!</v>
      </c>
    </row>
    <row r="1769" spans="51:56" ht="11.25" customHeight="1" x14ac:dyDescent="0.25">
      <c r="AY1769" s="189" t="s">
        <v>91</v>
      </c>
      <c r="AZ1769" s="188">
        <f>_xll.qlInterestRateIndexFixingDate(Currency&amp;"ibor"&amp;$I$1,BA1769,Trigger)</f>
        <v>51691</v>
      </c>
      <c r="BA1769" s="188">
        <f>_xll.qlCalendarAdvance(Calendar,BA1768,AY1769,"f",,Trigger)</f>
        <v>51693</v>
      </c>
      <c r="BB1769" s="188">
        <f>_xll.qlInterestRateIndexMaturity(Currency&amp;"ibor"&amp;$I$1,BA1769,Trigger)</f>
        <v>51785</v>
      </c>
      <c r="BC1769" s="361" t="e">
        <f>_xll.qlIndexFixing($AC$5,AZ1769,,_xll.ohTrigger(Trigger,Quote!$V$2))</f>
        <v>#VALUE!</v>
      </c>
      <c r="BD1769" s="361" t="e">
        <f>_xll.qlIndexFixing($BE$1,AZ1769,TRUE,_xll.ohTrigger(Trigger,Quote!$V$2))</f>
        <v>#NUM!</v>
      </c>
    </row>
    <row r="1770" spans="51:56" ht="11.25" customHeight="1" x14ac:dyDescent="0.25">
      <c r="AY1770" s="189" t="s">
        <v>91</v>
      </c>
      <c r="AZ1770" s="188">
        <f>_xll.qlInterestRateIndexFixingDate(Currency&amp;"ibor"&amp;$I$1,BA1770,Trigger)</f>
        <v>51698</v>
      </c>
      <c r="BA1770" s="188">
        <f>_xll.qlCalendarAdvance(Calendar,BA1769,AY1770,"f",,Trigger)</f>
        <v>51700</v>
      </c>
      <c r="BB1770" s="188">
        <f>_xll.qlInterestRateIndexMaturity(Currency&amp;"ibor"&amp;$I$1,BA1770,Trigger)</f>
        <v>51792</v>
      </c>
      <c r="BC1770" s="361" t="e">
        <f>_xll.qlIndexFixing($AC$5,AZ1770,,_xll.ohTrigger(Trigger,Quote!$V$2))</f>
        <v>#VALUE!</v>
      </c>
      <c r="BD1770" s="361" t="e">
        <f>_xll.qlIndexFixing($BE$1,AZ1770,TRUE,_xll.ohTrigger(Trigger,Quote!$V$2))</f>
        <v>#NUM!</v>
      </c>
    </row>
    <row r="1771" spans="51:56" ht="11.25" customHeight="1" x14ac:dyDescent="0.25">
      <c r="AY1771" s="189" t="s">
        <v>91</v>
      </c>
      <c r="AZ1771" s="188">
        <f>_xll.qlInterestRateIndexFixingDate(Currency&amp;"ibor"&amp;$I$1,BA1771,Trigger)</f>
        <v>51705</v>
      </c>
      <c r="BA1771" s="188">
        <f>_xll.qlCalendarAdvance(Calendar,BA1770,AY1771,"f",,Trigger)</f>
        <v>51707</v>
      </c>
      <c r="BB1771" s="188">
        <f>_xll.qlInterestRateIndexMaturity(Currency&amp;"ibor"&amp;$I$1,BA1771,Trigger)</f>
        <v>51799</v>
      </c>
      <c r="BC1771" s="361" t="e">
        <f>_xll.qlIndexFixing($AC$5,AZ1771,,_xll.ohTrigger(Trigger,Quote!$V$2))</f>
        <v>#VALUE!</v>
      </c>
      <c r="BD1771" s="361" t="e">
        <f>_xll.qlIndexFixing($BE$1,AZ1771,TRUE,_xll.ohTrigger(Trigger,Quote!$V$2))</f>
        <v>#NUM!</v>
      </c>
    </row>
    <row r="1772" spans="51:56" ht="11.25" customHeight="1" x14ac:dyDescent="0.25">
      <c r="AY1772" s="189" t="s">
        <v>91</v>
      </c>
      <c r="AZ1772" s="188">
        <f>_xll.qlInterestRateIndexFixingDate(Currency&amp;"ibor"&amp;$I$1,BA1772,Trigger)</f>
        <v>51712</v>
      </c>
      <c r="BA1772" s="188">
        <f>_xll.qlCalendarAdvance(Calendar,BA1771,AY1772,"f",,Trigger)</f>
        <v>51714</v>
      </c>
      <c r="BB1772" s="188">
        <f>_xll.qlInterestRateIndexMaturity(Currency&amp;"ibor"&amp;$I$1,BA1772,Trigger)</f>
        <v>51806</v>
      </c>
      <c r="BC1772" s="361" t="e">
        <f>_xll.qlIndexFixing($AC$5,AZ1772,,_xll.ohTrigger(Trigger,Quote!$V$2))</f>
        <v>#VALUE!</v>
      </c>
      <c r="BD1772" s="361" t="e">
        <f>_xll.qlIndexFixing($BE$1,AZ1772,TRUE,_xll.ohTrigger(Trigger,Quote!$V$2))</f>
        <v>#NUM!</v>
      </c>
    </row>
    <row r="1773" spans="51:56" ht="11.25" customHeight="1" x14ac:dyDescent="0.25">
      <c r="AY1773" s="189" t="s">
        <v>91</v>
      </c>
      <c r="AZ1773" s="188">
        <f>_xll.qlInterestRateIndexFixingDate(Currency&amp;"ibor"&amp;$I$1,BA1773,Trigger)</f>
        <v>51719</v>
      </c>
      <c r="BA1773" s="188">
        <f>_xll.qlCalendarAdvance(Calendar,BA1772,AY1773,"f",,Trigger)</f>
        <v>51721</v>
      </c>
      <c r="BB1773" s="188">
        <f>_xll.qlInterestRateIndexMaturity(Currency&amp;"ibor"&amp;$I$1,BA1773,Trigger)</f>
        <v>51813</v>
      </c>
      <c r="BC1773" s="361" t="e">
        <f>_xll.qlIndexFixing($AC$5,AZ1773,,_xll.ohTrigger(Trigger,Quote!$V$2))</f>
        <v>#VALUE!</v>
      </c>
      <c r="BD1773" s="361" t="e">
        <f>_xll.qlIndexFixing($BE$1,AZ1773,TRUE,_xll.ohTrigger(Trigger,Quote!$V$2))</f>
        <v>#NUM!</v>
      </c>
    </row>
    <row r="1774" spans="51:56" ht="11.25" customHeight="1" x14ac:dyDescent="0.25">
      <c r="AY1774" s="189" t="s">
        <v>91</v>
      </c>
      <c r="AZ1774" s="188">
        <f>_xll.qlInterestRateIndexFixingDate(Currency&amp;"ibor"&amp;$I$1,BA1774,Trigger)</f>
        <v>51726</v>
      </c>
      <c r="BA1774" s="188">
        <f>_xll.qlCalendarAdvance(Calendar,BA1773,AY1774,"f",,Trigger)</f>
        <v>51728</v>
      </c>
      <c r="BB1774" s="188">
        <f>_xll.qlInterestRateIndexMaturity(Currency&amp;"ibor"&amp;$I$1,BA1774,Trigger)</f>
        <v>51820</v>
      </c>
      <c r="BC1774" s="361" t="e">
        <f>_xll.qlIndexFixing($AC$5,AZ1774,,_xll.ohTrigger(Trigger,Quote!$V$2))</f>
        <v>#VALUE!</v>
      </c>
      <c r="BD1774" s="361" t="e">
        <f>_xll.qlIndexFixing($BE$1,AZ1774,TRUE,_xll.ohTrigger(Trigger,Quote!$V$2))</f>
        <v>#NUM!</v>
      </c>
    </row>
    <row r="1775" spans="51:56" ht="11.25" customHeight="1" x14ac:dyDescent="0.25">
      <c r="AY1775" s="189" t="s">
        <v>91</v>
      </c>
      <c r="AZ1775" s="188">
        <f>_xll.qlInterestRateIndexFixingDate(Currency&amp;"ibor"&amp;$I$1,BA1775,Trigger)</f>
        <v>51733</v>
      </c>
      <c r="BA1775" s="188">
        <f>_xll.qlCalendarAdvance(Calendar,BA1774,AY1775,"f",,Trigger)</f>
        <v>51735</v>
      </c>
      <c r="BB1775" s="188">
        <f>_xll.qlInterestRateIndexMaturity(Currency&amp;"ibor"&amp;$I$1,BA1775,Trigger)</f>
        <v>51827</v>
      </c>
      <c r="BC1775" s="361" t="e">
        <f>_xll.qlIndexFixing($AC$5,AZ1775,,_xll.ohTrigger(Trigger,Quote!$V$2))</f>
        <v>#VALUE!</v>
      </c>
      <c r="BD1775" s="361" t="e">
        <f>_xll.qlIndexFixing($BE$1,AZ1775,TRUE,_xll.ohTrigger(Trigger,Quote!$V$2))</f>
        <v>#NUM!</v>
      </c>
    </row>
    <row r="1776" spans="51:56" ht="11.25" customHeight="1" x14ac:dyDescent="0.25">
      <c r="AY1776" s="189" t="s">
        <v>91</v>
      </c>
      <c r="AZ1776" s="188">
        <f>_xll.qlInterestRateIndexFixingDate(Currency&amp;"ibor"&amp;$I$1,BA1776,Trigger)</f>
        <v>51740</v>
      </c>
      <c r="BA1776" s="188">
        <f>_xll.qlCalendarAdvance(Calendar,BA1775,AY1776,"f",,Trigger)</f>
        <v>51742</v>
      </c>
      <c r="BB1776" s="188">
        <f>_xll.qlInterestRateIndexMaturity(Currency&amp;"ibor"&amp;$I$1,BA1776,Trigger)</f>
        <v>51834</v>
      </c>
      <c r="BC1776" s="361" t="e">
        <f>_xll.qlIndexFixing($AC$5,AZ1776,,_xll.ohTrigger(Trigger,Quote!$V$2))</f>
        <v>#VALUE!</v>
      </c>
      <c r="BD1776" s="361" t="e">
        <f>_xll.qlIndexFixing($BE$1,AZ1776,TRUE,_xll.ohTrigger(Trigger,Quote!$V$2))</f>
        <v>#NUM!</v>
      </c>
    </row>
    <row r="1777" spans="51:56" ht="11.25" customHeight="1" x14ac:dyDescent="0.25">
      <c r="AY1777" s="189" t="s">
        <v>91</v>
      </c>
      <c r="AZ1777" s="188">
        <f>_xll.qlInterestRateIndexFixingDate(Currency&amp;"ibor"&amp;$I$1,BA1777,Trigger)</f>
        <v>51747</v>
      </c>
      <c r="BA1777" s="188">
        <f>_xll.qlCalendarAdvance(Calendar,BA1776,AY1777,"f",,Trigger)</f>
        <v>51749</v>
      </c>
      <c r="BB1777" s="188">
        <f>_xll.qlInterestRateIndexMaturity(Currency&amp;"ibor"&amp;$I$1,BA1777,Trigger)</f>
        <v>51840</v>
      </c>
      <c r="BC1777" s="361" t="e">
        <f>_xll.qlIndexFixing($AC$5,AZ1777,,_xll.ohTrigger(Trigger,Quote!$V$2))</f>
        <v>#VALUE!</v>
      </c>
      <c r="BD1777" s="361" t="e">
        <f>_xll.qlIndexFixing($BE$1,AZ1777,TRUE,_xll.ohTrigger(Trigger,Quote!$V$2))</f>
        <v>#NUM!</v>
      </c>
    </row>
    <row r="1778" spans="51:56" ht="11.25" customHeight="1" x14ac:dyDescent="0.25">
      <c r="AY1778" s="189" t="s">
        <v>91</v>
      </c>
      <c r="AZ1778" s="188">
        <f>_xll.qlInterestRateIndexFixingDate(Currency&amp;"ibor"&amp;$I$1,BA1778,Trigger)</f>
        <v>51754</v>
      </c>
      <c r="BA1778" s="188">
        <f>_xll.qlCalendarAdvance(Calendar,BA1777,AY1778,"f",,Trigger)</f>
        <v>51756</v>
      </c>
      <c r="BB1778" s="188">
        <f>_xll.qlInterestRateIndexMaturity(Currency&amp;"ibor"&amp;$I$1,BA1778,Trigger)</f>
        <v>51847</v>
      </c>
      <c r="BC1778" s="361" t="e">
        <f>_xll.qlIndexFixing($AC$5,AZ1778,,_xll.ohTrigger(Trigger,Quote!$V$2))</f>
        <v>#VALUE!</v>
      </c>
      <c r="BD1778" s="361" t="e">
        <f>_xll.qlIndexFixing($BE$1,AZ1778,TRUE,_xll.ohTrigger(Trigger,Quote!$V$2))</f>
        <v>#NUM!</v>
      </c>
    </row>
    <row r="1779" spans="51:56" ht="11.25" customHeight="1" x14ac:dyDescent="0.25">
      <c r="AY1779" s="189" t="s">
        <v>91</v>
      </c>
      <c r="AZ1779" s="188">
        <f>_xll.qlInterestRateIndexFixingDate(Currency&amp;"ibor"&amp;$I$1,BA1779,Trigger)</f>
        <v>51761</v>
      </c>
      <c r="BA1779" s="188">
        <f>_xll.qlCalendarAdvance(Calendar,BA1778,AY1779,"f",,Trigger)</f>
        <v>51763</v>
      </c>
      <c r="BB1779" s="188">
        <f>_xll.qlInterestRateIndexMaturity(Currency&amp;"ibor"&amp;$I$1,BA1779,Trigger)</f>
        <v>51854</v>
      </c>
      <c r="BC1779" s="361" t="e">
        <f>_xll.qlIndexFixing($AC$5,AZ1779,,_xll.ohTrigger(Trigger,Quote!$V$2))</f>
        <v>#VALUE!</v>
      </c>
      <c r="BD1779" s="361" t="e">
        <f>_xll.qlIndexFixing($BE$1,AZ1779,TRUE,_xll.ohTrigger(Trigger,Quote!$V$2))</f>
        <v>#NUM!</v>
      </c>
    </row>
    <row r="1780" spans="51:56" ht="11.25" customHeight="1" x14ac:dyDescent="0.25">
      <c r="AY1780" s="189" t="s">
        <v>91</v>
      </c>
      <c r="AZ1780" s="188">
        <f>_xll.qlInterestRateIndexFixingDate(Currency&amp;"ibor"&amp;$I$1,BA1780,Trigger)</f>
        <v>51768</v>
      </c>
      <c r="BA1780" s="188">
        <f>_xll.qlCalendarAdvance(Calendar,BA1779,AY1780,"f",,Trigger)</f>
        <v>51770</v>
      </c>
      <c r="BB1780" s="188">
        <f>_xll.qlInterestRateIndexMaturity(Currency&amp;"ibor"&amp;$I$1,BA1780,Trigger)</f>
        <v>51862</v>
      </c>
      <c r="BC1780" s="361" t="e">
        <f>_xll.qlIndexFixing($AC$5,AZ1780,,_xll.ohTrigger(Trigger,Quote!$V$2))</f>
        <v>#VALUE!</v>
      </c>
      <c r="BD1780" s="361" t="e">
        <f>_xll.qlIndexFixing($BE$1,AZ1780,TRUE,_xll.ohTrigger(Trigger,Quote!$V$2))</f>
        <v>#NUM!</v>
      </c>
    </row>
    <row r="1781" spans="51:56" ht="11.25" customHeight="1" x14ac:dyDescent="0.25">
      <c r="AY1781" s="189" t="s">
        <v>91</v>
      </c>
      <c r="AZ1781" s="188">
        <f>_xll.qlInterestRateIndexFixingDate(Currency&amp;"ibor"&amp;$I$1,BA1781,Trigger)</f>
        <v>51775</v>
      </c>
      <c r="BA1781" s="188">
        <f>_xll.qlCalendarAdvance(Calendar,BA1780,AY1781,"f",,Trigger)</f>
        <v>51777</v>
      </c>
      <c r="BB1781" s="188">
        <f>_xll.qlInterestRateIndexMaturity(Currency&amp;"ibor"&amp;$I$1,BA1781,Trigger)</f>
        <v>51869</v>
      </c>
      <c r="BC1781" s="361" t="e">
        <f>_xll.qlIndexFixing($AC$5,AZ1781,,_xll.ohTrigger(Trigger,Quote!$V$2))</f>
        <v>#VALUE!</v>
      </c>
      <c r="BD1781" s="361" t="e">
        <f>_xll.qlIndexFixing($BE$1,AZ1781,TRUE,_xll.ohTrigger(Trigger,Quote!$V$2))</f>
        <v>#NUM!</v>
      </c>
    </row>
    <row r="1782" spans="51:56" ht="11.25" customHeight="1" x14ac:dyDescent="0.25">
      <c r="AY1782" s="189" t="s">
        <v>91</v>
      </c>
      <c r="AZ1782" s="188">
        <f>_xll.qlInterestRateIndexFixingDate(Currency&amp;"ibor"&amp;$I$1,BA1782,Trigger)</f>
        <v>51782</v>
      </c>
      <c r="BA1782" s="188">
        <f>_xll.qlCalendarAdvance(Calendar,BA1781,AY1782,"f",,Trigger)</f>
        <v>51784</v>
      </c>
      <c r="BB1782" s="188">
        <f>_xll.qlInterestRateIndexMaturity(Currency&amp;"ibor"&amp;$I$1,BA1782,Trigger)</f>
        <v>51876</v>
      </c>
      <c r="BC1782" s="361" t="e">
        <f>_xll.qlIndexFixing($AC$5,AZ1782,,_xll.ohTrigger(Trigger,Quote!$V$2))</f>
        <v>#VALUE!</v>
      </c>
      <c r="BD1782" s="361" t="e">
        <f>_xll.qlIndexFixing($BE$1,AZ1782,TRUE,_xll.ohTrigger(Trigger,Quote!$V$2))</f>
        <v>#NUM!</v>
      </c>
    </row>
    <row r="1783" spans="51:56" ht="11.25" customHeight="1" x14ac:dyDescent="0.25">
      <c r="AY1783" s="189" t="s">
        <v>91</v>
      </c>
      <c r="AZ1783" s="188">
        <f>_xll.qlInterestRateIndexFixingDate(Currency&amp;"ibor"&amp;$I$1,BA1783,Trigger)</f>
        <v>51789</v>
      </c>
      <c r="BA1783" s="188">
        <f>_xll.qlCalendarAdvance(Calendar,BA1782,AY1783,"f",,Trigger)</f>
        <v>51791</v>
      </c>
      <c r="BB1783" s="188">
        <f>_xll.qlInterestRateIndexMaturity(Currency&amp;"ibor"&amp;$I$1,BA1783,Trigger)</f>
        <v>51883</v>
      </c>
      <c r="BC1783" s="361" t="e">
        <f>_xll.qlIndexFixing($AC$5,AZ1783,,_xll.ohTrigger(Trigger,Quote!$V$2))</f>
        <v>#VALUE!</v>
      </c>
      <c r="BD1783" s="361" t="e">
        <f>_xll.qlIndexFixing($BE$1,AZ1783,TRUE,_xll.ohTrigger(Trigger,Quote!$V$2))</f>
        <v>#NUM!</v>
      </c>
    </row>
    <row r="1784" spans="51:56" ht="11.25" customHeight="1" x14ac:dyDescent="0.25">
      <c r="AY1784" s="189" t="s">
        <v>91</v>
      </c>
      <c r="AZ1784" s="188">
        <f>_xll.qlInterestRateIndexFixingDate(Currency&amp;"ibor"&amp;$I$1,BA1784,Trigger)</f>
        <v>51796</v>
      </c>
      <c r="BA1784" s="188">
        <f>_xll.qlCalendarAdvance(Calendar,BA1783,AY1784,"f",,Trigger)</f>
        <v>51798</v>
      </c>
      <c r="BB1784" s="188">
        <f>_xll.qlInterestRateIndexMaturity(Currency&amp;"ibor"&amp;$I$1,BA1784,Trigger)</f>
        <v>51890</v>
      </c>
      <c r="BC1784" s="361" t="e">
        <f>_xll.qlIndexFixing($AC$5,AZ1784,,_xll.ohTrigger(Trigger,Quote!$V$2))</f>
        <v>#VALUE!</v>
      </c>
      <c r="BD1784" s="361" t="e">
        <f>_xll.qlIndexFixing($BE$1,AZ1784,TRUE,_xll.ohTrigger(Trigger,Quote!$V$2))</f>
        <v>#NUM!</v>
      </c>
    </row>
    <row r="1785" spans="51:56" ht="11.25" customHeight="1" x14ac:dyDescent="0.25">
      <c r="AY1785" s="189" t="s">
        <v>91</v>
      </c>
      <c r="AZ1785" s="188">
        <f>_xll.qlInterestRateIndexFixingDate(Currency&amp;"ibor"&amp;$I$1,BA1785,Trigger)</f>
        <v>51803</v>
      </c>
      <c r="BA1785" s="188">
        <f>_xll.qlCalendarAdvance(Calendar,BA1784,AY1785,"f",,Trigger)</f>
        <v>51805</v>
      </c>
      <c r="BB1785" s="188">
        <f>_xll.qlInterestRateIndexMaturity(Currency&amp;"ibor"&amp;$I$1,BA1785,Trigger)</f>
        <v>51897</v>
      </c>
      <c r="BC1785" s="361" t="e">
        <f>_xll.qlIndexFixing($AC$5,AZ1785,,_xll.ohTrigger(Trigger,Quote!$V$2))</f>
        <v>#VALUE!</v>
      </c>
      <c r="BD1785" s="361" t="e">
        <f>_xll.qlIndexFixing($BE$1,AZ1785,TRUE,_xll.ohTrigger(Trigger,Quote!$V$2))</f>
        <v>#NUM!</v>
      </c>
    </row>
    <row r="1786" spans="51:56" ht="11.25" customHeight="1" x14ac:dyDescent="0.25">
      <c r="AY1786" s="189" t="s">
        <v>91</v>
      </c>
      <c r="AZ1786" s="188">
        <f>_xll.qlInterestRateIndexFixingDate(Currency&amp;"ibor"&amp;$I$1,BA1786,Trigger)</f>
        <v>51810</v>
      </c>
      <c r="BA1786" s="188">
        <f>_xll.qlCalendarAdvance(Calendar,BA1785,AY1786,"f",,Trigger)</f>
        <v>51812</v>
      </c>
      <c r="BB1786" s="188">
        <f>_xll.qlInterestRateIndexMaturity(Currency&amp;"ibor"&amp;$I$1,BA1786,Trigger)</f>
        <v>51904</v>
      </c>
      <c r="BC1786" s="361" t="e">
        <f>_xll.qlIndexFixing($AC$5,AZ1786,,_xll.ohTrigger(Trigger,Quote!$V$2))</f>
        <v>#VALUE!</v>
      </c>
      <c r="BD1786" s="361" t="e">
        <f>_xll.qlIndexFixing($BE$1,AZ1786,TRUE,_xll.ohTrigger(Trigger,Quote!$V$2))</f>
        <v>#NUM!</v>
      </c>
    </row>
    <row r="1787" spans="51:56" ht="11.25" customHeight="1" x14ac:dyDescent="0.25">
      <c r="AY1787" s="189" t="s">
        <v>91</v>
      </c>
      <c r="AZ1787" s="188">
        <f>_xll.qlInterestRateIndexFixingDate(Currency&amp;"ibor"&amp;$I$1,BA1787,Trigger)</f>
        <v>51817</v>
      </c>
      <c r="BA1787" s="188">
        <f>_xll.qlCalendarAdvance(Calendar,BA1786,AY1787,"f",,Trigger)</f>
        <v>51819</v>
      </c>
      <c r="BB1787" s="188">
        <f>_xll.qlInterestRateIndexMaturity(Currency&amp;"ibor"&amp;$I$1,BA1787,Trigger)</f>
        <v>51911</v>
      </c>
      <c r="BC1787" s="361" t="e">
        <f>_xll.qlIndexFixing($AC$5,AZ1787,,_xll.ohTrigger(Trigger,Quote!$V$2))</f>
        <v>#VALUE!</v>
      </c>
      <c r="BD1787" s="361" t="e">
        <f>_xll.qlIndexFixing($BE$1,AZ1787,TRUE,_xll.ohTrigger(Trigger,Quote!$V$2))</f>
        <v>#NUM!</v>
      </c>
    </row>
    <row r="1788" spans="51:56" ht="11.25" customHeight="1" x14ac:dyDescent="0.25">
      <c r="AY1788" s="189" t="s">
        <v>91</v>
      </c>
      <c r="AZ1788" s="188">
        <f>_xll.qlInterestRateIndexFixingDate(Currency&amp;"ibor"&amp;$I$1,BA1788,Trigger)</f>
        <v>51824</v>
      </c>
      <c r="BA1788" s="188">
        <f>_xll.qlCalendarAdvance(Calendar,BA1787,AY1788,"f",,Trigger)</f>
        <v>51826</v>
      </c>
      <c r="BB1788" s="188">
        <f>_xll.qlInterestRateIndexMaturity(Currency&amp;"ibor"&amp;$I$1,BA1788,Trigger)</f>
        <v>51918</v>
      </c>
      <c r="BC1788" s="361" t="e">
        <f>_xll.qlIndexFixing($AC$5,AZ1788,,_xll.ohTrigger(Trigger,Quote!$V$2))</f>
        <v>#VALUE!</v>
      </c>
      <c r="BD1788" s="361" t="e">
        <f>_xll.qlIndexFixing($BE$1,AZ1788,TRUE,_xll.ohTrigger(Trigger,Quote!$V$2))</f>
        <v>#NUM!</v>
      </c>
    </row>
    <row r="1789" spans="51:56" ht="11.25" customHeight="1" x14ac:dyDescent="0.25">
      <c r="AY1789" s="189" t="s">
        <v>91</v>
      </c>
      <c r="AZ1789" s="188">
        <f>_xll.qlInterestRateIndexFixingDate(Currency&amp;"ibor"&amp;$I$1,BA1789,Trigger)</f>
        <v>51831</v>
      </c>
      <c r="BA1789" s="188">
        <f>_xll.qlCalendarAdvance(Calendar,BA1788,AY1789,"f",,Trigger)</f>
        <v>51833</v>
      </c>
      <c r="BB1789" s="188">
        <f>_xll.qlInterestRateIndexMaturity(Currency&amp;"ibor"&amp;$I$1,BA1789,Trigger)</f>
        <v>51925</v>
      </c>
      <c r="BC1789" s="361" t="e">
        <f>_xll.qlIndexFixing($AC$5,AZ1789,,_xll.ohTrigger(Trigger,Quote!$V$2))</f>
        <v>#VALUE!</v>
      </c>
      <c r="BD1789" s="361" t="e">
        <f>_xll.qlIndexFixing($BE$1,AZ1789,TRUE,_xll.ohTrigger(Trigger,Quote!$V$2))</f>
        <v>#NUM!</v>
      </c>
    </row>
    <row r="1790" spans="51:56" ht="11.25" customHeight="1" x14ac:dyDescent="0.25">
      <c r="AY1790" s="189" t="s">
        <v>91</v>
      </c>
      <c r="AZ1790" s="188">
        <f>_xll.qlInterestRateIndexFixingDate(Currency&amp;"ibor"&amp;$I$1,BA1790,Trigger)</f>
        <v>51838</v>
      </c>
      <c r="BA1790" s="188">
        <f>_xll.qlCalendarAdvance(Calendar,BA1789,AY1790,"f",,Trigger)</f>
        <v>51840</v>
      </c>
      <c r="BB1790" s="188">
        <f>_xll.qlInterestRateIndexMaturity(Currency&amp;"ibor"&amp;$I$1,BA1790,Trigger)</f>
        <v>51930</v>
      </c>
      <c r="BC1790" s="361" t="e">
        <f>_xll.qlIndexFixing($AC$5,AZ1790,,_xll.ohTrigger(Trigger,Quote!$V$2))</f>
        <v>#VALUE!</v>
      </c>
      <c r="BD1790" s="361" t="e">
        <f>_xll.qlIndexFixing($BE$1,AZ1790,TRUE,_xll.ohTrigger(Trigger,Quote!$V$2))</f>
        <v>#NUM!</v>
      </c>
    </row>
    <row r="1791" spans="51:56" ht="11.25" customHeight="1" x14ac:dyDescent="0.25">
      <c r="AY1791" s="189" t="s">
        <v>91</v>
      </c>
      <c r="AZ1791" s="188">
        <f>_xll.qlInterestRateIndexFixingDate(Currency&amp;"ibor"&amp;$I$1,BA1791,Trigger)</f>
        <v>51845</v>
      </c>
      <c r="BA1791" s="188">
        <f>_xll.qlCalendarAdvance(Calendar,BA1790,AY1791,"f",,Trigger)</f>
        <v>51847</v>
      </c>
      <c r="BB1791" s="188">
        <f>_xll.qlInterestRateIndexMaturity(Currency&amp;"ibor"&amp;$I$1,BA1791,Trigger)</f>
        <v>51937</v>
      </c>
      <c r="BC1791" s="361" t="e">
        <f>_xll.qlIndexFixing($AC$5,AZ1791,,_xll.ohTrigger(Trigger,Quote!$V$2))</f>
        <v>#VALUE!</v>
      </c>
      <c r="BD1791" s="361" t="e">
        <f>_xll.qlIndexFixing($BE$1,AZ1791,TRUE,_xll.ohTrigger(Trigger,Quote!$V$2))</f>
        <v>#NUM!</v>
      </c>
    </row>
    <row r="1792" spans="51:56" ht="11.25" customHeight="1" x14ac:dyDescent="0.25">
      <c r="AY1792" s="189" t="s">
        <v>91</v>
      </c>
      <c r="AZ1792" s="188">
        <f>_xll.qlInterestRateIndexFixingDate(Currency&amp;"ibor"&amp;$I$1,BA1792,Trigger)</f>
        <v>51852</v>
      </c>
      <c r="BA1792" s="188">
        <f>_xll.qlCalendarAdvance(Calendar,BA1791,AY1792,"f",,Trigger)</f>
        <v>51854</v>
      </c>
      <c r="BB1792" s="188">
        <f>_xll.qlInterestRateIndexMaturity(Currency&amp;"ibor"&amp;$I$1,BA1792,Trigger)</f>
        <v>51944</v>
      </c>
      <c r="BC1792" s="361" t="e">
        <f>_xll.qlIndexFixing($AC$5,AZ1792,,_xll.ohTrigger(Trigger,Quote!$V$2))</f>
        <v>#VALUE!</v>
      </c>
      <c r="BD1792" s="361" t="e">
        <f>_xll.qlIndexFixing($BE$1,AZ1792,TRUE,_xll.ohTrigger(Trigger,Quote!$V$2))</f>
        <v>#NUM!</v>
      </c>
    </row>
    <row r="1793" spans="51:56" ht="11.25" customHeight="1" x14ac:dyDescent="0.25">
      <c r="AY1793" s="189" t="s">
        <v>91</v>
      </c>
      <c r="AZ1793" s="188">
        <f>_xll.qlInterestRateIndexFixingDate(Currency&amp;"ibor"&amp;$I$1,BA1793,Trigger)</f>
        <v>51858</v>
      </c>
      <c r="BA1793" s="188">
        <f>_xll.qlCalendarAdvance(Calendar,BA1792,AY1793,"f",,Trigger)</f>
        <v>51862</v>
      </c>
      <c r="BB1793" s="188">
        <f>_xll.qlInterestRateIndexMaturity(Currency&amp;"ibor"&amp;$I$1,BA1793,Trigger)</f>
        <v>51952</v>
      </c>
      <c r="BC1793" s="361" t="e">
        <f>_xll.qlIndexFixing($AC$5,AZ1793,,_xll.ohTrigger(Trigger,Quote!$V$2))</f>
        <v>#VALUE!</v>
      </c>
      <c r="BD1793" s="361" t="e">
        <f>_xll.qlIndexFixing($BE$1,AZ1793,TRUE,_xll.ohTrigger(Trigger,Quote!$V$2))</f>
        <v>#NUM!</v>
      </c>
    </row>
    <row r="1794" spans="51:56" ht="11.25" customHeight="1" x14ac:dyDescent="0.25">
      <c r="AY1794" s="189" t="s">
        <v>91</v>
      </c>
      <c r="AZ1794" s="188">
        <f>_xll.qlInterestRateIndexFixingDate(Currency&amp;"ibor"&amp;$I$1,BA1794,Trigger)</f>
        <v>51866</v>
      </c>
      <c r="BA1794" s="188">
        <f>_xll.qlCalendarAdvance(Calendar,BA1793,AY1794,"f",,Trigger)</f>
        <v>51869</v>
      </c>
      <c r="BB1794" s="188">
        <f>_xll.qlInterestRateIndexMaturity(Currency&amp;"ibor"&amp;$I$1,BA1794,Trigger)</f>
        <v>51959</v>
      </c>
      <c r="BC1794" s="361" t="e">
        <f>_xll.qlIndexFixing($AC$5,AZ1794,,_xll.ohTrigger(Trigger,Quote!$V$2))</f>
        <v>#VALUE!</v>
      </c>
      <c r="BD1794" s="361" t="e">
        <f>_xll.qlIndexFixing($BE$1,AZ1794,TRUE,_xll.ohTrigger(Trigger,Quote!$V$2))</f>
        <v>#NUM!</v>
      </c>
    </row>
    <row r="1795" spans="51:56" ht="11.25" customHeight="1" x14ac:dyDescent="0.25">
      <c r="AY1795" s="189" t="s">
        <v>91</v>
      </c>
      <c r="AZ1795" s="188">
        <f>_xll.qlInterestRateIndexFixingDate(Currency&amp;"ibor"&amp;$I$1,BA1795,Trigger)</f>
        <v>51874</v>
      </c>
      <c r="BA1795" s="188">
        <f>_xll.qlCalendarAdvance(Calendar,BA1794,AY1795,"f",,Trigger)</f>
        <v>51876</v>
      </c>
      <c r="BB1795" s="188">
        <f>_xll.qlInterestRateIndexMaturity(Currency&amp;"ibor"&amp;$I$1,BA1795,Trigger)</f>
        <v>51966</v>
      </c>
      <c r="BC1795" s="361" t="e">
        <f>_xll.qlIndexFixing($AC$5,AZ1795,,_xll.ohTrigger(Trigger,Quote!$V$2))</f>
        <v>#VALUE!</v>
      </c>
      <c r="BD1795" s="361" t="e">
        <f>_xll.qlIndexFixing($BE$1,AZ1795,TRUE,_xll.ohTrigger(Trigger,Quote!$V$2))</f>
        <v>#NUM!</v>
      </c>
    </row>
    <row r="1796" spans="51:56" ht="11.25" customHeight="1" x14ac:dyDescent="0.25">
      <c r="AY1796" s="189" t="s">
        <v>91</v>
      </c>
      <c r="AZ1796" s="188">
        <f>_xll.qlInterestRateIndexFixingDate(Currency&amp;"ibor"&amp;$I$1,BA1796,Trigger)</f>
        <v>51881</v>
      </c>
      <c r="BA1796" s="188">
        <f>_xll.qlCalendarAdvance(Calendar,BA1795,AY1796,"f",,Trigger)</f>
        <v>51883</v>
      </c>
      <c r="BB1796" s="188">
        <f>_xll.qlInterestRateIndexMaturity(Currency&amp;"ibor"&amp;$I$1,BA1796,Trigger)</f>
        <v>51973</v>
      </c>
      <c r="BC1796" s="361" t="e">
        <f>_xll.qlIndexFixing($AC$5,AZ1796,,_xll.ohTrigger(Trigger,Quote!$V$2))</f>
        <v>#VALUE!</v>
      </c>
      <c r="BD1796" s="361" t="e">
        <f>_xll.qlIndexFixing($BE$1,AZ1796,TRUE,_xll.ohTrigger(Trigger,Quote!$V$2))</f>
        <v>#NUM!</v>
      </c>
    </row>
    <row r="1797" spans="51:56" ht="11.25" customHeight="1" x14ac:dyDescent="0.25">
      <c r="AY1797" s="189" t="s">
        <v>91</v>
      </c>
      <c r="AZ1797" s="188">
        <f>_xll.qlInterestRateIndexFixingDate(Currency&amp;"ibor"&amp;$I$1,BA1797,Trigger)</f>
        <v>51888</v>
      </c>
      <c r="BA1797" s="188">
        <f>_xll.qlCalendarAdvance(Calendar,BA1796,AY1797,"f",,Trigger)</f>
        <v>51890</v>
      </c>
      <c r="BB1797" s="188">
        <f>_xll.qlInterestRateIndexMaturity(Currency&amp;"ibor"&amp;$I$1,BA1797,Trigger)</f>
        <v>51980</v>
      </c>
      <c r="BC1797" s="361" t="e">
        <f>_xll.qlIndexFixing($AC$5,AZ1797,,_xll.ohTrigger(Trigger,Quote!$V$2))</f>
        <v>#VALUE!</v>
      </c>
      <c r="BD1797" s="361" t="e">
        <f>_xll.qlIndexFixing($BE$1,AZ1797,TRUE,_xll.ohTrigger(Trigger,Quote!$V$2))</f>
        <v>#NUM!</v>
      </c>
    </row>
    <row r="1798" spans="51:56" ht="11.25" customHeight="1" x14ac:dyDescent="0.25">
      <c r="AY1798" s="189" t="s">
        <v>91</v>
      </c>
      <c r="AZ1798" s="188">
        <f>_xll.qlInterestRateIndexFixingDate(Currency&amp;"ibor"&amp;$I$1,BA1798,Trigger)</f>
        <v>51895</v>
      </c>
      <c r="BA1798" s="188">
        <f>_xll.qlCalendarAdvance(Calendar,BA1797,AY1798,"f",,Trigger)</f>
        <v>51897</v>
      </c>
      <c r="BB1798" s="188">
        <f>_xll.qlInterestRateIndexMaturity(Currency&amp;"ibor"&amp;$I$1,BA1798,Trigger)</f>
        <v>51986</v>
      </c>
      <c r="BC1798" s="361" t="e">
        <f>_xll.qlIndexFixing($AC$5,AZ1798,,_xll.ohTrigger(Trigger,Quote!$V$2))</f>
        <v>#VALUE!</v>
      </c>
      <c r="BD1798" s="361" t="e">
        <f>_xll.qlIndexFixing($BE$1,AZ1798,TRUE,_xll.ohTrigger(Trigger,Quote!$V$2))</f>
        <v>#NUM!</v>
      </c>
    </row>
    <row r="1799" spans="51:56" ht="11.25" customHeight="1" x14ac:dyDescent="0.25">
      <c r="AY1799" s="189" t="s">
        <v>91</v>
      </c>
      <c r="AZ1799" s="188">
        <f>_xll.qlInterestRateIndexFixingDate(Currency&amp;"ibor"&amp;$I$1,BA1799,Trigger)</f>
        <v>51902</v>
      </c>
      <c r="BA1799" s="188">
        <f>_xll.qlCalendarAdvance(Calendar,BA1798,AY1799,"f",,Trigger)</f>
        <v>51904</v>
      </c>
      <c r="BB1799" s="188">
        <f>_xll.qlInterestRateIndexMaturity(Currency&amp;"ibor"&amp;$I$1,BA1799,Trigger)</f>
        <v>51993</v>
      </c>
      <c r="BC1799" s="361" t="e">
        <f>_xll.qlIndexFixing($AC$5,AZ1799,,_xll.ohTrigger(Trigger,Quote!$V$2))</f>
        <v>#VALUE!</v>
      </c>
      <c r="BD1799" s="361" t="e">
        <f>_xll.qlIndexFixing($BE$1,AZ1799,TRUE,_xll.ohTrigger(Trigger,Quote!$V$2))</f>
        <v>#NUM!</v>
      </c>
    </row>
    <row r="1800" spans="51:56" ht="11.25" customHeight="1" x14ac:dyDescent="0.25">
      <c r="AY1800" s="189" t="s">
        <v>91</v>
      </c>
      <c r="AZ1800" s="188">
        <f>_xll.qlInterestRateIndexFixingDate(Currency&amp;"ibor"&amp;$I$1,BA1800,Trigger)</f>
        <v>51909</v>
      </c>
      <c r="BA1800" s="188">
        <f>_xll.qlCalendarAdvance(Calendar,BA1799,AY1800,"f",,Trigger)</f>
        <v>51911</v>
      </c>
      <c r="BB1800" s="188">
        <f>_xll.qlInterestRateIndexMaturity(Currency&amp;"ibor"&amp;$I$1,BA1800,Trigger)</f>
        <v>52000</v>
      </c>
      <c r="BC1800" s="361" t="e">
        <f>_xll.qlIndexFixing($AC$5,AZ1800,,_xll.ohTrigger(Trigger,Quote!$V$2))</f>
        <v>#VALUE!</v>
      </c>
      <c r="BD1800" s="361" t="e">
        <f>_xll.qlIndexFixing($BE$1,AZ1800,TRUE,_xll.ohTrigger(Trigger,Quote!$V$2))</f>
        <v>#NUM!</v>
      </c>
    </row>
    <row r="1801" spans="51:56" ht="11.25" customHeight="1" x14ac:dyDescent="0.25">
      <c r="AY1801" s="189" t="s">
        <v>91</v>
      </c>
      <c r="AZ1801" s="188">
        <f>_xll.qlInterestRateIndexFixingDate(Currency&amp;"ibor"&amp;$I$1,BA1801,Trigger)</f>
        <v>51916</v>
      </c>
      <c r="BA1801" s="188">
        <f>_xll.qlCalendarAdvance(Calendar,BA1800,AY1801,"f",,Trigger)</f>
        <v>51918</v>
      </c>
      <c r="BB1801" s="188">
        <f>_xll.qlInterestRateIndexMaturity(Currency&amp;"ibor"&amp;$I$1,BA1801,Trigger)</f>
        <v>52007</v>
      </c>
      <c r="BC1801" s="361" t="e">
        <f>_xll.qlIndexFixing($AC$5,AZ1801,,_xll.ohTrigger(Trigger,Quote!$V$2))</f>
        <v>#VALUE!</v>
      </c>
      <c r="BD1801" s="361" t="e">
        <f>_xll.qlIndexFixing($BE$1,AZ1801,TRUE,_xll.ohTrigger(Trigger,Quote!$V$2))</f>
        <v>#NUM!</v>
      </c>
    </row>
    <row r="1802" spans="51:56" ht="11.25" customHeight="1" x14ac:dyDescent="0.25">
      <c r="AY1802" s="189" t="s">
        <v>91</v>
      </c>
      <c r="AZ1802" s="188">
        <f>_xll.qlInterestRateIndexFixingDate(Currency&amp;"ibor"&amp;$I$1,BA1802,Trigger)</f>
        <v>51923</v>
      </c>
      <c r="BA1802" s="188">
        <f>_xll.qlCalendarAdvance(Calendar,BA1801,AY1802,"f",,Trigger)</f>
        <v>51925</v>
      </c>
      <c r="BB1802" s="188">
        <f>_xll.qlInterestRateIndexMaturity(Currency&amp;"ibor"&amp;$I$1,BA1802,Trigger)</f>
        <v>52016</v>
      </c>
      <c r="BC1802" s="361" t="e">
        <f>_xll.qlIndexFixing($AC$5,AZ1802,,_xll.ohTrigger(Trigger,Quote!$V$2))</f>
        <v>#VALUE!</v>
      </c>
      <c r="BD1802" s="361" t="e">
        <f>_xll.qlIndexFixing($BE$1,AZ1802,TRUE,_xll.ohTrigger(Trigger,Quote!$V$2))</f>
        <v>#NUM!</v>
      </c>
    </row>
    <row r="1803" spans="51:56" ht="11.25" customHeight="1" x14ac:dyDescent="0.25">
      <c r="AY1803" s="189" t="s">
        <v>91</v>
      </c>
      <c r="AZ1803" s="188">
        <f>_xll.qlInterestRateIndexFixingDate(Currency&amp;"ibor"&amp;$I$1,BA1803,Trigger)</f>
        <v>51930</v>
      </c>
      <c r="BA1803" s="188">
        <f>_xll.qlCalendarAdvance(Calendar,BA1802,AY1803,"f",,Trigger)</f>
        <v>51932</v>
      </c>
      <c r="BB1803" s="188">
        <f>_xll.qlInterestRateIndexMaturity(Currency&amp;"ibor"&amp;$I$1,BA1803,Trigger)</f>
        <v>52026</v>
      </c>
      <c r="BC1803" s="361" t="e">
        <f>_xll.qlIndexFixing($AC$5,AZ1803,,_xll.ohTrigger(Trigger,Quote!$V$2))</f>
        <v>#VALUE!</v>
      </c>
      <c r="BD1803" s="361" t="e">
        <f>_xll.qlIndexFixing($BE$1,AZ1803,TRUE,_xll.ohTrigger(Trigger,Quote!$V$2))</f>
        <v>#NUM!</v>
      </c>
    </row>
    <row r="1804" spans="51:56" ht="11.25" customHeight="1" x14ac:dyDescent="0.25">
      <c r="AY1804" s="189" t="s">
        <v>91</v>
      </c>
      <c r="AZ1804" s="188">
        <f>_xll.qlInterestRateIndexFixingDate(Currency&amp;"ibor"&amp;$I$1,BA1804,Trigger)</f>
        <v>51937</v>
      </c>
      <c r="BA1804" s="188">
        <f>_xll.qlCalendarAdvance(Calendar,BA1803,AY1804,"f",,Trigger)</f>
        <v>51939</v>
      </c>
      <c r="BB1804" s="188">
        <f>_xll.qlInterestRateIndexMaturity(Currency&amp;"ibor"&amp;$I$1,BA1804,Trigger)</f>
        <v>52033</v>
      </c>
      <c r="BC1804" s="361" t="e">
        <f>_xll.qlIndexFixing($AC$5,AZ1804,,_xll.ohTrigger(Trigger,Quote!$V$2))</f>
        <v>#VALUE!</v>
      </c>
      <c r="BD1804" s="361" t="e">
        <f>_xll.qlIndexFixing($BE$1,AZ1804,TRUE,_xll.ohTrigger(Trigger,Quote!$V$2))</f>
        <v>#NUM!</v>
      </c>
    </row>
    <row r="1805" spans="51:56" ht="11.25" customHeight="1" x14ac:dyDescent="0.25">
      <c r="AY1805" s="189" t="s">
        <v>91</v>
      </c>
      <c r="AZ1805" s="188">
        <f>_xll.qlInterestRateIndexFixingDate(Currency&amp;"ibor"&amp;$I$1,BA1805,Trigger)</f>
        <v>51944</v>
      </c>
      <c r="BA1805" s="188">
        <f>_xll.qlCalendarAdvance(Calendar,BA1804,AY1805,"f",,Trigger)</f>
        <v>51946</v>
      </c>
      <c r="BB1805" s="188">
        <f>_xll.qlInterestRateIndexMaturity(Currency&amp;"ibor"&amp;$I$1,BA1805,Trigger)</f>
        <v>52040</v>
      </c>
      <c r="BC1805" s="361" t="e">
        <f>_xll.qlIndexFixing($AC$5,AZ1805,,_xll.ohTrigger(Trigger,Quote!$V$2))</f>
        <v>#VALUE!</v>
      </c>
      <c r="BD1805" s="361" t="e">
        <f>_xll.qlIndexFixing($BE$1,AZ1805,TRUE,_xll.ohTrigger(Trigger,Quote!$V$2))</f>
        <v>#NUM!</v>
      </c>
    </row>
    <row r="1806" spans="51:56" ht="11.25" customHeight="1" x14ac:dyDescent="0.25">
      <c r="AY1806" s="189" t="s">
        <v>91</v>
      </c>
      <c r="AZ1806" s="188">
        <f>_xll.qlInterestRateIndexFixingDate(Currency&amp;"ibor"&amp;$I$1,BA1806,Trigger)</f>
        <v>51951</v>
      </c>
      <c r="BA1806" s="188">
        <f>_xll.qlCalendarAdvance(Calendar,BA1805,AY1806,"f",,Trigger)</f>
        <v>51953</v>
      </c>
      <c r="BB1806" s="188">
        <f>_xll.qlInterestRateIndexMaturity(Currency&amp;"ibor"&amp;$I$1,BA1806,Trigger)</f>
        <v>52047</v>
      </c>
      <c r="BC1806" s="361" t="e">
        <f>_xll.qlIndexFixing($AC$5,AZ1806,,_xll.ohTrigger(Trigger,Quote!$V$2))</f>
        <v>#VALUE!</v>
      </c>
      <c r="BD1806" s="361" t="e">
        <f>_xll.qlIndexFixing($BE$1,AZ1806,TRUE,_xll.ohTrigger(Trigger,Quote!$V$2))</f>
        <v>#NUM!</v>
      </c>
    </row>
    <row r="1807" spans="51:56" ht="11.25" customHeight="1" x14ac:dyDescent="0.25">
      <c r="AY1807" s="189" t="s">
        <v>91</v>
      </c>
      <c r="AZ1807" s="188">
        <f>_xll.qlInterestRateIndexFixingDate(Currency&amp;"ibor"&amp;$I$1,BA1807,Trigger)</f>
        <v>51958</v>
      </c>
      <c r="BA1807" s="188">
        <f>_xll.qlCalendarAdvance(Calendar,BA1806,AY1807,"f",,Trigger)</f>
        <v>51964</v>
      </c>
      <c r="BB1807" s="188">
        <f>_xll.qlInterestRateIndexMaturity(Currency&amp;"ibor"&amp;$I$1,BA1807,Trigger)</f>
        <v>52055</v>
      </c>
      <c r="BC1807" s="361" t="e">
        <f>_xll.qlIndexFixing($AC$5,AZ1807,,_xll.ohTrigger(Trigger,Quote!$V$2))</f>
        <v>#VALUE!</v>
      </c>
      <c r="BD1807" s="361" t="e">
        <f>_xll.qlIndexFixing($BE$1,AZ1807,TRUE,_xll.ohTrigger(Trigger,Quote!$V$2))</f>
        <v>#NUM!</v>
      </c>
    </row>
    <row r="1808" spans="51:56" ht="11.25" customHeight="1" x14ac:dyDescent="0.25">
      <c r="AY1808" s="189" t="s">
        <v>91</v>
      </c>
      <c r="AZ1808" s="188">
        <f>_xll.qlInterestRateIndexFixingDate(Currency&amp;"ibor"&amp;$I$1,BA1808,Trigger)</f>
        <v>51967</v>
      </c>
      <c r="BA1808" s="188">
        <f>_xll.qlCalendarAdvance(Calendar,BA1807,AY1808,"f",,Trigger)</f>
        <v>51971</v>
      </c>
      <c r="BB1808" s="188">
        <f>_xll.qlInterestRateIndexMaturity(Currency&amp;"ibor"&amp;$I$1,BA1808,Trigger)</f>
        <v>52062</v>
      </c>
      <c r="BC1808" s="361" t="e">
        <f>_xll.qlIndexFixing($AC$5,AZ1808,,_xll.ohTrigger(Trigger,Quote!$V$2))</f>
        <v>#VALUE!</v>
      </c>
      <c r="BD1808" s="361" t="e">
        <f>_xll.qlIndexFixing($BE$1,AZ1808,TRUE,_xll.ohTrigger(Trigger,Quote!$V$2))</f>
        <v>#NUM!</v>
      </c>
    </row>
    <row r="1809" spans="51:56" ht="11.25" customHeight="1" x14ac:dyDescent="0.25">
      <c r="AY1809" s="189" t="s">
        <v>91</v>
      </c>
      <c r="AZ1809" s="188">
        <f>_xll.qlInterestRateIndexFixingDate(Currency&amp;"ibor"&amp;$I$1,BA1809,Trigger)</f>
        <v>51974</v>
      </c>
      <c r="BA1809" s="188">
        <f>_xll.qlCalendarAdvance(Calendar,BA1808,AY1809,"f",,Trigger)</f>
        <v>51978</v>
      </c>
      <c r="BB1809" s="188">
        <f>_xll.qlInterestRateIndexMaturity(Currency&amp;"ibor"&amp;$I$1,BA1809,Trigger)</f>
        <v>52069</v>
      </c>
      <c r="BC1809" s="361" t="e">
        <f>_xll.qlIndexFixing($AC$5,AZ1809,,_xll.ohTrigger(Trigger,Quote!$V$2))</f>
        <v>#VALUE!</v>
      </c>
      <c r="BD1809" s="361" t="e">
        <f>_xll.qlIndexFixing($BE$1,AZ1809,TRUE,_xll.ohTrigger(Trigger,Quote!$V$2))</f>
        <v>#NUM!</v>
      </c>
    </row>
    <row r="1810" spans="51:56" ht="11.25" customHeight="1" x14ac:dyDescent="0.25">
      <c r="AY1810" s="189" t="s">
        <v>91</v>
      </c>
      <c r="AZ1810" s="188">
        <f>_xll.qlInterestRateIndexFixingDate(Currency&amp;"ibor"&amp;$I$1,BA1810,Trigger)</f>
        <v>51981</v>
      </c>
      <c r="BA1810" s="188">
        <f>_xll.qlCalendarAdvance(Calendar,BA1809,AY1810,"f",,Trigger)</f>
        <v>51985</v>
      </c>
      <c r="BB1810" s="188">
        <f>_xll.qlInterestRateIndexMaturity(Currency&amp;"ibor"&amp;$I$1,BA1810,Trigger)</f>
        <v>52076</v>
      </c>
      <c r="BC1810" s="361" t="e">
        <f>_xll.qlIndexFixing($AC$5,AZ1810,,_xll.ohTrigger(Trigger,Quote!$V$2))</f>
        <v>#VALUE!</v>
      </c>
      <c r="BD1810" s="361" t="e">
        <f>_xll.qlIndexFixing($BE$1,AZ1810,TRUE,_xll.ohTrigger(Trigger,Quote!$V$2))</f>
        <v>#NUM!</v>
      </c>
    </row>
    <row r="1811" spans="51:56" ht="11.25" customHeight="1" x14ac:dyDescent="0.25">
      <c r="AY1811" s="189" t="s">
        <v>91</v>
      </c>
      <c r="AZ1811" s="188">
        <f>_xll.qlInterestRateIndexFixingDate(Currency&amp;"ibor"&amp;$I$1,BA1811,Trigger)</f>
        <v>51988</v>
      </c>
      <c r="BA1811" s="188">
        <f>_xll.qlCalendarAdvance(Calendar,BA1810,AY1811,"f",,Trigger)</f>
        <v>51992</v>
      </c>
      <c r="BB1811" s="188">
        <f>_xll.qlInterestRateIndexMaturity(Currency&amp;"ibor"&amp;$I$1,BA1811,Trigger)</f>
        <v>52084</v>
      </c>
      <c r="BC1811" s="361" t="e">
        <f>_xll.qlIndexFixing($AC$5,AZ1811,,_xll.ohTrigger(Trigger,Quote!$V$2))</f>
        <v>#VALUE!</v>
      </c>
      <c r="BD1811" s="361" t="e">
        <f>_xll.qlIndexFixing($BE$1,AZ1811,TRUE,_xll.ohTrigger(Trigger,Quote!$V$2))</f>
        <v>#NUM!</v>
      </c>
    </row>
    <row r="1812" spans="51:56" ht="11.25" customHeight="1" x14ac:dyDescent="0.25">
      <c r="AY1812" s="189" t="s">
        <v>91</v>
      </c>
      <c r="AZ1812" s="188">
        <f>_xll.qlInterestRateIndexFixingDate(Currency&amp;"ibor"&amp;$I$1,BA1812,Trigger)</f>
        <v>51995</v>
      </c>
      <c r="BA1812" s="188">
        <f>_xll.qlCalendarAdvance(Calendar,BA1811,AY1812,"f",,Trigger)</f>
        <v>51999</v>
      </c>
      <c r="BB1812" s="188">
        <f>_xll.qlInterestRateIndexMaturity(Currency&amp;"ibor"&amp;$I$1,BA1812,Trigger)</f>
        <v>52091</v>
      </c>
      <c r="BC1812" s="361" t="e">
        <f>_xll.qlIndexFixing($AC$5,AZ1812,,_xll.ohTrigger(Trigger,Quote!$V$2))</f>
        <v>#VALUE!</v>
      </c>
      <c r="BD1812" s="361" t="e">
        <f>_xll.qlIndexFixing($BE$1,AZ1812,TRUE,_xll.ohTrigger(Trigger,Quote!$V$2))</f>
        <v>#NUM!</v>
      </c>
    </row>
    <row r="1813" spans="51:56" ht="11.25" customHeight="1" x14ac:dyDescent="0.25">
      <c r="AY1813" s="189" t="s">
        <v>91</v>
      </c>
      <c r="AZ1813" s="188">
        <f>_xll.qlInterestRateIndexFixingDate(Currency&amp;"ibor"&amp;$I$1,BA1813,Trigger)</f>
        <v>52002</v>
      </c>
      <c r="BA1813" s="188">
        <f>_xll.qlCalendarAdvance(Calendar,BA1812,AY1813,"f",,Trigger)</f>
        <v>52006</v>
      </c>
      <c r="BB1813" s="188">
        <f>_xll.qlInterestRateIndexMaturity(Currency&amp;"ibor"&amp;$I$1,BA1813,Trigger)</f>
        <v>52098</v>
      </c>
      <c r="BC1813" s="361" t="e">
        <f>_xll.qlIndexFixing($AC$5,AZ1813,,_xll.ohTrigger(Trigger,Quote!$V$2))</f>
        <v>#VALUE!</v>
      </c>
      <c r="BD1813" s="361" t="e">
        <f>_xll.qlIndexFixing($BE$1,AZ1813,TRUE,_xll.ohTrigger(Trigger,Quote!$V$2))</f>
        <v>#NUM!</v>
      </c>
    </row>
    <row r="1814" spans="51:56" ht="11.25" customHeight="1" x14ac:dyDescent="0.25">
      <c r="AY1814" s="189" t="s">
        <v>91</v>
      </c>
      <c r="AZ1814" s="188">
        <f>_xll.qlInterestRateIndexFixingDate(Currency&amp;"ibor"&amp;$I$1,BA1814,Trigger)</f>
        <v>52009</v>
      </c>
      <c r="BA1814" s="188">
        <f>_xll.qlCalendarAdvance(Calendar,BA1813,AY1814,"f",,Trigger)</f>
        <v>52013</v>
      </c>
      <c r="BB1814" s="188">
        <f>_xll.qlInterestRateIndexMaturity(Currency&amp;"ibor"&amp;$I$1,BA1814,Trigger)</f>
        <v>52105</v>
      </c>
      <c r="BC1814" s="361" t="e">
        <f>_xll.qlIndexFixing($AC$5,AZ1814,,_xll.ohTrigger(Trigger,Quote!$V$2))</f>
        <v>#VALUE!</v>
      </c>
      <c r="BD1814" s="361" t="e">
        <f>_xll.qlIndexFixing($BE$1,AZ1814,TRUE,_xll.ohTrigger(Trigger,Quote!$V$2))</f>
        <v>#NUM!</v>
      </c>
    </row>
    <row r="1815" spans="51:56" ht="11.25" customHeight="1" x14ac:dyDescent="0.25">
      <c r="AY1815" s="189" t="s">
        <v>91</v>
      </c>
      <c r="AZ1815" s="188">
        <f>_xll.qlInterestRateIndexFixingDate(Currency&amp;"ibor"&amp;$I$1,BA1815,Trigger)</f>
        <v>52016</v>
      </c>
      <c r="BA1815" s="188">
        <f>_xll.qlCalendarAdvance(Calendar,BA1814,AY1815,"f",,Trigger)</f>
        <v>52020</v>
      </c>
      <c r="BB1815" s="188">
        <f>_xll.qlInterestRateIndexMaturity(Currency&amp;"ibor"&amp;$I$1,BA1815,Trigger)</f>
        <v>52112</v>
      </c>
      <c r="BC1815" s="361" t="e">
        <f>_xll.qlIndexFixing($AC$5,AZ1815,,_xll.ohTrigger(Trigger,Quote!$V$2))</f>
        <v>#VALUE!</v>
      </c>
      <c r="BD1815" s="361" t="e">
        <f>_xll.qlIndexFixing($BE$1,AZ1815,TRUE,_xll.ohTrigger(Trigger,Quote!$V$2))</f>
        <v>#NUM!</v>
      </c>
    </row>
    <row r="1816" spans="51:56" ht="11.25" customHeight="1" x14ac:dyDescent="0.25">
      <c r="AY1816" s="189" t="s">
        <v>91</v>
      </c>
      <c r="AZ1816" s="188">
        <f>_xll.qlInterestRateIndexFixingDate(Currency&amp;"ibor"&amp;$I$1,BA1816,Trigger)</f>
        <v>52023</v>
      </c>
      <c r="BA1816" s="188">
        <f>_xll.qlCalendarAdvance(Calendar,BA1815,AY1816,"f",,Trigger)</f>
        <v>52027</v>
      </c>
      <c r="BB1816" s="188">
        <f>_xll.qlInterestRateIndexMaturity(Currency&amp;"ibor"&amp;$I$1,BA1816,Trigger)</f>
        <v>52119</v>
      </c>
      <c r="BC1816" s="361" t="e">
        <f>_xll.qlIndexFixing($AC$5,AZ1816,,_xll.ohTrigger(Trigger,Quote!$V$2))</f>
        <v>#VALUE!</v>
      </c>
      <c r="BD1816" s="361" t="e">
        <f>_xll.qlIndexFixing($BE$1,AZ1816,TRUE,_xll.ohTrigger(Trigger,Quote!$V$2))</f>
        <v>#NUM!</v>
      </c>
    </row>
    <row r="1817" spans="51:56" ht="11.25" customHeight="1" x14ac:dyDescent="0.25">
      <c r="AY1817" s="189" t="s">
        <v>91</v>
      </c>
      <c r="AZ1817" s="188">
        <f>_xll.qlInterestRateIndexFixingDate(Currency&amp;"ibor"&amp;$I$1,BA1817,Trigger)</f>
        <v>52030</v>
      </c>
      <c r="BA1817" s="188">
        <f>_xll.qlCalendarAdvance(Calendar,BA1816,AY1817,"f",,Trigger)</f>
        <v>52034</v>
      </c>
      <c r="BB1817" s="188">
        <f>_xll.qlInterestRateIndexMaturity(Currency&amp;"ibor"&amp;$I$1,BA1817,Trigger)</f>
        <v>52126</v>
      </c>
      <c r="BC1817" s="361" t="e">
        <f>_xll.qlIndexFixing($AC$5,AZ1817,,_xll.ohTrigger(Trigger,Quote!$V$2))</f>
        <v>#VALUE!</v>
      </c>
      <c r="BD1817" s="361" t="e">
        <f>_xll.qlIndexFixing($BE$1,AZ1817,TRUE,_xll.ohTrigger(Trigger,Quote!$V$2))</f>
        <v>#NUM!</v>
      </c>
    </row>
    <row r="1818" spans="51:56" ht="11.25" customHeight="1" x14ac:dyDescent="0.25">
      <c r="AY1818" s="189" t="s">
        <v>91</v>
      </c>
      <c r="AZ1818" s="188">
        <f>_xll.qlInterestRateIndexFixingDate(Currency&amp;"ibor"&amp;$I$1,BA1818,Trigger)</f>
        <v>52037</v>
      </c>
      <c r="BA1818" s="188">
        <f>_xll.qlCalendarAdvance(Calendar,BA1817,AY1818,"f",,Trigger)</f>
        <v>52041</v>
      </c>
      <c r="BB1818" s="188">
        <f>_xll.qlInterestRateIndexMaturity(Currency&amp;"ibor"&amp;$I$1,BA1818,Trigger)</f>
        <v>52133</v>
      </c>
      <c r="BC1818" s="361" t="e">
        <f>_xll.qlIndexFixing($AC$5,AZ1818,,_xll.ohTrigger(Trigger,Quote!$V$2))</f>
        <v>#VALUE!</v>
      </c>
      <c r="BD1818" s="361" t="e">
        <f>_xll.qlIndexFixing($BE$1,AZ1818,TRUE,_xll.ohTrigger(Trigger,Quote!$V$2))</f>
        <v>#NUM!</v>
      </c>
    </row>
    <row r="1819" spans="51:56" ht="11.25" customHeight="1" x14ac:dyDescent="0.25">
      <c r="AY1819" s="189" t="s">
        <v>91</v>
      </c>
      <c r="AZ1819" s="188">
        <f>_xll.qlInterestRateIndexFixingDate(Currency&amp;"ibor"&amp;$I$1,BA1819,Trigger)</f>
        <v>52044</v>
      </c>
      <c r="BA1819" s="188">
        <f>_xll.qlCalendarAdvance(Calendar,BA1818,AY1819,"f",,Trigger)</f>
        <v>52048</v>
      </c>
      <c r="BB1819" s="188">
        <f>_xll.qlInterestRateIndexMaturity(Currency&amp;"ibor"&amp;$I$1,BA1819,Trigger)</f>
        <v>52140</v>
      </c>
      <c r="BC1819" s="361" t="e">
        <f>_xll.qlIndexFixing($AC$5,AZ1819,,_xll.ohTrigger(Trigger,Quote!$V$2))</f>
        <v>#VALUE!</v>
      </c>
      <c r="BD1819" s="361" t="e">
        <f>_xll.qlIndexFixing($BE$1,AZ1819,TRUE,_xll.ohTrigger(Trigger,Quote!$V$2))</f>
        <v>#NUM!</v>
      </c>
    </row>
    <row r="1820" spans="51:56" ht="11.25" customHeight="1" x14ac:dyDescent="0.25">
      <c r="AY1820" s="189" t="s">
        <v>91</v>
      </c>
      <c r="AZ1820" s="188">
        <f>_xll.qlInterestRateIndexFixingDate(Currency&amp;"ibor"&amp;$I$1,BA1820,Trigger)</f>
        <v>52051</v>
      </c>
      <c r="BA1820" s="188">
        <f>_xll.qlCalendarAdvance(Calendar,BA1819,AY1820,"f",,Trigger)</f>
        <v>52055</v>
      </c>
      <c r="BB1820" s="188">
        <f>_xll.qlInterestRateIndexMaturity(Currency&amp;"ibor"&amp;$I$1,BA1820,Trigger)</f>
        <v>52147</v>
      </c>
      <c r="BC1820" s="361" t="e">
        <f>_xll.qlIndexFixing($AC$5,AZ1820,,_xll.ohTrigger(Trigger,Quote!$V$2))</f>
        <v>#VALUE!</v>
      </c>
      <c r="BD1820" s="361" t="e">
        <f>_xll.qlIndexFixing($BE$1,AZ1820,TRUE,_xll.ohTrigger(Trigger,Quote!$V$2))</f>
        <v>#NUM!</v>
      </c>
    </row>
    <row r="1821" spans="51:56" ht="11.25" customHeight="1" x14ac:dyDescent="0.25">
      <c r="AY1821" s="189" t="s">
        <v>91</v>
      </c>
      <c r="AZ1821" s="188">
        <f>_xll.qlInterestRateIndexFixingDate(Currency&amp;"ibor"&amp;$I$1,BA1821,Trigger)</f>
        <v>52058</v>
      </c>
      <c r="BA1821" s="188">
        <f>_xll.qlCalendarAdvance(Calendar,BA1820,AY1821,"f",,Trigger)</f>
        <v>52062</v>
      </c>
      <c r="BB1821" s="188">
        <f>_xll.qlInterestRateIndexMaturity(Currency&amp;"ibor"&amp;$I$1,BA1821,Trigger)</f>
        <v>52154</v>
      </c>
      <c r="BC1821" s="361" t="e">
        <f>_xll.qlIndexFixing($AC$5,AZ1821,,_xll.ohTrigger(Trigger,Quote!$V$2))</f>
        <v>#VALUE!</v>
      </c>
      <c r="BD1821" s="361" t="e">
        <f>_xll.qlIndexFixing($BE$1,AZ1821,TRUE,_xll.ohTrigger(Trigger,Quote!$V$2))</f>
        <v>#NUM!</v>
      </c>
    </row>
    <row r="1822" spans="51:56" ht="11.25" customHeight="1" x14ac:dyDescent="0.25">
      <c r="AY1822" s="189" t="s">
        <v>91</v>
      </c>
      <c r="AZ1822" s="188">
        <f>_xll.qlInterestRateIndexFixingDate(Currency&amp;"ibor"&amp;$I$1,BA1822,Trigger)</f>
        <v>52065</v>
      </c>
      <c r="BA1822" s="188">
        <f>_xll.qlCalendarAdvance(Calendar,BA1821,AY1822,"f",,Trigger)</f>
        <v>52069</v>
      </c>
      <c r="BB1822" s="188">
        <f>_xll.qlInterestRateIndexMaturity(Currency&amp;"ibor"&amp;$I$1,BA1822,Trigger)</f>
        <v>52161</v>
      </c>
      <c r="BC1822" s="361" t="e">
        <f>_xll.qlIndexFixing($AC$5,AZ1822,,_xll.ohTrigger(Trigger,Quote!$V$2))</f>
        <v>#VALUE!</v>
      </c>
      <c r="BD1822" s="361" t="e">
        <f>_xll.qlIndexFixing($BE$1,AZ1822,TRUE,_xll.ohTrigger(Trigger,Quote!$V$2))</f>
        <v>#NUM!</v>
      </c>
    </row>
    <row r="1823" spans="51:56" ht="11.25" customHeight="1" x14ac:dyDescent="0.25">
      <c r="AY1823" s="189" t="s">
        <v>91</v>
      </c>
      <c r="AZ1823" s="188">
        <f>_xll.qlInterestRateIndexFixingDate(Currency&amp;"ibor"&amp;$I$1,BA1823,Trigger)</f>
        <v>52072</v>
      </c>
      <c r="BA1823" s="188">
        <f>_xll.qlCalendarAdvance(Calendar,BA1822,AY1823,"f",,Trigger)</f>
        <v>52076</v>
      </c>
      <c r="BB1823" s="188">
        <f>_xll.qlInterestRateIndexMaturity(Currency&amp;"ibor"&amp;$I$1,BA1823,Trigger)</f>
        <v>52168</v>
      </c>
      <c r="BC1823" s="361" t="e">
        <f>_xll.qlIndexFixing($AC$5,AZ1823,,_xll.ohTrigger(Trigger,Quote!$V$2))</f>
        <v>#VALUE!</v>
      </c>
      <c r="BD1823" s="361" t="e">
        <f>_xll.qlIndexFixing($BE$1,AZ1823,TRUE,_xll.ohTrigger(Trigger,Quote!$V$2))</f>
        <v>#NUM!</v>
      </c>
    </row>
    <row r="1824" spans="51:56" ht="11.25" customHeight="1" x14ac:dyDescent="0.25">
      <c r="AY1824" s="189" t="s">
        <v>91</v>
      </c>
      <c r="AZ1824" s="188">
        <f>_xll.qlInterestRateIndexFixingDate(Currency&amp;"ibor"&amp;$I$1,BA1824,Trigger)</f>
        <v>52079</v>
      </c>
      <c r="BA1824" s="188">
        <f>_xll.qlCalendarAdvance(Calendar,BA1823,AY1824,"f",,Trigger)</f>
        <v>52083</v>
      </c>
      <c r="BB1824" s="188">
        <f>_xll.qlInterestRateIndexMaturity(Currency&amp;"ibor"&amp;$I$1,BA1824,Trigger)</f>
        <v>52175</v>
      </c>
      <c r="BC1824" s="361" t="e">
        <f>_xll.qlIndexFixing($AC$5,AZ1824,,_xll.ohTrigger(Trigger,Quote!$V$2))</f>
        <v>#VALUE!</v>
      </c>
      <c r="BD1824" s="361" t="e">
        <f>_xll.qlIndexFixing($BE$1,AZ1824,TRUE,_xll.ohTrigger(Trigger,Quote!$V$2))</f>
        <v>#NUM!</v>
      </c>
    </row>
    <row r="1825" spans="51:56" ht="11.25" customHeight="1" x14ac:dyDescent="0.25">
      <c r="AY1825" s="189" t="s">
        <v>91</v>
      </c>
      <c r="AZ1825" s="188">
        <f>_xll.qlInterestRateIndexFixingDate(Currency&amp;"ibor"&amp;$I$1,BA1825,Trigger)</f>
        <v>52086</v>
      </c>
      <c r="BA1825" s="188">
        <f>_xll.qlCalendarAdvance(Calendar,BA1824,AY1825,"f",,Trigger)</f>
        <v>52090</v>
      </c>
      <c r="BB1825" s="188">
        <f>_xll.qlInterestRateIndexMaturity(Currency&amp;"ibor"&amp;$I$1,BA1825,Trigger)</f>
        <v>52182</v>
      </c>
      <c r="BC1825" s="361" t="e">
        <f>_xll.qlIndexFixing($AC$5,AZ1825,,_xll.ohTrigger(Trigger,Quote!$V$2))</f>
        <v>#VALUE!</v>
      </c>
      <c r="BD1825" s="361" t="e">
        <f>_xll.qlIndexFixing($BE$1,AZ1825,TRUE,_xll.ohTrigger(Trigger,Quote!$V$2))</f>
        <v>#NUM!</v>
      </c>
    </row>
    <row r="1826" spans="51:56" ht="11.25" customHeight="1" x14ac:dyDescent="0.25">
      <c r="AY1826" s="189" t="s">
        <v>91</v>
      </c>
      <c r="AZ1826" s="188">
        <f>_xll.qlInterestRateIndexFixingDate(Currency&amp;"ibor"&amp;$I$1,BA1826,Trigger)</f>
        <v>52093</v>
      </c>
      <c r="BA1826" s="188">
        <f>_xll.qlCalendarAdvance(Calendar,BA1825,AY1826,"f",,Trigger)</f>
        <v>52097</v>
      </c>
      <c r="BB1826" s="188">
        <f>_xll.qlInterestRateIndexMaturity(Currency&amp;"ibor"&amp;$I$1,BA1826,Trigger)</f>
        <v>52189</v>
      </c>
      <c r="BC1826" s="361" t="e">
        <f>_xll.qlIndexFixing($AC$5,AZ1826,,_xll.ohTrigger(Trigger,Quote!$V$2))</f>
        <v>#VALUE!</v>
      </c>
      <c r="BD1826" s="361" t="e">
        <f>_xll.qlIndexFixing($BE$1,AZ1826,TRUE,_xll.ohTrigger(Trigger,Quote!$V$2))</f>
        <v>#NUM!</v>
      </c>
    </row>
    <row r="1827" spans="51:56" ht="11.25" customHeight="1" x14ac:dyDescent="0.25">
      <c r="AY1827" s="189" t="s">
        <v>91</v>
      </c>
      <c r="AZ1827" s="188">
        <f>_xll.qlInterestRateIndexFixingDate(Currency&amp;"ibor"&amp;$I$1,BA1827,Trigger)</f>
        <v>52100</v>
      </c>
      <c r="BA1827" s="188">
        <f>_xll.qlCalendarAdvance(Calendar,BA1826,AY1827,"f",,Trigger)</f>
        <v>52104</v>
      </c>
      <c r="BB1827" s="188">
        <f>_xll.qlInterestRateIndexMaturity(Currency&amp;"ibor"&amp;$I$1,BA1827,Trigger)</f>
        <v>52196</v>
      </c>
      <c r="BC1827" s="361" t="e">
        <f>_xll.qlIndexFixing($AC$5,AZ1827,,_xll.ohTrigger(Trigger,Quote!$V$2))</f>
        <v>#VALUE!</v>
      </c>
      <c r="BD1827" s="361" t="e">
        <f>_xll.qlIndexFixing($BE$1,AZ1827,TRUE,_xll.ohTrigger(Trigger,Quote!$V$2))</f>
        <v>#NUM!</v>
      </c>
    </row>
    <row r="1828" spans="51:56" ht="11.25" customHeight="1" x14ac:dyDescent="0.25">
      <c r="AY1828" s="189" t="s">
        <v>91</v>
      </c>
      <c r="AZ1828" s="188">
        <f>_xll.qlInterestRateIndexFixingDate(Currency&amp;"ibor"&amp;$I$1,BA1828,Trigger)</f>
        <v>52107</v>
      </c>
      <c r="BA1828" s="188">
        <f>_xll.qlCalendarAdvance(Calendar,BA1827,AY1828,"f",,Trigger)</f>
        <v>52111</v>
      </c>
      <c r="BB1828" s="188">
        <f>_xll.qlInterestRateIndexMaturity(Currency&amp;"ibor"&amp;$I$1,BA1828,Trigger)</f>
        <v>52202</v>
      </c>
      <c r="BC1828" s="361" t="e">
        <f>_xll.qlIndexFixing($AC$5,AZ1828,,_xll.ohTrigger(Trigger,Quote!$V$2))</f>
        <v>#VALUE!</v>
      </c>
      <c r="BD1828" s="361" t="e">
        <f>_xll.qlIndexFixing($BE$1,AZ1828,TRUE,_xll.ohTrigger(Trigger,Quote!$V$2))</f>
        <v>#NUM!</v>
      </c>
    </row>
    <row r="1829" spans="51:56" ht="11.25" customHeight="1" x14ac:dyDescent="0.25">
      <c r="AY1829" s="189" t="s">
        <v>91</v>
      </c>
      <c r="AZ1829" s="188">
        <f>_xll.qlInterestRateIndexFixingDate(Currency&amp;"ibor"&amp;$I$1,BA1829,Trigger)</f>
        <v>52114</v>
      </c>
      <c r="BA1829" s="188">
        <f>_xll.qlCalendarAdvance(Calendar,BA1828,AY1829,"f",,Trigger)</f>
        <v>52118</v>
      </c>
      <c r="BB1829" s="188">
        <f>_xll.qlInterestRateIndexMaturity(Currency&amp;"ibor"&amp;$I$1,BA1829,Trigger)</f>
        <v>52209</v>
      </c>
      <c r="BC1829" s="361" t="e">
        <f>_xll.qlIndexFixing($AC$5,AZ1829,,_xll.ohTrigger(Trigger,Quote!$V$2))</f>
        <v>#VALUE!</v>
      </c>
      <c r="BD1829" s="361" t="e">
        <f>_xll.qlIndexFixing($BE$1,AZ1829,TRUE,_xll.ohTrigger(Trigger,Quote!$V$2))</f>
        <v>#NUM!</v>
      </c>
    </row>
    <row r="1830" spans="51:56" ht="11.25" customHeight="1" x14ac:dyDescent="0.25">
      <c r="AY1830" s="189" t="s">
        <v>91</v>
      </c>
      <c r="AZ1830" s="188">
        <f>_xll.qlInterestRateIndexFixingDate(Currency&amp;"ibor"&amp;$I$1,BA1830,Trigger)</f>
        <v>52121</v>
      </c>
      <c r="BA1830" s="188">
        <f>_xll.qlCalendarAdvance(Calendar,BA1829,AY1830,"f",,Trigger)</f>
        <v>52125</v>
      </c>
      <c r="BB1830" s="188">
        <f>_xll.qlInterestRateIndexMaturity(Currency&amp;"ibor"&amp;$I$1,BA1830,Trigger)</f>
        <v>52216</v>
      </c>
      <c r="BC1830" s="361" t="e">
        <f>_xll.qlIndexFixing($AC$5,AZ1830,,_xll.ohTrigger(Trigger,Quote!$V$2))</f>
        <v>#VALUE!</v>
      </c>
      <c r="BD1830" s="361" t="e">
        <f>_xll.qlIndexFixing($BE$1,AZ1830,TRUE,_xll.ohTrigger(Trigger,Quote!$V$2))</f>
        <v>#NUM!</v>
      </c>
    </row>
    <row r="1831" spans="51:56" ht="11.25" customHeight="1" x14ac:dyDescent="0.25">
      <c r="AY1831" s="189" t="s">
        <v>91</v>
      </c>
      <c r="AZ1831" s="188">
        <f>_xll.qlInterestRateIndexFixingDate(Currency&amp;"ibor"&amp;$I$1,BA1831,Trigger)</f>
        <v>52128</v>
      </c>
      <c r="BA1831" s="188">
        <f>_xll.qlCalendarAdvance(Calendar,BA1830,AY1831,"f",,Trigger)</f>
        <v>52132</v>
      </c>
      <c r="BB1831" s="188">
        <f>_xll.qlInterestRateIndexMaturity(Currency&amp;"ibor"&amp;$I$1,BA1831,Trigger)</f>
        <v>52223</v>
      </c>
      <c r="BC1831" s="361" t="e">
        <f>_xll.qlIndexFixing($AC$5,AZ1831,,_xll.ohTrigger(Trigger,Quote!$V$2))</f>
        <v>#VALUE!</v>
      </c>
      <c r="BD1831" s="361" t="e">
        <f>_xll.qlIndexFixing($BE$1,AZ1831,TRUE,_xll.ohTrigger(Trigger,Quote!$V$2))</f>
        <v>#NUM!</v>
      </c>
    </row>
    <row r="1832" spans="51:56" ht="11.25" customHeight="1" x14ac:dyDescent="0.25">
      <c r="AY1832" s="189" t="s">
        <v>91</v>
      </c>
      <c r="AZ1832" s="188">
        <f>_xll.qlInterestRateIndexFixingDate(Currency&amp;"ibor"&amp;$I$1,BA1832,Trigger)</f>
        <v>52135</v>
      </c>
      <c r="BA1832" s="188">
        <f>_xll.qlCalendarAdvance(Calendar,BA1831,AY1832,"f",,Trigger)</f>
        <v>52139</v>
      </c>
      <c r="BB1832" s="188">
        <f>_xll.qlInterestRateIndexMaturity(Currency&amp;"ibor"&amp;$I$1,BA1832,Trigger)</f>
        <v>52231</v>
      </c>
      <c r="BC1832" s="361" t="e">
        <f>_xll.qlIndexFixing($AC$5,AZ1832,,_xll.ohTrigger(Trigger,Quote!$V$2))</f>
        <v>#VALUE!</v>
      </c>
      <c r="BD1832" s="361" t="e">
        <f>_xll.qlIndexFixing($BE$1,AZ1832,TRUE,_xll.ohTrigger(Trigger,Quote!$V$2))</f>
        <v>#NUM!</v>
      </c>
    </row>
    <row r="1833" spans="51:56" ht="11.25" customHeight="1" x14ac:dyDescent="0.25">
      <c r="AY1833" s="189" t="s">
        <v>91</v>
      </c>
      <c r="AZ1833" s="188">
        <f>_xll.qlInterestRateIndexFixingDate(Currency&amp;"ibor"&amp;$I$1,BA1833,Trigger)</f>
        <v>52142</v>
      </c>
      <c r="BA1833" s="188">
        <f>_xll.qlCalendarAdvance(Calendar,BA1832,AY1833,"f",,Trigger)</f>
        <v>52146</v>
      </c>
      <c r="BB1833" s="188">
        <f>_xll.qlInterestRateIndexMaturity(Currency&amp;"ibor"&amp;$I$1,BA1833,Trigger)</f>
        <v>52238</v>
      </c>
      <c r="BC1833" s="361" t="e">
        <f>_xll.qlIndexFixing($AC$5,AZ1833,,_xll.ohTrigger(Trigger,Quote!$V$2))</f>
        <v>#VALUE!</v>
      </c>
      <c r="BD1833" s="361" t="e">
        <f>_xll.qlIndexFixing($BE$1,AZ1833,TRUE,_xll.ohTrigger(Trigger,Quote!$V$2))</f>
        <v>#NUM!</v>
      </c>
    </row>
    <row r="1834" spans="51:56" ht="11.25" customHeight="1" x14ac:dyDescent="0.25">
      <c r="AY1834" s="189" t="s">
        <v>91</v>
      </c>
      <c r="AZ1834" s="188">
        <f>_xll.qlInterestRateIndexFixingDate(Currency&amp;"ibor"&amp;$I$1,BA1834,Trigger)</f>
        <v>52149</v>
      </c>
      <c r="BA1834" s="188">
        <f>_xll.qlCalendarAdvance(Calendar,BA1833,AY1834,"f",,Trigger)</f>
        <v>52153</v>
      </c>
      <c r="BB1834" s="188">
        <f>_xll.qlInterestRateIndexMaturity(Currency&amp;"ibor"&amp;$I$1,BA1834,Trigger)</f>
        <v>52245</v>
      </c>
      <c r="BC1834" s="361" t="e">
        <f>_xll.qlIndexFixing($AC$5,AZ1834,,_xll.ohTrigger(Trigger,Quote!$V$2))</f>
        <v>#VALUE!</v>
      </c>
      <c r="BD1834" s="361" t="e">
        <f>_xll.qlIndexFixing($BE$1,AZ1834,TRUE,_xll.ohTrigger(Trigger,Quote!$V$2))</f>
        <v>#NUM!</v>
      </c>
    </row>
    <row r="1835" spans="51:56" ht="11.25" customHeight="1" x14ac:dyDescent="0.25">
      <c r="AY1835" s="189" t="s">
        <v>91</v>
      </c>
      <c r="AZ1835" s="188">
        <f>_xll.qlInterestRateIndexFixingDate(Currency&amp;"ibor"&amp;$I$1,BA1835,Trigger)</f>
        <v>52156</v>
      </c>
      <c r="BA1835" s="188">
        <f>_xll.qlCalendarAdvance(Calendar,BA1834,AY1835,"f",,Trigger)</f>
        <v>52160</v>
      </c>
      <c r="BB1835" s="188">
        <f>_xll.qlInterestRateIndexMaturity(Currency&amp;"ibor"&amp;$I$1,BA1835,Trigger)</f>
        <v>52252</v>
      </c>
      <c r="BC1835" s="361" t="e">
        <f>_xll.qlIndexFixing($AC$5,AZ1835,,_xll.ohTrigger(Trigger,Quote!$V$2))</f>
        <v>#VALUE!</v>
      </c>
      <c r="BD1835" s="361" t="e">
        <f>_xll.qlIndexFixing($BE$1,AZ1835,TRUE,_xll.ohTrigger(Trigger,Quote!$V$2))</f>
        <v>#NUM!</v>
      </c>
    </row>
    <row r="1836" spans="51:56" ht="11.25" customHeight="1" x14ac:dyDescent="0.25">
      <c r="AY1836" s="189" t="s">
        <v>91</v>
      </c>
      <c r="AZ1836" s="188">
        <f>_xll.qlInterestRateIndexFixingDate(Currency&amp;"ibor"&amp;$I$1,BA1836,Trigger)</f>
        <v>52163</v>
      </c>
      <c r="BA1836" s="188">
        <f>_xll.qlCalendarAdvance(Calendar,BA1835,AY1836,"f",,Trigger)</f>
        <v>52167</v>
      </c>
      <c r="BB1836" s="188">
        <f>_xll.qlInterestRateIndexMaturity(Currency&amp;"ibor"&amp;$I$1,BA1836,Trigger)</f>
        <v>52259</v>
      </c>
      <c r="BC1836" s="361" t="e">
        <f>_xll.qlIndexFixing($AC$5,AZ1836,,_xll.ohTrigger(Trigger,Quote!$V$2))</f>
        <v>#VALUE!</v>
      </c>
      <c r="BD1836" s="361" t="e">
        <f>_xll.qlIndexFixing($BE$1,AZ1836,TRUE,_xll.ohTrigger(Trigger,Quote!$V$2))</f>
        <v>#NUM!</v>
      </c>
    </row>
    <row r="1837" spans="51:56" ht="11.25" customHeight="1" x14ac:dyDescent="0.25">
      <c r="AY1837" s="189" t="s">
        <v>91</v>
      </c>
      <c r="AZ1837" s="188">
        <f>_xll.qlInterestRateIndexFixingDate(Currency&amp;"ibor"&amp;$I$1,BA1837,Trigger)</f>
        <v>52170</v>
      </c>
      <c r="BA1837" s="188">
        <f>_xll.qlCalendarAdvance(Calendar,BA1836,AY1837,"f",,Trigger)</f>
        <v>52174</v>
      </c>
      <c r="BB1837" s="188">
        <f>_xll.qlInterestRateIndexMaturity(Currency&amp;"ibor"&amp;$I$1,BA1837,Trigger)</f>
        <v>52266</v>
      </c>
      <c r="BC1837" s="361" t="e">
        <f>_xll.qlIndexFixing($AC$5,AZ1837,,_xll.ohTrigger(Trigger,Quote!$V$2))</f>
        <v>#VALUE!</v>
      </c>
      <c r="BD1837" s="361" t="e">
        <f>_xll.qlIndexFixing($BE$1,AZ1837,TRUE,_xll.ohTrigger(Trigger,Quote!$V$2))</f>
        <v>#NUM!</v>
      </c>
    </row>
    <row r="1838" spans="51:56" ht="11.25" customHeight="1" x14ac:dyDescent="0.25">
      <c r="AY1838" s="189" t="s">
        <v>91</v>
      </c>
      <c r="AZ1838" s="188">
        <f>_xll.qlInterestRateIndexFixingDate(Currency&amp;"ibor"&amp;$I$1,BA1838,Trigger)</f>
        <v>52177</v>
      </c>
      <c r="BA1838" s="188">
        <f>_xll.qlCalendarAdvance(Calendar,BA1837,AY1838,"f",,Trigger)</f>
        <v>52181</v>
      </c>
      <c r="BB1838" s="188">
        <f>_xll.qlInterestRateIndexMaturity(Currency&amp;"ibor"&amp;$I$1,BA1838,Trigger)</f>
        <v>52273</v>
      </c>
      <c r="BC1838" s="361" t="e">
        <f>_xll.qlIndexFixing($AC$5,AZ1838,,_xll.ohTrigger(Trigger,Quote!$V$2))</f>
        <v>#VALUE!</v>
      </c>
      <c r="BD1838" s="361" t="e">
        <f>_xll.qlIndexFixing($BE$1,AZ1838,TRUE,_xll.ohTrigger(Trigger,Quote!$V$2))</f>
        <v>#NUM!</v>
      </c>
    </row>
    <row r="1839" spans="51:56" ht="11.25" customHeight="1" x14ac:dyDescent="0.25">
      <c r="AY1839" s="189" t="s">
        <v>91</v>
      </c>
      <c r="AZ1839" s="188">
        <f>_xll.qlInterestRateIndexFixingDate(Currency&amp;"ibor"&amp;$I$1,BA1839,Trigger)</f>
        <v>52184</v>
      </c>
      <c r="BA1839" s="188">
        <f>_xll.qlCalendarAdvance(Calendar,BA1838,AY1839,"f",,Trigger)</f>
        <v>52188</v>
      </c>
      <c r="BB1839" s="188">
        <f>_xll.qlInterestRateIndexMaturity(Currency&amp;"ibor"&amp;$I$1,BA1839,Trigger)</f>
        <v>52280</v>
      </c>
      <c r="BC1839" s="361" t="e">
        <f>_xll.qlIndexFixing($AC$5,AZ1839,,_xll.ohTrigger(Trigger,Quote!$V$2))</f>
        <v>#VALUE!</v>
      </c>
      <c r="BD1839" s="361" t="e">
        <f>_xll.qlIndexFixing($BE$1,AZ1839,TRUE,_xll.ohTrigger(Trigger,Quote!$V$2))</f>
        <v>#NUM!</v>
      </c>
    </row>
    <row r="1840" spans="51:56" ht="11.25" customHeight="1" x14ac:dyDescent="0.25">
      <c r="AY1840" s="189" t="s">
        <v>91</v>
      </c>
      <c r="AZ1840" s="188">
        <f>_xll.qlInterestRateIndexFixingDate(Currency&amp;"ibor"&amp;$I$1,BA1840,Trigger)</f>
        <v>52191</v>
      </c>
      <c r="BA1840" s="188">
        <f>_xll.qlCalendarAdvance(Calendar,BA1839,AY1840,"f",,Trigger)</f>
        <v>52195</v>
      </c>
      <c r="BB1840" s="188">
        <f>_xll.qlInterestRateIndexMaturity(Currency&amp;"ibor"&amp;$I$1,BA1840,Trigger)</f>
        <v>52287</v>
      </c>
      <c r="BC1840" s="361" t="e">
        <f>_xll.qlIndexFixing($AC$5,AZ1840,,_xll.ohTrigger(Trigger,Quote!$V$2))</f>
        <v>#VALUE!</v>
      </c>
      <c r="BD1840" s="361" t="e">
        <f>_xll.qlIndexFixing($BE$1,AZ1840,TRUE,_xll.ohTrigger(Trigger,Quote!$V$2))</f>
        <v>#NUM!</v>
      </c>
    </row>
    <row r="1841" spans="51:56" ht="11.25" customHeight="1" x14ac:dyDescent="0.25">
      <c r="AY1841" s="189" t="s">
        <v>91</v>
      </c>
      <c r="AZ1841" s="188">
        <f>_xll.qlInterestRateIndexFixingDate(Currency&amp;"ibor"&amp;$I$1,BA1841,Trigger)</f>
        <v>52198</v>
      </c>
      <c r="BA1841" s="188">
        <f>_xll.qlCalendarAdvance(Calendar,BA1840,AY1841,"f",,Trigger)</f>
        <v>52202</v>
      </c>
      <c r="BB1841" s="188">
        <f>_xll.qlInterestRateIndexMaturity(Currency&amp;"ibor"&amp;$I$1,BA1841,Trigger)</f>
        <v>52292</v>
      </c>
      <c r="BC1841" s="361" t="e">
        <f>_xll.qlIndexFixing($AC$5,AZ1841,,_xll.ohTrigger(Trigger,Quote!$V$2))</f>
        <v>#VALUE!</v>
      </c>
      <c r="BD1841" s="361" t="e">
        <f>_xll.qlIndexFixing($BE$1,AZ1841,TRUE,_xll.ohTrigger(Trigger,Quote!$V$2))</f>
        <v>#NUM!</v>
      </c>
    </row>
    <row r="1842" spans="51:56" ht="11.25" customHeight="1" x14ac:dyDescent="0.25">
      <c r="AY1842" s="189" t="s">
        <v>91</v>
      </c>
      <c r="AZ1842" s="188">
        <f>_xll.qlInterestRateIndexFixingDate(Currency&amp;"ibor"&amp;$I$1,BA1842,Trigger)</f>
        <v>52205</v>
      </c>
      <c r="BA1842" s="188">
        <f>_xll.qlCalendarAdvance(Calendar,BA1841,AY1842,"f",,Trigger)</f>
        <v>52209</v>
      </c>
      <c r="BB1842" s="188">
        <f>_xll.qlInterestRateIndexMaturity(Currency&amp;"ibor"&amp;$I$1,BA1842,Trigger)</f>
        <v>52299</v>
      </c>
      <c r="BC1842" s="361" t="e">
        <f>_xll.qlIndexFixing($AC$5,AZ1842,,_xll.ohTrigger(Trigger,Quote!$V$2))</f>
        <v>#VALUE!</v>
      </c>
      <c r="BD1842" s="361" t="e">
        <f>_xll.qlIndexFixing($BE$1,AZ1842,TRUE,_xll.ohTrigger(Trigger,Quote!$V$2))</f>
        <v>#NUM!</v>
      </c>
    </row>
    <row r="1843" spans="51:56" ht="11.25" customHeight="1" x14ac:dyDescent="0.25">
      <c r="AY1843" s="189" t="s">
        <v>91</v>
      </c>
      <c r="AZ1843" s="188">
        <f>_xll.qlInterestRateIndexFixingDate(Currency&amp;"ibor"&amp;$I$1,BA1843,Trigger)</f>
        <v>52212</v>
      </c>
      <c r="BA1843" s="188">
        <f>_xll.qlCalendarAdvance(Calendar,BA1842,AY1843,"f",,Trigger)</f>
        <v>52216</v>
      </c>
      <c r="BB1843" s="188">
        <f>_xll.qlInterestRateIndexMaturity(Currency&amp;"ibor"&amp;$I$1,BA1843,Trigger)</f>
        <v>52306</v>
      </c>
      <c r="BC1843" s="361" t="e">
        <f>_xll.qlIndexFixing($AC$5,AZ1843,,_xll.ohTrigger(Trigger,Quote!$V$2))</f>
        <v>#VALUE!</v>
      </c>
      <c r="BD1843" s="361" t="e">
        <f>_xll.qlIndexFixing($BE$1,AZ1843,TRUE,_xll.ohTrigger(Trigger,Quote!$V$2))</f>
        <v>#NUM!</v>
      </c>
    </row>
    <row r="1844" spans="51:56" ht="11.25" customHeight="1" x14ac:dyDescent="0.25">
      <c r="AY1844" s="189" t="s">
        <v>91</v>
      </c>
      <c r="AZ1844" s="188">
        <f>_xll.qlInterestRateIndexFixingDate(Currency&amp;"ibor"&amp;$I$1,BA1844,Trigger)</f>
        <v>52219</v>
      </c>
      <c r="BA1844" s="188">
        <f>_xll.qlCalendarAdvance(Calendar,BA1843,AY1844,"f",,Trigger)</f>
        <v>52223</v>
      </c>
      <c r="BB1844" s="188">
        <f>_xll.qlInterestRateIndexMaturity(Currency&amp;"ibor"&amp;$I$1,BA1844,Trigger)</f>
        <v>52313</v>
      </c>
      <c r="BC1844" s="361" t="e">
        <f>_xll.qlIndexFixing($AC$5,AZ1844,,_xll.ohTrigger(Trigger,Quote!$V$2))</f>
        <v>#VALUE!</v>
      </c>
      <c r="BD1844" s="361" t="e">
        <f>_xll.qlIndexFixing($BE$1,AZ1844,TRUE,_xll.ohTrigger(Trigger,Quote!$V$2))</f>
        <v>#NUM!</v>
      </c>
    </row>
    <row r="1845" spans="51:56" ht="11.25" customHeight="1" x14ac:dyDescent="0.25">
      <c r="AY1845" s="189" t="s">
        <v>91</v>
      </c>
      <c r="AZ1845" s="188">
        <f>_xll.qlInterestRateIndexFixingDate(Currency&amp;"ibor"&amp;$I$1,BA1845,Trigger)</f>
        <v>52224</v>
      </c>
      <c r="BA1845" s="188">
        <f>_xll.qlCalendarAdvance(Calendar,BA1844,AY1845,"f",,Trigger)</f>
        <v>52230</v>
      </c>
      <c r="BB1845" s="188">
        <f>_xll.qlInterestRateIndexMaturity(Currency&amp;"ibor"&amp;$I$1,BA1845,Trigger)</f>
        <v>52321</v>
      </c>
      <c r="BC1845" s="361" t="e">
        <f>_xll.qlIndexFixing($AC$5,AZ1845,,_xll.ohTrigger(Trigger,Quote!$V$2))</f>
        <v>#VALUE!</v>
      </c>
      <c r="BD1845" s="361" t="e">
        <f>_xll.qlIndexFixing($BE$1,AZ1845,TRUE,_xll.ohTrigger(Trigger,Quote!$V$2))</f>
        <v>#NUM!</v>
      </c>
    </row>
    <row r="1846" spans="51:56" ht="11.25" customHeight="1" x14ac:dyDescent="0.25">
      <c r="AY1846" s="189" t="s">
        <v>91</v>
      </c>
      <c r="AZ1846" s="188">
        <f>_xll.qlInterestRateIndexFixingDate(Currency&amp;"ibor"&amp;$I$1,BA1846,Trigger)</f>
        <v>52233</v>
      </c>
      <c r="BA1846" s="188">
        <f>_xll.qlCalendarAdvance(Calendar,BA1845,AY1846,"f",,Trigger)</f>
        <v>52237</v>
      </c>
      <c r="BB1846" s="188">
        <f>_xll.qlInterestRateIndexMaturity(Currency&amp;"ibor"&amp;$I$1,BA1846,Trigger)</f>
        <v>52327</v>
      </c>
      <c r="BC1846" s="361" t="e">
        <f>_xll.qlIndexFixing($AC$5,AZ1846,,_xll.ohTrigger(Trigger,Quote!$V$2))</f>
        <v>#VALUE!</v>
      </c>
      <c r="BD1846" s="361" t="e">
        <f>_xll.qlIndexFixing($BE$1,AZ1846,TRUE,_xll.ohTrigger(Trigger,Quote!$V$2))</f>
        <v>#NUM!</v>
      </c>
    </row>
    <row r="1847" spans="51:56" ht="11.25" customHeight="1" x14ac:dyDescent="0.25">
      <c r="AY1847" s="189" t="s">
        <v>91</v>
      </c>
      <c r="AZ1847" s="188">
        <f>_xll.qlInterestRateIndexFixingDate(Currency&amp;"ibor"&amp;$I$1,BA1847,Trigger)</f>
        <v>52240</v>
      </c>
      <c r="BA1847" s="188">
        <f>_xll.qlCalendarAdvance(Calendar,BA1846,AY1847,"f",,Trigger)</f>
        <v>52244</v>
      </c>
      <c r="BB1847" s="188">
        <f>_xll.qlInterestRateIndexMaturity(Currency&amp;"ibor"&amp;$I$1,BA1847,Trigger)</f>
        <v>52334</v>
      </c>
      <c r="BC1847" s="361" t="e">
        <f>_xll.qlIndexFixing($AC$5,AZ1847,,_xll.ohTrigger(Trigger,Quote!$V$2))</f>
        <v>#VALUE!</v>
      </c>
      <c r="BD1847" s="361" t="e">
        <f>_xll.qlIndexFixing($BE$1,AZ1847,TRUE,_xll.ohTrigger(Trigger,Quote!$V$2))</f>
        <v>#NUM!</v>
      </c>
    </row>
    <row r="1848" spans="51:56" ht="11.25" customHeight="1" x14ac:dyDescent="0.25">
      <c r="AY1848" s="189" t="s">
        <v>91</v>
      </c>
      <c r="AZ1848" s="188">
        <f>_xll.qlInterestRateIndexFixingDate(Currency&amp;"ibor"&amp;$I$1,BA1848,Trigger)</f>
        <v>52247</v>
      </c>
      <c r="BA1848" s="188">
        <f>_xll.qlCalendarAdvance(Calendar,BA1847,AY1848,"f",,Trigger)</f>
        <v>52251</v>
      </c>
      <c r="BB1848" s="188">
        <f>_xll.qlInterestRateIndexMaturity(Currency&amp;"ibor"&amp;$I$1,BA1848,Trigger)</f>
        <v>52341</v>
      </c>
      <c r="BC1848" s="361" t="e">
        <f>_xll.qlIndexFixing($AC$5,AZ1848,,_xll.ohTrigger(Trigger,Quote!$V$2))</f>
        <v>#VALUE!</v>
      </c>
      <c r="BD1848" s="361" t="e">
        <f>_xll.qlIndexFixing($BE$1,AZ1848,TRUE,_xll.ohTrigger(Trigger,Quote!$V$2))</f>
        <v>#NUM!</v>
      </c>
    </row>
    <row r="1849" spans="51:56" ht="11.25" customHeight="1" x14ac:dyDescent="0.25">
      <c r="AY1849" s="189" t="s">
        <v>91</v>
      </c>
      <c r="AZ1849" s="188">
        <f>_xll.qlInterestRateIndexFixingDate(Currency&amp;"ibor"&amp;$I$1,BA1849,Trigger)</f>
        <v>52254</v>
      </c>
      <c r="BA1849" s="188">
        <f>_xll.qlCalendarAdvance(Calendar,BA1848,AY1849,"f",,Trigger)</f>
        <v>52258</v>
      </c>
      <c r="BB1849" s="188">
        <f>_xll.qlInterestRateIndexMaturity(Currency&amp;"ibor"&amp;$I$1,BA1849,Trigger)</f>
        <v>52348</v>
      </c>
      <c r="BC1849" s="361" t="e">
        <f>_xll.qlIndexFixing($AC$5,AZ1849,,_xll.ohTrigger(Trigger,Quote!$V$2))</f>
        <v>#VALUE!</v>
      </c>
      <c r="BD1849" s="361" t="e">
        <f>_xll.qlIndexFixing($BE$1,AZ1849,TRUE,_xll.ohTrigger(Trigger,Quote!$V$2))</f>
        <v>#NUM!</v>
      </c>
    </row>
    <row r="1850" spans="51:56" ht="11.25" customHeight="1" x14ac:dyDescent="0.25">
      <c r="AY1850" s="189" t="s">
        <v>91</v>
      </c>
      <c r="AZ1850" s="188">
        <f>_xll.qlInterestRateIndexFixingDate(Currency&amp;"ibor"&amp;$I$1,BA1850,Trigger)</f>
        <v>52261</v>
      </c>
      <c r="BA1850" s="188">
        <f>_xll.qlCalendarAdvance(Calendar,BA1849,AY1850,"f",,Trigger)</f>
        <v>52265</v>
      </c>
      <c r="BB1850" s="188">
        <f>_xll.qlInterestRateIndexMaturity(Currency&amp;"ibor"&amp;$I$1,BA1850,Trigger)</f>
        <v>52355</v>
      </c>
      <c r="BC1850" s="361" t="e">
        <f>_xll.qlIndexFixing($AC$5,AZ1850,,_xll.ohTrigger(Trigger,Quote!$V$2))</f>
        <v>#VALUE!</v>
      </c>
      <c r="BD1850" s="361" t="e">
        <f>_xll.qlIndexFixing($BE$1,AZ1850,TRUE,_xll.ohTrigger(Trigger,Quote!$V$2))</f>
        <v>#NUM!</v>
      </c>
    </row>
    <row r="1851" spans="51:56" ht="11.25" customHeight="1" x14ac:dyDescent="0.25">
      <c r="AY1851" s="189" t="s">
        <v>91</v>
      </c>
      <c r="AZ1851" s="188">
        <f>_xll.qlInterestRateIndexFixingDate(Currency&amp;"ibor"&amp;$I$1,BA1851,Trigger)</f>
        <v>52268</v>
      </c>
      <c r="BA1851" s="188">
        <f>_xll.qlCalendarAdvance(Calendar,BA1850,AY1851,"f",,Trigger)</f>
        <v>52272</v>
      </c>
      <c r="BB1851" s="188">
        <f>_xll.qlInterestRateIndexMaturity(Currency&amp;"ibor"&amp;$I$1,BA1851,Trigger)</f>
        <v>52362</v>
      </c>
      <c r="BC1851" s="361" t="e">
        <f>_xll.qlIndexFixing($AC$5,AZ1851,,_xll.ohTrigger(Trigger,Quote!$V$2))</f>
        <v>#VALUE!</v>
      </c>
      <c r="BD1851" s="361" t="e">
        <f>_xll.qlIndexFixing($BE$1,AZ1851,TRUE,_xll.ohTrigger(Trigger,Quote!$V$2))</f>
        <v>#NUM!</v>
      </c>
    </row>
    <row r="1852" spans="51:56" ht="11.25" customHeight="1" x14ac:dyDescent="0.25">
      <c r="AY1852" s="189" t="s">
        <v>91</v>
      </c>
      <c r="AZ1852" s="188">
        <f>_xll.qlInterestRateIndexFixingDate(Currency&amp;"ibor"&amp;$I$1,BA1852,Trigger)</f>
        <v>52275</v>
      </c>
      <c r="BA1852" s="188">
        <f>_xll.qlCalendarAdvance(Calendar,BA1851,AY1852,"f",,Trigger)</f>
        <v>52279</v>
      </c>
      <c r="BB1852" s="188">
        <f>_xll.qlInterestRateIndexMaturity(Currency&amp;"ibor"&amp;$I$1,BA1852,Trigger)</f>
        <v>52369</v>
      </c>
      <c r="BC1852" s="361" t="e">
        <f>_xll.qlIndexFixing($AC$5,AZ1852,,_xll.ohTrigger(Trigger,Quote!$V$2))</f>
        <v>#VALUE!</v>
      </c>
      <c r="BD1852" s="361" t="e">
        <f>_xll.qlIndexFixing($BE$1,AZ1852,TRUE,_xll.ohTrigger(Trigger,Quote!$V$2))</f>
        <v>#NUM!</v>
      </c>
    </row>
    <row r="1853" spans="51:56" ht="11.25" customHeight="1" x14ac:dyDescent="0.25">
      <c r="AY1853" s="189" t="s">
        <v>91</v>
      </c>
      <c r="AZ1853" s="188">
        <f>_xll.qlInterestRateIndexFixingDate(Currency&amp;"ibor"&amp;$I$1,BA1853,Trigger)</f>
        <v>52282</v>
      </c>
      <c r="BA1853" s="188">
        <f>_xll.qlCalendarAdvance(Calendar,BA1852,AY1853,"f",,Trigger)</f>
        <v>52286</v>
      </c>
      <c r="BB1853" s="188">
        <f>_xll.qlInterestRateIndexMaturity(Currency&amp;"ibor"&amp;$I$1,BA1853,Trigger)</f>
        <v>52376</v>
      </c>
      <c r="BC1853" s="361" t="e">
        <f>_xll.qlIndexFixing($AC$5,AZ1853,,_xll.ohTrigger(Trigger,Quote!$V$2))</f>
        <v>#VALUE!</v>
      </c>
      <c r="BD1853" s="361" t="e">
        <f>_xll.qlIndexFixing($BE$1,AZ1853,TRUE,_xll.ohTrigger(Trigger,Quote!$V$2))</f>
        <v>#NUM!</v>
      </c>
    </row>
    <row r="1854" spans="51:56" ht="11.25" customHeight="1" x14ac:dyDescent="0.25">
      <c r="AY1854" s="189" t="s">
        <v>91</v>
      </c>
      <c r="AZ1854" s="188">
        <f>_xll.qlInterestRateIndexFixingDate(Currency&amp;"ibor"&amp;$I$1,BA1854,Trigger)</f>
        <v>52289</v>
      </c>
      <c r="BA1854" s="188">
        <f>_xll.qlCalendarAdvance(Calendar,BA1853,AY1854,"f",,Trigger)</f>
        <v>52293</v>
      </c>
      <c r="BB1854" s="188">
        <f>_xll.qlInterestRateIndexMaturity(Currency&amp;"ibor"&amp;$I$1,BA1854,Trigger)</f>
        <v>52385</v>
      </c>
      <c r="BC1854" s="361" t="e">
        <f>_xll.qlIndexFixing($AC$5,AZ1854,,_xll.ohTrigger(Trigger,Quote!$V$2))</f>
        <v>#VALUE!</v>
      </c>
      <c r="BD1854" s="361" t="e">
        <f>_xll.qlIndexFixing($BE$1,AZ1854,TRUE,_xll.ohTrigger(Trigger,Quote!$V$2))</f>
        <v>#NUM!</v>
      </c>
    </row>
    <row r="1855" spans="51:56" ht="11.25" customHeight="1" x14ac:dyDescent="0.25">
      <c r="AY1855" s="189" t="s">
        <v>91</v>
      </c>
      <c r="AZ1855" s="188">
        <f>_xll.qlInterestRateIndexFixingDate(Currency&amp;"ibor"&amp;$I$1,BA1855,Trigger)</f>
        <v>52296</v>
      </c>
      <c r="BA1855" s="188">
        <f>_xll.qlCalendarAdvance(Calendar,BA1854,AY1855,"f",,Trigger)</f>
        <v>52300</v>
      </c>
      <c r="BB1855" s="188">
        <f>_xll.qlInterestRateIndexMaturity(Currency&amp;"ibor"&amp;$I$1,BA1855,Trigger)</f>
        <v>52392</v>
      </c>
      <c r="BC1855" s="361" t="e">
        <f>_xll.qlIndexFixing($AC$5,AZ1855,,_xll.ohTrigger(Trigger,Quote!$V$2))</f>
        <v>#VALUE!</v>
      </c>
      <c r="BD1855" s="361" t="e">
        <f>_xll.qlIndexFixing($BE$1,AZ1855,TRUE,_xll.ohTrigger(Trigger,Quote!$V$2))</f>
        <v>#NUM!</v>
      </c>
    </row>
    <row r="1856" spans="51:56" ht="11.25" customHeight="1" x14ac:dyDescent="0.25">
      <c r="AY1856" s="189" t="s">
        <v>91</v>
      </c>
      <c r="AZ1856" s="188">
        <f>_xll.qlInterestRateIndexFixingDate(Currency&amp;"ibor"&amp;$I$1,BA1856,Trigger)</f>
        <v>52303</v>
      </c>
      <c r="BA1856" s="188">
        <f>_xll.qlCalendarAdvance(Calendar,BA1855,AY1856,"f",,Trigger)</f>
        <v>52307</v>
      </c>
      <c r="BB1856" s="188">
        <f>_xll.qlInterestRateIndexMaturity(Currency&amp;"ibor"&amp;$I$1,BA1856,Trigger)</f>
        <v>52399</v>
      </c>
      <c r="BC1856" s="361" t="e">
        <f>_xll.qlIndexFixing($AC$5,AZ1856,,_xll.ohTrigger(Trigger,Quote!$V$2))</f>
        <v>#VALUE!</v>
      </c>
      <c r="BD1856" s="361" t="e">
        <f>_xll.qlIndexFixing($BE$1,AZ1856,TRUE,_xll.ohTrigger(Trigger,Quote!$V$2))</f>
        <v>#NUM!</v>
      </c>
    </row>
    <row r="1857" spans="51:56" ht="11.25" customHeight="1" x14ac:dyDescent="0.25">
      <c r="AY1857" s="189" t="s">
        <v>91</v>
      </c>
      <c r="AZ1857" s="188">
        <f>_xll.qlInterestRateIndexFixingDate(Currency&amp;"ibor"&amp;$I$1,BA1857,Trigger)</f>
        <v>52310</v>
      </c>
      <c r="BA1857" s="188">
        <f>_xll.qlCalendarAdvance(Calendar,BA1856,AY1857,"f",,Trigger)</f>
        <v>52314</v>
      </c>
      <c r="BB1857" s="188">
        <f>_xll.qlInterestRateIndexMaturity(Currency&amp;"ibor"&amp;$I$1,BA1857,Trigger)</f>
        <v>52406</v>
      </c>
      <c r="BC1857" s="361" t="e">
        <f>_xll.qlIndexFixing($AC$5,AZ1857,,_xll.ohTrigger(Trigger,Quote!$V$2))</f>
        <v>#VALUE!</v>
      </c>
      <c r="BD1857" s="361" t="e">
        <f>_xll.qlIndexFixing($BE$1,AZ1857,TRUE,_xll.ohTrigger(Trigger,Quote!$V$2))</f>
        <v>#NUM!</v>
      </c>
    </row>
    <row r="1858" spans="51:56" ht="11.25" customHeight="1" x14ac:dyDescent="0.25">
      <c r="AY1858" s="189" t="s">
        <v>91</v>
      </c>
      <c r="AZ1858" s="188">
        <f>_xll.qlInterestRateIndexFixingDate(Currency&amp;"ibor"&amp;$I$1,BA1858,Trigger)</f>
        <v>52315</v>
      </c>
      <c r="BA1858" s="188">
        <f>_xll.qlCalendarAdvance(Calendar,BA1857,AY1858,"f",,Trigger)</f>
        <v>52321</v>
      </c>
      <c r="BB1858" s="188">
        <f>_xll.qlInterestRateIndexMaturity(Currency&amp;"ibor"&amp;$I$1,BA1858,Trigger)</f>
        <v>52412</v>
      </c>
      <c r="BC1858" s="361" t="e">
        <f>_xll.qlIndexFixing($AC$5,AZ1858,,_xll.ohTrigger(Trigger,Quote!$V$2))</f>
        <v>#VALUE!</v>
      </c>
      <c r="BD1858" s="361" t="e">
        <f>_xll.qlIndexFixing($BE$1,AZ1858,TRUE,_xll.ohTrigger(Trigger,Quote!$V$2))</f>
        <v>#NUM!</v>
      </c>
    </row>
    <row r="1859" spans="51:56" ht="11.25" customHeight="1" x14ac:dyDescent="0.25">
      <c r="AY1859" s="189" t="s">
        <v>91</v>
      </c>
      <c r="AZ1859" s="188">
        <f>_xll.qlInterestRateIndexFixingDate(Currency&amp;"ibor"&amp;$I$1,BA1859,Trigger)</f>
        <v>52324</v>
      </c>
      <c r="BA1859" s="188">
        <f>_xll.qlCalendarAdvance(Calendar,BA1858,AY1859,"f",,Trigger)</f>
        <v>52328</v>
      </c>
      <c r="BB1859" s="188">
        <f>_xll.qlInterestRateIndexMaturity(Currency&amp;"ibor"&amp;$I$1,BA1859,Trigger)</f>
        <v>52419</v>
      </c>
      <c r="BC1859" s="361" t="e">
        <f>_xll.qlIndexFixing($AC$5,AZ1859,,_xll.ohTrigger(Trigger,Quote!$V$2))</f>
        <v>#VALUE!</v>
      </c>
      <c r="BD1859" s="361" t="e">
        <f>_xll.qlIndexFixing($BE$1,AZ1859,TRUE,_xll.ohTrigger(Trigger,Quote!$V$2))</f>
        <v>#NUM!</v>
      </c>
    </row>
    <row r="1860" spans="51:56" ht="11.25" customHeight="1" x14ac:dyDescent="0.25">
      <c r="AY1860" s="189" t="s">
        <v>91</v>
      </c>
      <c r="AZ1860" s="188">
        <f>_xll.qlInterestRateIndexFixingDate(Currency&amp;"ibor"&amp;$I$1,BA1860,Trigger)</f>
        <v>52331</v>
      </c>
      <c r="BA1860" s="188">
        <f>_xll.qlCalendarAdvance(Calendar,BA1859,AY1860,"f",,Trigger)</f>
        <v>52335</v>
      </c>
      <c r="BB1860" s="188">
        <f>_xll.qlInterestRateIndexMaturity(Currency&amp;"ibor"&amp;$I$1,BA1860,Trigger)</f>
        <v>52426</v>
      </c>
      <c r="BC1860" s="361" t="e">
        <f>_xll.qlIndexFixing($AC$5,AZ1860,,_xll.ohTrigger(Trigger,Quote!$V$2))</f>
        <v>#VALUE!</v>
      </c>
      <c r="BD1860" s="361" t="e">
        <f>_xll.qlIndexFixing($BE$1,AZ1860,TRUE,_xll.ohTrigger(Trigger,Quote!$V$2))</f>
        <v>#NUM!</v>
      </c>
    </row>
    <row r="1861" spans="51:56" ht="11.25" customHeight="1" x14ac:dyDescent="0.25">
      <c r="AY1861" s="189" t="s">
        <v>91</v>
      </c>
      <c r="AZ1861" s="188">
        <f>_xll.qlInterestRateIndexFixingDate(Currency&amp;"ibor"&amp;$I$1,BA1861,Trigger)</f>
        <v>52338</v>
      </c>
      <c r="BA1861" s="188">
        <f>_xll.qlCalendarAdvance(Calendar,BA1860,AY1861,"f",,Trigger)</f>
        <v>52342</v>
      </c>
      <c r="BB1861" s="188">
        <f>_xll.qlInterestRateIndexMaturity(Currency&amp;"ibor"&amp;$I$1,BA1861,Trigger)</f>
        <v>52433</v>
      </c>
      <c r="BC1861" s="361" t="e">
        <f>_xll.qlIndexFixing($AC$5,AZ1861,,_xll.ohTrigger(Trigger,Quote!$V$2))</f>
        <v>#VALUE!</v>
      </c>
      <c r="BD1861" s="361" t="e">
        <f>_xll.qlIndexFixing($BE$1,AZ1861,TRUE,_xll.ohTrigger(Trigger,Quote!$V$2))</f>
        <v>#NUM!</v>
      </c>
    </row>
    <row r="1862" spans="51:56" ht="11.25" customHeight="1" x14ac:dyDescent="0.25">
      <c r="AY1862" s="189" t="s">
        <v>91</v>
      </c>
      <c r="AZ1862" s="188">
        <f>_xll.qlInterestRateIndexFixingDate(Currency&amp;"ibor"&amp;$I$1,BA1862,Trigger)</f>
        <v>52345</v>
      </c>
      <c r="BA1862" s="188">
        <f>_xll.qlCalendarAdvance(Calendar,BA1861,AY1862,"f",,Trigger)</f>
        <v>52349</v>
      </c>
      <c r="BB1862" s="188">
        <f>_xll.qlInterestRateIndexMaturity(Currency&amp;"ibor"&amp;$I$1,BA1862,Trigger)</f>
        <v>52440</v>
      </c>
      <c r="BC1862" s="361" t="e">
        <f>_xll.qlIndexFixing($AC$5,AZ1862,,_xll.ohTrigger(Trigger,Quote!$V$2))</f>
        <v>#VALUE!</v>
      </c>
      <c r="BD1862" s="361" t="e">
        <f>_xll.qlIndexFixing($BE$1,AZ1862,TRUE,_xll.ohTrigger(Trigger,Quote!$V$2))</f>
        <v>#NUM!</v>
      </c>
    </row>
    <row r="1863" spans="51:56" ht="11.25" customHeight="1" x14ac:dyDescent="0.25">
      <c r="AY1863" s="189" t="s">
        <v>91</v>
      </c>
      <c r="AZ1863" s="188">
        <f>_xll.qlInterestRateIndexFixingDate(Currency&amp;"ibor"&amp;$I$1,BA1863,Trigger)</f>
        <v>52351</v>
      </c>
      <c r="BA1863" s="188">
        <f>_xll.qlCalendarAdvance(Calendar,BA1862,AY1863,"f",,Trigger)</f>
        <v>52356</v>
      </c>
      <c r="BB1863" s="188">
        <f>_xll.qlInterestRateIndexMaturity(Currency&amp;"ibor"&amp;$I$1,BA1863,Trigger)</f>
        <v>52448</v>
      </c>
      <c r="BC1863" s="361" t="e">
        <f>_xll.qlIndexFixing($AC$5,AZ1863,,_xll.ohTrigger(Trigger,Quote!$V$2))</f>
        <v>#VALUE!</v>
      </c>
      <c r="BD1863" s="361" t="e">
        <f>_xll.qlIndexFixing($BE$1,AZ1863,TRUE,_xll.ohTrigger(Trigger,Quote!$V$2))</f>
        <v>#NUM!</v>
      </c>
    </row>
    <row r="1864" spans="51:56" ht="11.25" customHeight="1" x14ac:dyDescent="0.25">
      <c r="AY1864" s="189" t="s">
        <v>91</v>
      </c>
      <c r="AZ1864" s="188">
        <f>_xll.qlInterestRateIndexFixingDate(Currency&amp;"ibor"&amp;$I$1,BA1864,Trigger)</f>
        <v>52359</v>
      </c>
      <c r="BA1864" s="188">
        <f>_xll.qlCalendarAdvance(Calendar,BA1863,AY1864,"f",,Trigger)</f>
        <v>52363</v>
      </c>
      <c r="BB1864" s="188">
        <f>_xll.qlInterestRateIndexMaturity(Currency&amp;"ibor"&amp;$I$1,BA1864,Trigger)</f>
        <v>52455</v>
      </c>
      <c r="BC1864" s="361" t="e">
        <f>_xll.qlIndexFixing($AC$5,AZ1864,,_xll.ohTrigger(Trigger,Quote!$V$2))</f>
        <v>#VALUE!</v>
      </c>
      <c r="BD1864" s="361" t="e">
        <f>_xll.qlIndexFixing($BE$1,AZ1864,TRUE,_xll.ohTrigger(Trigger,Quote!$V$2))</f>
        <v>#NUM!</v>
      </c>
    </row>
    <row r="1865" spans="51:56" ht="11.25" customHeight="1" x14ac:dyDescent="0.25">
      <c r="AY1865" s="189" t="s">
        <v>91</v>
      </c>
      <c r="AZ1865" s="188">
        <f>_xll.qlInterestRateIndexFixingDate(Currency&amp;"ibor"&amp;$I$1,BA1865,Trigger)</f>
        <v>52366</v>
      </c>
      <c r="BA1865" s="188">
        <f>_xll.qlCalendarAdvance(Calendar,BA1864,AY1865,"f",,Trigger)</f>
        <v>52370</v>
      </c>
      <c r="BB1865" s="188">
        <f>_xll.qlInterestRateIndexMaturity(Currency&amp;"ibor"&amp;$I$1,BA1865,Trigger)</f>
        <v>52462</v>
      </c>
      <c r="BC1865" s="361" t="e">
        <f>_xll.qlIndexFixing($AC$5,AZ1865,,_xll.ohTrigger(Trigger,Quote!$V$2))</f>
        <v>#VALUE!</v>
      </c>
      <c r="BD1865" s="361" t="e">
        <f>_xll.qlIndexFixing($BE$1,AZ1865,TRUE,_xll.ohTrigger(Trigger,Quote!$V$2))</f>
        <v>#NUM!</v>
      </c>
    </row>
    <row r="1866" spans="51:56" ht="11.25" customHeight="1" x14ac:dyDescent="0.25">
      <c r="AY1866" s="189" t="s">
        <v>91</v>
      </c>
      <c r="AZ1866" s="188">
        <f>_xll.qlInterestRateIndexFixingDate(Currency&amp;"ibor"&amp;$I$1,BA1866,Trigger)</f>
        <v>52373</v>
      </c>
      <c r="BA1866" s="188">
        <f>_xll.qlCalendarAdvance(Calendar,BA1865,AY1866,"f",,Trigger)</f>
        <v>52377</v>
      </c>
      <c r="BB1866" s="188">
        <f>_xll.qlInterestRateIndexMaturity(Currency&amp;"ibor"&amp;$I$1,BA1866,Trigger)</f>
        <v>52469</v>
      </c>
      <c r="BC1866" s="361" t="e">
        <f>_xll.qlIndexFixing($AC$5,AZ1866,,_xll.ohTrigger(Trigger,Quote!$V$2))</f>
        <v>#VALUE!</v>
      </c>
      <c r="BD1866" s="361" t="e">
        <f>_xll.qlIndexFixing($BE$1,AZ1866,TRUE,_xll.ohTrigger(Trigger,Quote!$V$2))</f>
        <v>#NUM!</v>
      </c>
    </row>
    <row r="1867" spans="51:56" ht="11.25" customHeight="1" x14ac:dyDescent="0.25">
      <c r="AY1867" s="189" t="s">
        <v>91</v>
      </c>
      <c r="AZ1867" s="188">
        <f>_xll.qlInterestRateIndexFixingDate(Currency&amp;"ibor"&amp;$I$1,BA1867,Trigger)</f>
        <v>52380</v>
      </c>
      <c r="BA1867" s="188">
        <f>_xll.qlCalendarAdvance(Calendar,BA1866,AY1867,"f",,Trigger)</f>
        <v>52384</v>
      </c>
      <c r="BB1867" s="188">
        <f>_xll.qlInterestRateIndexMaturity(Currency&amp;"ibor"&amp;$I$1,BA1867,Trigger)</f>
        <v>52476</v>
      </c>
      <c r="BC1867" s="361" t="e">
        <f>_xll.qlIndexFixing($AC$5,AZ1867,,_xll.ohTrigger(Trigger,Quote!$V$2))</f>
        <v>#VALUE!</v>
      </c>
      <c r="BD1867" s="361" t="e">
        <f>_xll.qlIndexFixing($BE$1,AZ1867,TRUE,_xll.ohTrigger(Trigger,Quote!$V$2))</f>
        <v>#NUM!</v>
      </c>
    </row>
    <row r="1868" spans="51:56" ht="11.25" customHeight="1" x14ac:dyDescent="0.25">
      <c r="AY1868" s="189" t="s">
        <v>91</v>
      </c>
      <c r="AZ1868" s="188">
        <f>_xll.qlInterestRateIndexFixingDate(Currency&amp;"ibor"&amp;$I$1,BA1868,Trigger)</f>
        <v>52387</v>
      </c>
      <c r="BA1868" s="188">
        <f>_xll.qlCalendarAdvance(Calendar,BA1867,AY1868,"f",,Trigger)</f>
        <v>52391</v>
      </c>
      <c r="BB1868" s="188">
        <f>_xll.qlInterestRateIndexMaturity(Currency&amp;"ibor"&amp;$I$1,BA1868,Trigger)</f>
        <v>52483</v>
      </c>
      <c r="BC1868" s="361" t="e">
        <f>_xll.qlIndexFixing($AC$5,AZ1868,,_xll.ohTrigger(Trigger,Quote!$V$2))</f>
        <v>#VALUE!</v>
      </c>
      <c r="BD1868" s="361" t="e">
        <f>_xll.qlIndexFixing($BE$1,AZ1868,TRUE,_xll.ohTrigger(Trigger,Quote!$V$2))</f>
        <v>#NUM!</v>
      </c>
    </row>
    <row r="1869" spans="51:56" ht="11.25" customHeight="1" x14ac:dyDescent="0.25">
      <c r="AY1869" s="189" t="s">
        <v>91</v>
      </c>
      <c r="AZ1869" s="188">
        <f>_xll.qlInterestRateIndexFixingDate(Currency&amp;"ibor"&amp;$I$1,BA1869,Trigger)</f>
        <v>52394</v>
      </c>
      <c r="BA1869" s="188">
        <f>_xll.qlCalendarAdvance(Calendar,BA1868,AY1869,"f",,Trigger)</f>
        <v>52398</v>
      </c>
      <c r="BB1869" s="188">
        <f>_xll.qlInterestRateIndexMaturity(Currency&amp;"ibor"&amp;$I$1,BA1869,Trigger)</f>
        <v>52490</v>
      </c>
      <c r="BC1869" s="361" t="e">
        <f>_xll.qlIndexFixing($AC$5,AZ1869,,_xll.ohTrigger(Trigger,Quote!$V$2))</f>
        <v>#VALUE!</v>
      </c>
      <c r="BD1869" s="361" t="e">
        <f>_xll.qlIndexFixing($BE$1,AZ1869,TRUE,_xll.ohTrigger(Trigger,Quote!$V$2))</f>
        <v>#NUM!</v>
      </c>
    </row>
    <row r="1870" spans="51:56" ht="11.25" customHeight="1" x14ac:dyDescent="0.25">
      <c r="AY1870" s="189" t="s">
        <v>91</v>
      </c>
      <c r="AZ1870" s="188">
        <f>_xll.qlInterestRateIndexFixingDate(Currency&amp;"ibor"&amp;$I$1,BA1870,Trigger)</f>
        <v>52401</v>
      </c>
      <c r="BA1870" s="188">
        <f>_xll.qlCalendarAdvance(Calendar,BA1869,AY1870,"f",,Trigger)</f>
        <v>52405</v>
      </c>
      <c r="BB1870" s="188">
        <f>_xll.qlInterestRateIndexMaturity(Currency&amp;"ibor"&amp;$I$1,BA1870,Trigger)</f>
        <v>52497</v>
      </c>
      <c r="BC1870" s="361" t="e">
        <f>_xll.qlIndexFixing($AC$5,AZ1870,,_xll.ohTrigger(Trigger,Quote!$V$2))</f>
        <v>#VALUE!</v>
      </c>
      <c r="BD1870" s="361" t="e">
        <f>_xll.qlIndexFixing($BE$1,AZ1870,TRUE,_xll.ohTrigger(Trigger,Quote!$V$2))</f>
        <v>#NUM!</v>
      </c>
    </row>
    <row r="1871" spans="51:56" ht="11.25" customHeight="1" x14ac:dyDescent="0.25">
      <c r="AY1871" s="189" t="s">
        <v>91</v>
      </c>
      <c r="AZ1871" s="188">
        <f>_xll.qlInterestRateIndexFixingDate(Currency&amp;"ibor"&amp;$I$1,BA1871,Trigger)</f>
        <v>52408</v>
      </c>
      <c r="BA1871" s="188">
        <f>_xll.qlCalendarAdvance(Calendar,BA1870,AY1871,"f",,Trigger)</f>
        <v>52412</v>
      </c>
      <c r="BB1871" s="188">
        <f>_xll.qlInterestRateIndexMaturity(Currency&amp;"ibor"&amp;$I$1,BA1871,Trigger)</f>
        <v>52504</v>
      </c>
      <c r="BC1871" s="361" t="e">
        <f>_xll.qlIndexFixing($AC$5,AZ1871,,_xll.ohTrigger(Trigger,Quote!$V$2))</f>
        <v>#VALUE!</v>
      </c>
      <c r="BD1871" s="361" t="e">
        <f>_xll.qlIndexFixing($BE$1,AZ1871,TRUE,_xll.ohTrigger(Trigger,Quote!$V$2))</f>
        <v>#NUM!</v>
      </c>
    </row>
    <row r="1872" spans="51:56" ht="11.25" customHeight="1" x14ac:dyDescent="0.25">
      <c r="AY1872" s="189" t="s">
        <v>91</v>
      </c>
      <c r="AZ1872" s="188">
        <f>_xll.qlInterestRateIndexFixingDate(Currency&amp;"ibor"&amp;$I$1,BA1872,Trigger)</f>
        <v>52415</v>
      </c>
      <c r="BA1872" s="188">
        <f>_xll.qlCalendarAdvance(Calendar,BA1871,AY1872,"f",,Trigger)</f>
        <v>52419</v>
      </c>
      <c r="BB1872" s="188">
        <f>_xll.qlInterestRateIndexMaturity(Currency&amp;"ibor"&amp;$I$1,BA1872,Trigger)</f>
        <v>52511</v>
      </c>
      <c r="BC1872" s="361" t="e">
        <f>_xll.qlIndexFixing($AC$5,AZ1872,,_xll.ohTrigger(Trigger,Quote!$V$2))</f>
        <v>#VALUE!</v>
      </c>
      <c r="BD1872" s="361" t="e">
        <f>_xll.qlIndexFixing($BE$1,AZ1872,TRUE,_xll.ohTrigger(Trigger,Quote!$V$2))</f>
        <v>#NUM!</v>
      </c>
    </row>
    <row r="1873" spans="51:56" ht="11.25" customHeight="1" x14ac:dyDescent="0.25">
      <c r="AY1873" s="189" t="s">
        <v>91</v>
      </c>
      <c r="AZ1873" s="188">
        <f>_xll.qlInterestRateIndexFixingDate(Currency&amp;"ibor"&amp;$I$1,BA1873,Trigger)</f>
        <v>52422</v>
      </c>
      <c r="BA1873" s="188">
        <f>_xll.qlCalendarAdvance(Calendar,BA1872,AY1873,"f",,Trigger)</f>
        <v>52426</v>
      </c>
      <c r="BB1873" s="188">
        <f>_xll.qlInterestRateIndexMaturity(Currency&amp;"ibor"&amp;$I$1,BA1873,Trigger)</f>
        <v>52518</v>
      </c>
      <c r="BC1873" s="361" t="e">
        <f>_xll.qlIndexFixing($AC$5,AZ1873,,_xll.ohTrigger(Trigger,Quote!$V$2))</f>
        <v>#VALUE!</v>
      </c>
      <c r="BD1873" s="361" t="e">
        <f>_xll.qlIndexFixing($BE$1,AZ1873,TRUE,_xll.ohTrigger(Trigger,Quote!$V$2))</f>
        <v>#NUM!</v>
      </c>
    </row>
    <row r="1874" spans="51:56" ht="11.25" customHeight="1" x14ac:dyDescent="0.25">
      <c r="AY1874" s="189" t="s">
        <v>91</v>
      </c>
      <c r="AZ1874" s="188">
        <f>_xll.qlInterestRateIndexFixingDate(Currency&amp;"ibor"&amp;$I$1,BA1874,Trigger)</f>
        <v>52429</v>
      </c>
      <c r="BA1874" s="188">
        <f>_xll.qlCalendarAdvance(Calendar,BA1873,AY1874,"f",,Trigger)</f>
        <v>52433</v>
      </c>
      <c r="BB1874" s="188">
        <f>_xll.qlInterestRateIndexMaturity(Currency&amp;"ibor"&amp;$I$1,BA1874,Trigger)</f>
        <v>52525</v>
      </c>
      <c r="BC1874" s="361" t="e">
        <f>_xll.qlIndexFixing($AC$5,AZ1874,,_xll.ohTrigger(Trigger,Quote!$V$2))</f>
        <v>#VALUE!</v>
      </c>
      <c r="BD1874" s="361" t="e">
        <f>_xll.qlIndexFixing($BE$1,AZ1874,TRUE,_xll.ohTrigger(Trigger,Quote!$V$2))</f>
        <v>#NUM!</v>
      </c>
    </row>
    <row r="1875" spans="51:56" ht="11.25" customHeight="1" x14ac:dyDescent="0.25">
      <c r="AY1875" s="189" t="s">
        <v>91</v>
      </c>
      <c r="AZ1875" s="188">
        <f>_xll.qlInterestRateIndexFixingDate(Currency&amp;"ibor"&amp;$I$1,BA1875,Trigger)</f>
        <v>52436</v>
      </c>
      <c r="BA1875" s="188">
        <f>_xll.qlCalendarAdvance(Calendar,BA1874,AY1875,"f",,Trigger)</f>
        <v>52440</v>
      </c>
      <c r="BB1875" s="188">
        <f>_xll.qlInterestRateIndexMaturity(Currency&amp;"ibor"&amp;$I$1,BA1875,Trigger)</f>
        <v>52532</v>
      </c>
      <c r="BC1875" s="361" t="e">
        <f>_xll.qlIndexFixing($AC$5,AZ1875,,_xll.ohTrigger(Trigger,Quote!$V$2))</f>
        <v>#VALUE!</v>
      </c>
      <c r="BD1875" s="361" t="e">
        <f>_xll.qlIndexFixing($BE$1,AZ1875,TRUE,_xll.ohTrigger(Trigger,Quote!$V$2))</f>
        <v>#NUM!</v>
      </c>
    </row>
    <row r="1876" spans="51:56" ht="11.25" customHeight="1" x14ac:dyDescent="0.25">
      <c r="AY1876" s="189" t="s">
        <v>91</v>
      </c>
      <c r="AZ1876" s="188">
        <f>_xll.qlInterestRateIndexFixingDate(Currency&amp;"ibor"&amp;$I$1,BA1876,Trigger)</f>
        <v>52443</v>
      </c>
      <c r="BA1876" s="188">
        <f>_xll.qlCalendarAdvance(Calendar,BA1875,AY1876,"f",,Trigger)</f>
        <v>52447</v>
      </c>
      <c r="BB1876" s="188">
        <f>_xll.qlInterestRateIndexMaturity(Currency&amp;"ibor"&amp;$I$1,BA1876,Trigger)</f>
        <v>52539</v>
      </c>
      <c r="BC1876" s="361" t="e">
        <f>_xll.qlIndexFixing($AC$5,AZ1876,,_xll.ohTrigger(Trigger,Quote!$V$2))</f>
        <v>#VALUE!</v>
      </c>
      <c r="BD1876" s="361" t="e">
        <f>_xll.qlIndexFixing($BE$1,AZ1876,TRUE,_xll.ohTrigger(Trigger,Quote!$V$2))</f>
        <v>#NUM!</v>
      </c>
    </row>
    <row r="1877" spans="51:56" ht="11.25" customHeight="1" x14ac:dyDescent="0.25">
      <c r="AY1877" s="189" t="s">
        <v>91</v>
      </c>
      <c r="AZ1877" s="188">
        <f>_xll.qlInterestRateIndexFixingDate(Currency&amp;"ibor"&amp;$I$1,BA1877,Trigger)</f>
        <v>52450</v>
      </c>
      <c r="BA1877" s="188">
        <f>_xll.qlCalendarAdvance(Calendar,BA1876,AY1877,"f",,Trigger)</f>
        <v>52454</v>
      </c>
      <c r="BB1877" s="188">
        <f>_xll.qlInterestRateIndexMaturity(Currency&amp;"ibor"&amp;$I$1,BA1877,Trigger)</f>
        <v>52546</v>
      </c>
      <c r="BC1877" s="361" t="e">
        <f>_xll.qlIndexFixing($AC$5,AZ1877,,_xll.ohTrigger(Trigger,Quote!$V$2))</f>
        <v>#VALUE!</v>
      </c>
      <c r="BD1877" s="361" t="e">
        <f>_xll.qlIndexFixing($BE$1,AZ1877,TRUE,_xll.ohTrigger(Trigger,Quote!$V$2))</f>
        <v>#NUM!</v>
      </c>
    </row>
    <row r="1878" spans="51:56" ht="11.25" customHeight="1" x14ac:dyDescent="0.25">
      <c r="AY1878" s="189" t="s">
        <v>91</v>
      </c>
      <c r="AZ1878" s="188">
        <f>_xll.qlInterestRateIndexFixingDate(Currency&amp;"ibor"&amp;$I$1,BA1878,Trigger)</f>
        <v>52457</v>
      </c>
      <c r="BA1878" s="188">
        <f>_xll.qlCalendarAdvance(Calendar,BA1877,AY1878,"f",,Trigger)</f>
        <v>52461</v>
      </c>
      <c r="BB1878" s="188">
        <f>_xll.qlInterestRateIndexMaturity(Currency&amp;"ibor"&amp;$I$1,BA1878,Trigger)</f>
        <v>52553</v>
      </c>
      <c r="BC1878" s="361" t="e">
        <f>_xll.qlIndexFixing($AC$5,AZ1878,,_xll.ohTrigger(Trigger,Quote!$V$2))</f>
        <v>#VALUE!</v>
      </c>
      <c r="BD1878" s="361" t="e">
        <f>_xll.qlIndexFixing($BE$1,AZ1878,TRUE,_xll.ohTrigger(Trigger,Quote!$V$2))</f>
        <v>#NUM!</v>
      </c>
    </row>
    <row r="1879" spans="51:56" ht="11.25" customHeight="1" x14ac:dyDescent="0.25">
      <c r="AY1879" s="189" t="s">
        <v>91</v>
      </c>
      <c r="AZ1879" s="188">
        <f>_xll.qlInterestRateIndexFixingDate(Currency&amp;"ibor"&amp;$I$1,BA1879,Trigger)</f>
        <v>52464</v>
      </c>
      <c r="BA1879" s="188">
        <f>_xll.qlCalendarAdvance(Calendar,BA1878,AY1879,"f",,Trigger)</f>
        <v>52468</v>
      </c>
      <c r="BB1879" s="188">
        <f>_xll.qlInterestRateIndexMaturity(Currency&amp;"ibor"&amp;$I$1,BA1879,Trigger)</f>
        <v>52560</v>
      </c>
      <c r="BC1879" s="361" t="e">
        <f>_xll.qlIndexFixing($AC$5,AZ1879,,_xll.ohTrigger(Trigger,Quote!$V$2))</f>
        <v>#VALUE!</v>
      </c>
      <c r="BD1879" s="361" t="e">
        <f>_xll.qlIndexFixing($BE$1,AZ1879,TRUE,_xll.ohTrigger(Trigger,Quote!$V$2))</f>
        <v>#NUM!</v>
      </c>
    </row>
    <row r="1880" spans="51:56" ht="11.25" customHeight="1" x14ac:dyDescent="0.25">
      <c r="AY1880" s="189" t="s">
        <v>91</v>
      </c>
      <c r="AZ1880" s="188">
        <f>_xll.qlInterestRateIndexFixingDate(Currency&amp;"ibor"&amp;$I$1,BA1880,Trigger)</f>
        <v>52471</v>
      </c>
      <c r="BA1880" s="188">
        <f>_xll.qlCalendarAdvance(Calendar,BA1879,AY1880,"f",,Trigger)</f>
        <v>52475</v>
      </c>
      <c r="BB1880" s="188">
        <f>_xll.qlInterestRateIndexMaturity(Currency&amp;"ibor"&amp;$I$1,BA1880,Trigger)</f>
        <v>52566</v>
      </c>
      <c r="BC1880" s="361" t="e">
        <f>_xll.qlIndexFixing($AC$5,AZ1880,,_xll.ohTrigger(Trigger,Quote!$V$2))</f>
        <v>#VALUE!</v>
      </c>
      <c r="BD1880" s="361" t="e">
        <f>_xll.qlIndexFixing($BE$1,AZ1880,TRUE,_xll.ohTrigger(Trigger,Quote!$V$2))</f>
        <v>#NUM!</v>
      </c>
    </row>
    <row r="1881" spans="51:56" ht="11.25" customHeight="1" x14ac:dyDescent="0.25">
      <c r="AY1881" s="189" t="s">
        <v>91</v>
      </c>
      <c r="AZ1881" s="188">
        <f>_xll.qlInterestRateIndexFixingDate(Currency&amp;"ibor"&amp;$I$1,BA1881,Trigger)</f>
        <v>52478</v>
      </c>
      <c r="BA1881" s="188">
        <f>_xll.qlCalendarAdvance(Calendar,BA1880,AY1881,"f",,Trigger)</f>
        <v>52482</v>
      </c>
      <c r="BB1881" s="188">
        <f>_xll.qlInterestRateIndexMaturity(Currency&amp;"ibor"&amp;$I$1,BA1881,Trigger)</f>
        <v>52573</v>
      </c>
      <c r="BC1881" s="361" t="e">
        <f>_xll.qlIndexFixing($AC$5,AZ1881,,_xll.ohTrigger(Trigger,Quote!$V$2))</f>
        <v>#VALUE!</v>
      </c>
      <c r="BD1881" s="361" t="e">
        <f>_xll.qlIndexFixing($BE$1,AZ1881,TRUE,_xll.ohTrigger(Trigger,Quote!$V$2))</f>
        <v>#NUM!</v>
      </c>
    </row>
    <row r="1882" spans="51:56" ht="11.25" customHeight="1" x14ac:dyDescent="0.25">
      <c r="AY1882" s="189" t="s">
        <v>91</v>
      </c>
      <c r="AZ1882" s="188">
        <f>_xll.qlInterestRateIndexFixingDate(Currency&amp;"ibor"&amp;$I$1,BA1882,Trigger)</f>
        <v>52485</v>
      </c>
      <c r="BA1882" s="188">
        <f>_xll.qlCalendarAdvance(Calendar,BA1881,AY1882,"f",,Trigger)</f>
        <v>52489</v>
      </c>
      <c r="BB1882" s="188">
        <f>_xll.qlInterestRateIndexMaturity(Currency&amp;"ibor"&amp;$I$1,BA1882,Trigger)</f>
        <v>52580</v>
      </c>
      <c r="BC1882" s="361" t="e">
        <f>_xll.qlIndexFixing($AC$5,AZ1882,,_xll.ohTrigger(Trigger,Quote!$V$2))</f>
        <v>#VALUE!</v>
      </c>
      <c r="BD1882" s="361" t="e">
        <f>_xll.qlIndexFixing($BE$1,AZ1882,TRUE,_xll.ohTrigger(Trigger,Quote!$V$2))</f>
        <v>#NUM!</v>
      </c>
    </row>
    <row r="1883" spans="51:56" ht="11.25" customHeight="1" x14ac:dyDescent="0.25">
      <c r="AY1883" s="189" t="s">
        <v>91</v>
      </c>
      <c r="AZ1883" s="188">
        <f>_xll.qlInterestRateIndexFixingDate(Currency&amp;"ibor"&amp;$I$1,BA1883,Trigger)</f>
        <v>52492</v>
      </c>
      <c r="BA1883" s="188">
        <f>_xll.qlCalendarAdvance(Calendar,BA1882,AY1883,"f",,Trigger)</f>
        <v>52496</v>
      </c>
      <c r="BB1883" s="188">
        <f>_xll.qlInterestRateIndexMaturity(Currency&amp;"ibor"&amp;$I$1,BA1883,Trigger)</f>
        <v>52587</v>
      </c>
      <c r="BC1883" s="361" t="e">
        <f>_xll.qlIndexFixing($AC$5,AZ1883,,_xll.ohTrigger(Trigger,Quote!$V$2))</f>
        <v>#VALUE!</v>
      </c>
      <c r="BD1883" s="361" t="e">
        <f>_xll.qlIndexFixing($BE$1,AZ1883,TRUE,_xll.ohTrigger(Trigger,Quote!$V$2))</f>
        <v>#NUM!</v>
      </c>
    </row>
    <row r="1884" spans="51:56" ht="11.25" customHeight="1" x14ac:dyDescent="0.25">
      <c r="AY1884" s="189" t="s">
        <v>91</v>
      </c>
      <c r="AZ1884" s="188">
        <f>_xll.qlInterestRateIndexFixingDate(Currency&amp;"ibor"&amp;$I$1,BA1884,Trigger)</f>
        <v>52499</v>
      </c>
      <c r="BA1884" s="188">
        <f>_xll.qlCalendarAdvance(Calendar,BA1883,AY1884,"f",,Trigger)</f>
        <v>52503</v>
      </c>
      <c r="BB1884" s="188">
        <f>_xll.qlInterestRateIndexMaturity(Currency&amp;"ibor"&amp;$I$1,BA1884,Trigger)</f>
        <v>52594</v>
      </c>
      <c r="BC1884" s="361" t="e">
        <f>_xll.qlIndexFixing($AC$5,AZ1884,,_xll.ohTrigger(Trigger,Quote!$V$2))</f>
        <v>#VALUE!</v>
      </c>
      <c r="BD1884" s="361" t="e">
        <f>_xll.qlIndexFixing($BE$1,AZ1884,TRUE,_xll.ohTrigger(Trigger,Quote!$V$2))</f>
        <v>#NUM!</v>
      </c>
    </row>
    <row r="1885" spans="51:56" ht="11.25" customHeight="1" x14ac:dyDescent="0.25">
      <c r="AY1885" s="189" t="s">
        <v>91</v>
      </c>
      <c r="AZ1885" s="188">
        <f>_xll.qlInterestRateIndexFixingDate(Currency&amp;"ibor"&amp;$I$1,BA1885,Trigger)</f>
        <v>52506</v>
      </c>
      <c r="BA1885" s="188">
        <f>_xll.qlCalendarAdvance(Calendar,BA1884,AY1885,"f",,Trigger)</f>
        <v>52510</v>
      </c>
      <c r="BB1885" s="188">
        <f>_xll.qlInterestRateIndexMaturity(Currency&amp;"ibor"&amp;$I$1,BA1885,Trigger)</f>
        <v>52602</v>
      </c>
      <c r="BC1885" s="361" t="e">
        <f>_xll.qlIndexFixing($AC$5,AZ1885,,_xll.ohTrigger(Trigger,Quote!$V$2))</f>
        <v>#VALUE!</v>
      </c>
      <c r="BD1885" s="361" t="e">
        <f>_xll.qlIndexFixing($BE$1,AZ1885,TRUE,_xll.ohTrigger(Trigger,Quote!$V$2))</f>
        <v>#NUM!</v>
      </c>
    </row>
    <row r="1886" spans="51:56" ht="11.25" customHeight="1" x14ac:dyDescent="0.25">
      <c r="AY1886" s="189" t="s">
        <v>91</v>
      </c>
      <c r="AZ1886" s="188">
        <f>_xll.qlInterestRateIndexFixingDate(Currency&amp;"ibor"&amp;$I$1,BA1886,Trigger)</f>
        <v>52513</v>
      </c>
      <c r="BA1886" s="188">
        <f>_xll.qlCalendarAdvance(Calendar,BA1885,AY1886,"f",,Trigger)</f>
        <v>52517</v>
      </c>
      <c r="BB1886" s="188">
        <f>_xll.qlInterestRateIndexMaturity(Currency&amp;"ibor"&amp;$I$1,BA1886,Trigger)</f>
        <v>52609</v>
      </c>
      <c r="BC1886" s="361" t="e">
        <f>_xll.qlIndexFixing($AC$5,AZ1886,,_xll.ohTrigger(Trigger,Quote!$V$2))</f>
        <v>#VALUE!</v>
      </c>
      <c r="BD1886" s="361" t="e">
        <f>_xll.qlIndexFixing($BE$1,AZ1886,TRUE,_xll.ohTrigger(Trigger,Quote!$V$2))</f>
        <v>#NUM!</v>
      </c>
    </row>
    <row r="1887" spans="51:56" ht="11.25" customHeight="1" x14ac:dyDescent="0.25">
      <c r="AY1887" s="189" t="s">
        <v>91</v>
      </c>
      <c r="AZ1887" s="188">
        <f>_xll.qlInterestRateIndexFixingDate(Currency&amp;"ibor"&amp;$I$1,BA1887,Trigger)</f>
        <v>52520</v>
      </c>
      <c r="BA1887" s="188">
        <f>_xll.qlCalendarAdvance(Calendar,BA1886,AY1887,"f",,Trigger)</f>
        <v>52524</v>
      </c>
      <c r="BB1887" s="188">
        <f>_xll.qlInterestRateIndexMaturity(Currency&amp;"ibor"&amp;$I$1,BA1887,Trigger)</f>
        <v>52616</v>
      </c>
      <c r="BC1887" s="361" t="e">
        <f>_xll.qlIndexFixing($AC$5,AZ1887,,_xll.ohTrigger(Trigger,Quote!$V$2))</f>
        <v>#VALUE!</v>
      </c>
      <c r="BD1887" s="361" t="e">
        <f>_xll.qlIndexFixing($BE$1,AZ1887,TRUE,_xll.ohTrigger(Trigger,Quote!$V$2))</f>
        <v>#NUM!</v>
      </c>
    </row>
    <row r="1888" spans="51:56" ht="11.25" customHeight="1" x14ac:dyDescent="0.25">
      <c r="AY1888" s="189" t="s">
        <v>91</v>
      </c>
      <c r="AZ1888" s="188">
        <f>_xll.qlInterestRateIndexFixingDate(Currency&amp;"ibor"&amp;$I$1,BA1888,Trigger)</f>
        <v>52527</v>
      </c>
      <c r="BA1888" s="188">
        <f>_xll.qlCalendarAdvance(Calendar,BA1887,AY1888,"f",,Trigger)</f>
        <v>52531</v>
      </c>
      <c r="BB1888" s="188">
        <f>_xll.qlInterestRateIndexMaturity(Currency&amp;"ibor"&amp;$I$1,BA1888,Trigger)</f>
        <v>52623</v>
      </c>
      <c r="BC1888" s="361" t="e">
        <f>_xll.qlIndexFixing($AC$5,AZ1888,,_xll.ohTrigger(Trigger,Quote!$V$2))</f>
        <v>#VALUE!</v>
      </c>
      <c r="BD1888" s="361" t="e">
        <f>_xll.qlIndexFixing($BE$1,AZ1888,TRUE,_xll.ohTrigger(Trigger,Quote!$V$2))</f>
        <v>#NUM!</v>
      </c>
    </row>
    <row r="1889" spans="51:56" ht="11.25" customHeight="1" x14ac:dyDescent="0.25">
      <c r="AY1889" s="189" t="s">
        <v>91</v>
      </c>
      <c r="AZ1889" s="188">
        <f>_xll.qlInterestRateIndexFixingDate(Currency&amp;"ibor"&amp;$I$1,BA1889,Trigger)</f>
        <v>52534</v>
      </c>
      <c r="BA1889" s="188">
        <f>_xll.qlCalendarAdvance(Calendar,BA1888,AY1889,"f",,Trigger)</f>
        <v>52538</v>
      </c>
      <c r="BB1889" s="188">
        <f>_xll.qlInterestRateIndexMaturity(Currency&amp;"ibor"&amp;$I$1,BA1889,Trigger)</f>
        <v>52630</v>
      </c>
      <c r="BC1889" s="361" t="e">
        <f>_xll.qlIndexFixing($AC$5,AZ1889,,_xll.ohTrigger(Trigger,Quote!$V$2))</f>
        <v>#VALUE!</v>
      </c>
      <c r="BD1889" s="361" t="e">
        <f>_xll.qlIndexFixing($BE$1,AZ1889,TRUE,_xll.ohTrigger(Trigger,Quote!$V$2))</f>
        <v>#NUM!</v>
      </c>
    </row>
    <row r="1890" spans="51:56" ht="11.25" customHeight="1" x14ac:dyDescent="0.25">
      <c r="AY1890" s="189" t="s">
        <v>91</v>
      </c>
      <c r="AZ1890" s="188">
        <f>_xll.qlInterestRateIndexFixingDate(Currency&amp;"ibor"&amp;$I$1,BA1890,Trigger)</f>
        <v>52541</v>
      </c>
      <c r="BA1890" s="188">
        <f>_xll.qlCalendarAdvance(Calendar,BA1889,AY1890,"f",,Trigger)</f>
        <v>52545</v>
      </c>
      <c r="BB1890" s="188">
        <f>_xll.qlInterestRateIndexMaturity(Currency&amp;"ibor"&amp;$I$1,BA1890,Trigger)</f>
        <v>52637</v>
      </c>
      <c r="BC1890" s="361" t="e">
        <f>_xll.qlIndexFixing($AC$5,AZ1890,,_xll.ohTrigger(Trigger,Quote!$V$2))</f>
        <v>#VALUE!</v>
      </c>
      <c r="BD1890" s="361" t="e">
        <f>_xll.qlIndexFixing($BE$1,AZ1890,TRUE,_xll.ohTrigger(Trigger,Quote!$V$2))</f>
        <v>#NUM!</v>
      </c>
    </row>
    <row r="1891" spans="51:56" ht="11.25" customHeight="1" x14ac:dyDescent="0.25">
      <c r="AY1891" s="189" t="s">
        <v>91</v>
      </c>
      <c r="AZ1891" s="188">
        <f>_xll.qlInterestRateIndexFixingDate(Currency&amp;"ibor"&amp;$I$1,BA1891,Trigger)</f>
        <v>52548</v>
      </c>
      <c r="BA1891" s="188">
        <f>_xll.qlCalendarAdvance(Calendar,BA1890,AY1891,"f",,Trigger)</f>
        <v>52552</v>
      </c>
      <c r="BB1891" s="188">
        <f>_xll.qlInterestRateIndexMaturity(Currency&amp;"ibor"&amp;$I$1,BA1891,Trigger)</f>
        <v>52644</v>
      </c>
      <c r="BC1891" s="361" t="e">
        <f>_xll.qlIndexFixing($AC$5,AZ1891,,_xll.ohTrigger(Trigger,Quote!$V$2))</f>
        <v>#VALUE!</v>
      </c>
      <c r="BD1891" s="361" t="e">
        <f>_xll.qlIndexFixing($BE$1,AZ1891,TRUE,_xll.ohTrigger(Trigger,Quote!$V$2))</f>
        <v>#NUM!</v>
      </c>
    </row>
    <row r="1892" spans="51:56" ht="11.25" customHeight="1" x14ac:dyDescent="0.25">
      <c r="AY1892" s="189" t="s">
        <v>91</v>
      </c>
      <c r="AZ1892" s="188">
        <f>_xll.qlInterestRateIndexFixingDate(Currency&amp;"ibor"&amp;$I$1,BA1892,Trigger)</f>
        <v>52555</v>
      </c>
      <c r="BA1892" s="188">
        <f>_xll.qlCalendarAdvance(Calendar,BA1891,AY1892,"f",,Trigger)</f>
        <v>52559</v>
      </c>
      <c r="BB1892" s="188">
        <f>_xll.qlInterestRateIndexMaturity(Currency&amp;"ibor"&amp;$I$1,BA1892,Trigger)</f>
        <v>52651</v>
      </c>
      <c r="BC1892" s="361" t="e">
        <f>_xll.qlIndexFixing($AC$5,AZ1892,,_xll.ohTrigger(Trigger,Quote!$V$2))</f>
        <v>#VALUE!</v>
      </c>
      <c r="BD1892" s="361" t="e">
        <f>_xll.qlIndexFixing($BE$1,AZ1892,TRUE,_xll.ohTrigger(Trigger,Quote!$V$2))</f>
        <v>#NUM!</v>
      </c>
    </row>
    <row r="1893" spans="51:56" ht="11.25" customHeight="1" x14ac:dyDescent="0.25">
      <c r="AY1893" s="189" t="s">
        <v>91</v>
      </c>
      <c r="AZ1893" s="188">
        <f>_xll.qlInterestRateIndexFixingDate(Currency&amp;"ibor"&amp;$I$1,BA1893,Trigger)</f>
        <v>52562</v>
      </c>
      <c r="BA1893" s="188">
        <f>_xll.qlCalendarAdvance(Calendar,BA1892,AY1893,"f",,Trigger)</f>
        <v>52566</v>
      </c>
      <c r="BB1893" s="188">
        <f>_xll.qlInterestRateIndexMaturity(Currency&amp;"ibor"&amp;$I$1,BA1893,Trigger)</f>
        <v>52657</v>
      </c>
      <c r="BC1893" s="361" t="e">
        <f>_xll.qlIndexFixing($AC$5,AZ1893,,_xll.ohTrigger(Trigger,Quote!$V$2))</f>
        <v>#VALUE!</v>
      </c>
      <c r="BD1893" s="361" t="e">
        <f>_xll.qlIndexFixing($BE$1,AZ1893,TRUE,_xll.ohTrigger(Trigger,Quote!$V$2))</f>
        <v>#NUM!</v>
      </c>
    </row>
    <row r="1894" spans="51:56" ht="11.25" customHeight="1" x14ac:dyDescent="0.25">
      <c r="AY1894" s="189" t="s">
        <v>91</v>
      </c>
      <c r="AZ1894" s="188">
        <f>_xll.qlInterestRateIndexFixingDate(Currency&amp;"ibor"&amp;$I$1,BA1894,Trigger)</f>
        <v>52569</v>
      </c>
      <c r="BA1894" s="188">
        <f>_xll.qlCalendarAdvance(Calendar,BA1893,AY1894,"f",,Trigger)</f>
        <v>52573</v>
      </c>
      <c r="BB1894" s="188">
        <f>_xll.qlInterestRateIndexMaturity(Currency&amp;"ibor"&amp;$I$1,BA1894,Trigger)</f>
        <v>52664</v>
      </c>
      <c r="BC1894" s="361" t="e">
        <f>_xll.qlIndexFixing($AC$5,AZ1894,,_xll.ohTrigger(Trigger,Quote!$V$2))</f>
        <v>#VALUE!</v>
      </c>
      <c r="BD1894" s="361" t="e">
        <f>_xll.qlIndexFixing($BE$1,AZ1894,TRUE,_xll.ohTrigger(Trigger,Quote!$V$2))</f>
        <v>#NUM!</v>
      </c>
    </row>
    <row r="1895" spans="51:56" ht="11.25" customHeight="1" x14ac:dyDescent="0.25">
      <c r="AY1895" s="189" t="s">
        <v>91</v>
      </c>
      <c r="AZ1895" s="188">
        <f>_xll.qlInterestRateIndexFixingDate(Currency&amp;"ibor"&amp;$I$1,BA1895,Trigger)</f>
        <v>52576</v>
      </c>
      <c r="BA1895" s="188">
        <f>_xll.qlCalendarAdvance(Calendar,BA1894,AY1895,"f",,Trigger)</f>
        <v>52580</v>
      </c>
      <c r="BB1895" s="188">
        <f>_xll.qlInterestRateIndexMaturity(Currency&amp;"ibor"&amp;$I$1,BA1895,Trigger)</f>
        <v>52671</v>
      </c>
      <c r="BC1895" s="361" t="e">
        <f>_xll.qlIndexFixing($AC$5,AZ1895,,_xll.ohTrigger(Trigger,Quote!$V$2))</f>
        <v>#VALUE!</v>
      </c>
      <c r="BD1895" s="361" t="e">
        <f>_xll.qlIndexFixing($BE$1,AZ1895,TRUE,_xll.ohTrigger(Trigger,Quote!$V$2))</f>
        <v>#NUM!</v>
      </c>
    </row>
    <row r="1896" spans="51:56" ht="11.25" customHeight="1" x14ac:dyDescent="0.25">
      <c r="AY1896" s="189" t="s">
        <v>91</v>
      </c>
      <c r="AZ1896" s="188">
        <f>_xll.qlInterestRateIndexFixingDate(Currency&amp;"ibor"&amp;$I$1,BA1896,Trigger)</f>
        <v>52583</v>
      </c>
      <c r="BA1896" s="188">
        <f>_xll.qlCalendarAdvance(Calendar,BA1895,AY1896,"f",,Trigger)</f>
        <v>52587</v>
      </c>
      <c r="BB1896" s="188">
        <f>_xll.qlInterestRateIndexMaturity(Currency&amp;"ibor"&amp;$I$1,BA1896,Trigger)</f>
        <v>52678</v>
      </c>
      <c r="BC1896" s="361" t="e">
        <f>_xll.qlIndexFixing($AC$5,AZ1896,,_xll.ohTrigger(Trigger,Quote!$V$2))</f>
        <v>#VALUE!</v>
      </c>
      <c r="BD1896" s="361" t="e">
        <f>_xll.qlIndexFixing($BE$1,AZ1896,TRUE,_xll.ohTrigger(Trigger,Quote!$V$2))</f>
        <v>#NUM!</v>
      </c>
    </row>
    <row r="1897" spans="51:56" ht="11.25" customHeight="1" x14ac:dyDescent="0.25">
      <c r="AY1897" s="189" t="s">
        <v>91</v>
      </c>
      <c r="AZ1897" s="188">
        <f>_xll.qlInterestRateIndexFixingDate(Currency&amp;"ibor"&amp;$I$1,BA1897,Trigger)</f>
        <v>52589</v>
      </c>
      <c r="BA1897" s="188">
        <f>_xll.qlCalendarAdvance(Calendar,BA1896,AY1897,"f",,Trigger)</f>
        <v>52594</v>
      </c>
      <c r="BB1897" s="188">
        <f>_xll.qlInterestRateIndexMaturity(Currency&amp;"ibor"&amp;$I$1,BA1897,Trigger)</f>
        <v>52685</v>
      </c>
      <c r="BC1897" s="361" t="e">
        <f>_xll.qlIndexFixing($AC$5,AZ1897,,_xll.ohTrigger(Trigger,Quote!$V$2))</f>
        <v>#VALUE!</v>
      </c>
      <c r="BD1897" s="361" t="e">
        <f>_xll.qlIndexFixing($BE$1,AZ1897,TRUE,_xll.ohTrigger(Trigger,Quote!$V$2))</f>
        <v>#NUM!</v>
      </c>
    </row>
    <row r="1898" spans="51:56" ht="11.25" customHeight="1" x14ac:dyDescent="0.25">
      <c r="AY1898" s="189" t="s">
        <v>91</v>
      </c>
      <c r="AZ1898" s="188">
        <f>_xll.qlInterestRateIndexFixingDate(Currency&amp;"ibor"&amp;$I$1,BA1898,Trigger)</f>
        <v>52596</v>
      </c>
      <c r="BA1898" s="188">
        <f>_xll.qlCalendarAdvance(Calendar,BA1897,AY1898,"f",,Trigger)</f>
        <v>52601</v>
      </c>
      <c r="BB1898" s="188">
        <f>_xll.qlInterestRateIndexMaturity(Currency&amp;"ibor"&amp;$I$1,BA1898,Trigger)</f>
        <v>52692</v>
      </c>
      <c r="BC1898" s="361" t="e">
        <f>_xll.qlIndexFixing($AC$5,AZ1898,,_xll.ohTrigger(Trigger,Quote!$V$2))</f>
        <v>#VALUE!</v>
      </c>
      <c r="BD1898" s="361" t="e">
        <f>_xll.qlIndexFixing($BE$1,AZ1898,TRUE,_xll.ohTrigger(Trigger,Quote!$V$2))</f>
        <v>#NUM!</v>
      </c>
    </row>
    <row r="1899" spans="51:56" ht="11.25" customHeight="1" x14ac:dyDescent="0.25">
      <c r="AY1899" s="189" t="s">
        <v>91</v>
      </c>
      <c r="AZ1899" s="188">
        <f>_xll.qlInterestRateIndexFixingDate(Currency&amp;"ibor"&amp;$I$1,BA1899,Trigger)</f>
        <v>52604</v>
      </c>
      <c r="BA1899" s="188">
        <f>_xll.qlCalendarAdvance(Calendar,BA1898,AY1899,"f",,Trigger)</f>
        <v>52608</v>
      </c>
      <c r="BB1899" s="188">
        <f>_xll.qlInterestRateIndexMaturity(Currency&amp;"ibor"&amp;$I$1,BA1899,Trigger)</f>
        <v>52699</v>
      </c>
      <c r="BC1899" s="361" t="e">
        <f>_xll.qlIndexFixing($AC$5,AZ1899,,_xll.ohTrigger(Trigger,Quote!$V$2))</f>
        <v>#VALUE!</v>
      </c>
      <c r="BD1899" s="361" t="e">
        <f>_xll.qlIndexFixing($BE$1,AZ1899,TRUE,_xll.ohTrigger(Trigger,Quote!$V$2))</f>
        <v>#NUM!</v>
      </c>
    </row>
    <row r="1900" spans="51:56" ht="11.25" customHeight="1" x14ac:dyDescent="0.25">
      <c r="AY1900" s="189" t="s">
        <v>91</v>
      </c>
      <c r="AZ1900" s="188">
        <f>_xll.qlInterestRateIndexFixingDate(Currency&amp;"ibor"&amp;$I$1,BA1900,Trigger)</f>
        <v>52611</v>
      </c>
      <c r="BA1900" s="188">
        <f>_xll.qlCalendarAdvance(Calendar,BA1899,AY1900,"f",,Trigger)</f>
        <v>52615</v>
      </c>
      <c r="BB1900" s="188">
        <f>_xll.qlInterestRateIndexMaturity(Currency&amp;"ibor"&amp;$I$1,BA1900,Trigger)</f>
        <v>52706</v>
      </c>
      <c r="BC1900" s="361" t="e">
        <f>_xll.qlIndexFixing($AC$5,AZ1900,,_xll.ohTrigger(Trigger,Quote!$V$2))</f>
        <v>#VALUE!</v>
      </c>
      <c r="BD1900" s="361" t="e">
        <f>_xll.qlIndexFixing($BE$1,AZ1900,TRUE,_xll.ohTrigger(Trigger,Quote!$V$2))</f>
        <v>#NUM!</v>
      </c>
    </row>
    <row r="1901" spans="51:56" ht="11.25" customHeight="1" x14ac:dyDescent="0.25">
      <c r="AY1901" s="189" t="s">
        <v>91</v>
      </c>
      <c r="AZ1901" s="188">
        <f>_xll.qlInterestRateIndexFixingDate(Currency&amp;"ibor"&amp;$I$1,BA1901,Trigger)</f>
        <v>52618</v>
      </c>
      <c r="BA1901" s="188">
        <f>_xll.qlCalendarAdvance(Calendar,BA1900,AY1901,"f",,Trigger)</f>
        <v>52622</v>
      </c>
      <c r="BB1901" s="188">
        <f>_xll.qlInterestRateIndexMaturity(Currency&amp;"ibor"&amp;$I$1,BA1901,Trigger)</f>
        <v>52713</v>
      </c>
      <c r="BC1901" s="361" t="e">
        <f>_xll.qlIndexFixing($AC$5,AZ1901,,_xll.ohTrigger(Trigger,Quote!$V$2))</f>
        <v>#VALUE!</v>
      </c>
      <c r="BD1901" s="361" t="e">
        <f>_xll.qlIndexFixing($BE$1,AZ1901,TRUE,_xll.ohTrigger(Trigger,Quote!$V$2))</f>
        <v>#NUM!</v>
      </c>
    </row>
    <row r="1902" spans="51:56" ht="11.25" customHeight="1" x14ac:dyDescent="0.25">
      <c r="AY1902" s="189" t="s">
        <v>91</v>
      </c>
      <c r="AZ1902" s="188">
        <f>_xll.qlInterestRateIndexFixingDate(Currency&amp;"ibor"&amp;$I$1,BA1902,Trigger)</f>
        <v>52625</v>
      </c>
      <c r="BA1902" s="188">
        <f>_xll.qlCalendarAdvance(Calendar,BA1901,AY1902,"f",,Trigger)</f>
        <v>52629</v>
      </c>
      <c r="BB1902" s="188">
        <f>_xll.qlInterestRateIndexMaturity(Currency&amp;"ibor"&amp;$I$1,BA1902,Trigger)</f>
        <v>52719</v>
      </c>
      <c r="BC1902" s="361" t="e">
        <f>_xll.qlIndexFixing($AC$5,AZ1902,,_xll.ohTrigger(Trigger,Quote!$V$2))</f>
        <v>#VALUE!</v>
      </c>
      <c r="BD1902" s="361" t="e">
        <f>_xll.qlIndexFixing($BE$1,AZ1902,TRUE,_xll.ohTrigger(Trigger,Quote!$V$2))</f>
        <v>#NUM!</v>
      </c>
    </row>
    <row r="1903" spans="51:56" ht="11.25" customHeight="1" x14ac:dyDescent="0.25">
      <c r="AY1903" s="189" t="s">
        <v>91</v>
      </c>
      <c r="AZ1903" s="188">
        <f>_xll.qlInterestRateIndexFixingDate(Currency&amp;"ibor"&amp;$I$1,BA1903,Trigger)</f>
        <v>52632</v>
      </c>
      <c r="BA1903" s="188">
        <f>_xll.qlCalendarAdvance(Calendar,BA1902,AY1903,"f",,Trigger)</f>
        <v>52636</v>
      </c>
      <c r="BB1903" s="188">
        <f>_xll.qlInterestRateIndexMaturity(Currency&amp;"ibor"&amp;$I$1,BA1903,Trigger)</f>
        <v>52726</v>
      </c>
      <c r="BC1903" s="361" t="e">
        <f>_xll.qlIndexFixing($AC$5,AZ1903,,_xll.ohTrigger(Trigger,Quote!$V$2))</f>
        <v>#VALUE!</v>
      </c>
      <c r="BD1903" s="361" t="e">
        <f>_xll.qlIndexFixing($BE$1,AZ1903,TRUE,_xll.ohTrigger(Trigger,Quote!$V$2))</f>
        <v>#NUM!</v>
      </c>
    </row>
    <row r="1904" spans="51:56" ht="11.25" customHeight="1" x14ac:dyDescent="0.25">
      <c r="AY1904" s="189" t="s">
        <v>91</v>
      </c>
      <c r="AZ1904" s="188">
        <f>_xll.qlInterestRateIndexFixingDate(Currency&amp;"ibor"&amp;$I$1,BA1904,Trigger)</f>
        <v>52639</v>
      </c>
      <c r="BA1904" s="188">
        <f>_xll.qlCalendarAdvance(Calendar,BA1903,AY1904,"f",,Trigger)</f>
        <v>52643</v>
      </c>
      <c r="BB1904" s="188">
        <f>_xll.qlInterestRateIndexMaturity(Currency&amp;"ibor"&amp;$I$1,BA1904,Trigger)</f>
        <v>52733</v>
      </c>
      <c r="BC1904" s="361" t="e">
        <f>_xll.qlIndexFixing($AC$5,AZ1904,,_xll.ohTrigger(Trigger,Quote!$V$2))</f>
        <v>#VALUE!</v>
      </c>
      <c r="BD1904" s="361" t="e">
        <f>_xll.qlIndexFixing($BE$1,AZ1904,TRUE,_xll.ohTrigger(Trigger,Quote!$V$2))</f>
        <v>#NUM!</v>
      </c>
    </row>
    <row r="1905" spans="51:56" ht="11.25" customHeight="1" x14ac:dyDescent="0.25">
      <c r="AY1905" s="189" t="s">
        <v>91</v>
      </c>
      <c r="AZ1905" s="188">
        <f>_xll.qlInterestRateIndexFixingDate(Currency&amp;"ibor"&amp;$I$1,BA1905,Trigger)</f>
        <v>52646</v>
      </c>
      <c r="BA1905" s="188">
        <f>_xll.qlCalendarAdvance(Calendar,BA1904,AY1905,"f",,Trigger)</f>
        <v>52650</v>
      </c>
      <c r="BB1905" s="188">
        <f>_xll.qlInterestRateIndexMaturity(Currency&amp;"ibor"&amp;$I$1,BA1905,Trigger)</f>
        <v>52740</v>
      </c>
      <c r="BC1905" s="361" t="e">
        <f>_xll.qlIndexFixing($AC$5,AZ1905,,_xll.ohTrigger(Trigger,Quote!$V$2))</f>
        <v>#VALUE!</v>
      </c>
      <c r="BD1905" s="361" t="e">
        <f>_xll.qlIndexFixing($BE$1,AZ1905,TRUE,_xll.ohTrigger(Trigger,Quote!$V$2))</f>
        <v>#NUM!</v>
      </c>
    </row>
    <row r="1906" spans="51:56" ht="11.25" customHeight="1" x14ac:dyDescent="0.25">
      <c r="AY1906" s="189" t="s">
        <v>91</v>
      </c>
      <c r="AZ1906" s="188">
        <f>_xll.qlInterestRateIndexFixingDate(Currency&amp;"ibor"&amp;$I$1,BA1906,Trigger)</f>
        <v>52653</v>
      </c>
      <c r="BA1906" s="188">
        <f>_xll.qlCalendarAdvance(Calendar,BA1905,AY1906,"f",,Trigger)</f>
        <v>52657</v>
      </c>
      <c r="BB1906" s="188">
        <f>_xll.qlInterestRateIndexMaturity(Currency&amp;"ibor"&amp;$I$1,BA1906,Trigger)</f>
        <v>52749</v>
      </c>
      <c r="BC1906" s="361" t="e">
        <f>_xll.qlIndexFixing($AC$5,AZ1906,,_xll.ohTrigger(Trigger,Quote!$V$2))</f>
        <v>#VALUE!</v>
      </c>
      <c r="BD1906" s="361" t="e">
        <f>_xll.qlIndexFixing($BE$1,AZ1906,TRUE,_xll.ohTrigger(Trigger,Quote!$V$2))</f>
        <v>#NUM!</v>
      </c>
    </row>
    <row r="1907" spans="51:56" ht="11.25" customHeight="1" x14ac:dyDescent="0.25">
      <c r="AY1907" s="189" t="s">
        <v>91</v>
      </c>
      <c r="AZ1907" s="188">
        <f>_xll.qlInterestRateIndexFixingDate(Currency&amp;"ibor"&amp;$I$1,BA1907,Trigger)</f>
        <v>52660</v>
      </c>
      <c r="BA1907" s="188">
        <f>_xll.qlCalendarAdvance(Calendar,BA1906,AY1907,"f",,Trigger)</f>
        <v>52664</v>
      </c>
      <c r="BB1907" s="188">
        <f>_xll.qlInterestRateIndexMaturity(Currency&amp;"ibor"&amp;$I$1,BA1907,Trigger)</f>
        <v>52756</v>
      </c>
      <c r="BC1907" s="361" t="e">
        <f>_xll.qlIndexFixing($AC$5,AZ1907,,_xll.ohTrigger(Trigger,Quote!$V$2))</f>
        <v>#VALUE!</v>
      </c>
      <c r="BD1907" s="361" t="e">
        <f>_xll.qlIndexFixing($BE$1,AZ1907,TRUE,_xll.ohTrigger(Trigger,Quote!$V$2))</f>
        <v>#NUM!</v>
      </c>
    </row>
    <row r="1908" spans="51:56" ht="11.25" customHeight="1" x14ac:dyDescent="0.25">
      <c r="AY1908" s="189" t="s">
        <v>91</v>
      </c>
      <c r="AZ1908" s="188">
        <f>_xll.qlInterestRateIndexFixingDate(Currency&amp;"ibor"&amp;$I$1,BA1908,Trigger)</f>
        <v>52667</v>
      </c>
      <c r="BA1908" s="188">
        <f>_xll.qlCalendarAdvance(Calendar,BA1907,AY1908,"f",,Trigger)</f>
        <v>52671</v>
      </c>
      <c r="BB1908" s="188">
        <f>_xll.qlInterestRateIndexMaturity(Currency&amp;"ibor"&amp;$I$1,BA1908,Trigger)</f>
        <v>52763</v>
      </c>
      <c r="BC1908" s="361" t="e">
        <f>_xll.qlIndexFixing($AC$5,AZ1908,,_xll.ohTrigger(Trigger,Quote!$V$2))</f>
        <v>#VALUE!</v>
      </c>
      <c r="BD1908" s="361" t="e">
        <f>_xll.qlIndexFixing($BE$1,AZ1908,TRUE,_xll.ohTrigger(Trigger,Quote!$V$2))</f>
        <v>#NUM!</v>
      </c>
    </row>
    <row r="1909" spans="51:56" ht="11.25" customHeight="1" x14ac:dyDescent="0.25">
      <c r="AY1909" s="189" t="s">
        <v>91</v>
      </c>
      <c r="AZ1909" s="188">
        <f>_xll.qlInterestRateIndexFixingDate(Currency&amp;"ibor"&amp;$I$1,BA1909,Trigger)</f>
        <v>52674</v>
      </c>
      <c r="BA1909" s="188">
        <f>_xll.qlCalendarAdvance(Calendar,BA1908,AY1909,"f",,Trigger)</f>
        <v>52678</v>
      </c>
      <c r="BB1909" s="188">
        <f>_xll.qlInterestRateIndexMaturity(Currency&amp;"ibor"&amp;$I$1,BA1909,Trigger)</f>
        <v>52770</v>
      </c>
      <c r="BC1909" s="361" t="e">
        <f>_xll.qlIndexFixing($AC$5,AZ1909,,_xll.ohTrigger(Trigger,Quote!$V$2))</f>
        <v>#VALUE!</v>
      </c>
      <c r="BD1909" s="361" t="e">
        <f>_xll.qlIndexFixing($BE$1,AZ1909,TRUE,_xll.ohTrigger(Trigger,Quote!$V$2))</f>
        <v>#NUM!</v>
      </c>
    </row>
    <row r="1910" spans="51:56" ht="11.25" customHeight="1" x14ac:dyDescent="0.25">
      <c r="AY1910" s="189" t="s">
        <v>91</v>
      </c>
      <c r="AZ1910" s="188">
        <f>_xll.qlInterestRateIndexFixingDate(Currency&amp;"ibor"&amp;$I$1,BA1910,Trigger)</f>
        <v>52681</v>
      </c>
      <c r="BA1910" s="188">
        <f>_xll.qlCalendarAdvance(Calendar,BA1909,AY1910,"f",,Trigger)</f>
        <v>52685</v>
      </c>
      <c r="BB1910" s="188">
        <f>_xll.qlInterestRateIndexMaturity(Currency&amp;"ibor"&amp;$I$1,BA1910,Trigger)</f>
        <v>52777</v>
      </c>
      <c r="BC1910" s="361" t="e">
        <f>_xll.qlIndexFixing($AC$5,AZ1910,,_xll.ohTrigger(Trigger,Quote!$V$2))</f>
        <v>#VALUE!</v>
      </c>
      <c r="BD1910" s="361" t="e">
        <f>_xll.qlIndexFixing($BE$1,AZ1910,TRUE,_xll.ohTrigger(Trigger,Quote!$V$2))</f>
        <v>#NUM!</v>
      </c>
    </row>
    <row r="1911" spans="51:56" ht="11.25" customHeight="1" x14ac:dyDescent="0.25">
      <c r="AY1911" s="189" t="s">
        <v>91</v>
      </c>
      <c r="AZ1911" s="188">
        <f>_xll.qlInterestRateIndexFixingDate(Currency&amp;"ibor"&amp;$I$1,BA1911,Trigger)</f>
        <v>52688</v>
      </c>
      <c r="BA1911" s="188">
        <f>_xll.qlCalendarAdvance(Calendar,BA1910,AY1911,"f",,Trigger)</f>
        <v>52692</v>
      </c>
      <c r="BB1911" s="188">
        <f>_xll.qlInterestRateIndexMaturity(Currency&amp;"ibor"&amp;$I$1,BA1911,Trigger)</f>
        <v>52783</v>
      </c>
      <c r="BC1911" s="361" t="e">
        <f>_xll.qlIndexFixing($AC$5,AZ1911,,_xll.ohTrigger(Trigger,Quote!$V$2))</f>
        <v>#VALUE!</v>
      </c>
      <c r="BD1911" s="361" t="e">
        <f>_xll.qlIndexFixing($BE$1,AZ1911,TRUE,_xll.ohTrigger(Trigger,Quote!$V$2))</f>
        <v>#NUM!</v>
      </c>
    </row>
    <row r="1912" spans="51:56" ht="11.25" customHeight="1" x14ac:dyDescent="0.25">
      <c r="AY1912" s="189" t="s">
        <v>91</v>
      </c>
      <c r="AZ1912" s="188">
        <f>_xll.qlInterestRateIndexFixingDate(Currency&amp;"ibor"&amp;$I$1,BA1912,Trigger)</f>
        <v>52695</v>
      </c>
      <c r="BA1912" s="188">
        <f>_xll.qlCalendarAdvance(Calendar,BA1911,AY1912,"f",,Trigger)</f>
        <v>52699</v>
      </c>
      <c r="BB1912" s="188">
        <f>_xll.qlInterestRateIndexMaturity(Currency&amp;"ibor"&amp;$I$1,BA1912,Trigger)</f>
        <v>52790</v>
      </c>
      <c r="BC1912" s="361" t="e">
        <f>_xll.qlIndexFixing($AC$5,AZ1912,,_xll.ohTrigger(Trigger,Quote!$V$2))</f>
        <v>#VALUE!</v>
      </c>
      <c r="BD1912" s="361" t="e">
        <f>_xll.qlIndexFixing($BE$1,AZ1912,TRUE,_xll.ohTrigger(Trigger,Quote!$V$2))</f>
        <v>#NUM!</v>
      </c>
    </row>
    <row r="1913" spans="51:56" ht="11.25" customHeight="1" x14ac:dyDescent="0.25">
      <c r="AY1913" s="189" t="s">
        <v>91</v>
      </c>
      <c r="AZ1913" s="188">
        <f>_xll.qlInterestRateIndexFixingDate(Currency&amp;"ibor"&amp;$I$1,BA1913,Trigger)</f>
        <v>52700</v>
      </c>
      <c r="BA1913" s="188">
        <f>_xll.qlCalendarAdvance(Calendar,BA1912,AY1913,"f",,Trigger)</f>
        <v>52706</v>
      </c>
      <c r="BB1913" s="188">
        <f>_xll.qlInterestRateIndexMaturity(Currency&amp;"ibor"&amp;$I$1,BA1913,Trigger)</f>
        <v>52797</v>
      </c>
      <c r="BC1913" s="361" t="e">
        <f>_xll.qlIndexFixing($AC$5,AZ1913,,_xll.ohTrigger(Trigger,Quote!$V$2))</f>
        <v>#VALUE!</v>
      </c>
      <c r="BD1913" s="361" t="e">
        <f>_xll.qlIndexFixing($BE$1,AZ1913,TRUE,_xll.ohTrigger(Trigger,Quote!$V$2))</f>
        <v>#NUM!</v>
      </c>
    </row>
    <row r="1914" spans="51:56" ht="11.25" customHeight="1" x14ac:dyDescent="0.25">
      <c r="AY1914" s="189" t="s">
        <v>91</v>
      </c>
      <c r="AZ1914" s="188">
        <f>_xll.qlInterestRateIndexFixingDate(Currency&amp;"ibor"&amp;$I$1,BA1914,Trigger)</f>
        <v>52709</v>
      </c>
      <c r="BA1914" s="188">
        <f>_xll.qlCalendarAdvance(Calendar,BA1913,AY1914,"f",,Trigger)</f>
        <v>52713</v>
      </c>
      <c r="BB1914" s="188">
        <f>_xll.qlInterestRateIndexMaturity(Currency&amp;"ibor"&amp;$I$1,BA1914,Trigger)</f>
        <v>52804</v>
      </c>
      <c r="BC1914" s="361" t="e">
        <f>_xll.qlIndexFixing($AC$5,AZ1914,,_xll.ohTrigger(Trigger,Quote!$V$2))</f>
        <v>#VALUE!</v>
      </c>
      <c r="BD1914" s="361" t="e">
        <f>_xll.qlIndexFixing($BE$1,AZ1914,TRUE,_xll.ohTrigger(Trigger,Quote!$V$2))</f>
        <v>#NUM!</v>
      </c>
    </row>
    <row r="1915" spans="51:56" ht="11.25" customHeight="1" x14ac:dyDescent="0.25">
      <c r="AY1915" s="189" t="s">
        <v>91</v>
      </c>
      <c r="AZ1915" s="188">
        <f>_xll.qlInterestRateIndexFixingDate(Currency&amp;"ibor"&amp;$I$1,BA1915,Trigger)</f>
        <v>52716</v>
      </c>
      <c r="BA1915" s="188">
        <f>_xll.qlCalendarAdvance(Calendar,BA1914,AY1915,"f",,Trigger)</f>
        <v>52720</v>
      </c>
      <c r="BB1915" s="188">
        <f>_xll.qlInterestRateIndexMaturity(Currency&amp;"ibor"&amp;$I$1,BA1915,Trigger)</f>
        <v>52812</v>
      </c>
      <c r="BC1915" s="361" t="e">
        <f>_xll.qlIndexFixing($AC$5,AZ1915,,_xll.ohTrigger(Trigger,Quote!$V$2))</f>
        <v>#VALUE!</v>
      </c>
      <c r="BD1915" s="361" t="e">
        <f>_xll.qlIndexFixing($BE$1,AZ1915,TRUE,_xll.ohTrigger(Trigger,Quote!$V$2))</f>
        <v>#NUM!</v>
      </c>
    </row>
    <row r="1916" spans="51:56" ht="11.25" customHeight="1" x14ac:dyDescent="0.25">
      <c r="AY1916" s="189" t="s">
        <v>91</v>
      </c>
      <c r="AZ1916" s="188">
        <f>_xll.qlInterestRateIndexFixingDate(Currency&amp;"ibor"&amp;$I$1,BA1916,Trigger)</f>
        <v>52723</v>
      </c>
      <c r="BA1916" s="188">
        <f>_xll.qlCalendarAdvance(Calendar,BA1915,AY1916,"f",,Trigger)</f>
        <v>52727</v>
      </c>
      <c r="BB1916" s="188">
        <f>_xll.qlInterestRateIndexMaturity(Currency&amp;"ibor"&amp;$I$1,BA1916,Trigger)</f>
        <v>52819</v>
      </c>
      <c r="BC1916" s="361" t="e">
        <f>_xll.qlIndexFixing($AC$5,AZ1916,,_xll.ohTrigger(Trigger,Quote!$V$2))</f>
        <v>#VALUE!</v>
      </c>
      <c r="BD1916" s="361" t="e">
        <f>_xll.qlIndexFixing($BE$1,AZ1916,TRUE,_xll.ohTrigger(Trigger,Quote!$V$2))</f>
        <v>#NUM!</v>
      </c>
    </row>
    <row r="1917" spans="51:56" ht="11.25" customHeight="1" x14ac:dyDescent="0.25">
      <c r="AY1917" s="189" t="s">
        <v>91</v>
      </c>
      <c r="AZ1917" s="188">
        <f>_xll.qlInterestRateIndexFixingDate(Currency&amp;"ibor"&amp;$I$1,BA1917,Trigger)</f>
        <v>52730</v>
      </c>
      <c r="BA1917" s="188">
        <f>_xll.qlCalendarAdvance(Calendar,BA1916,AY1917,"f",,Trigger)</f>
        <v>52734</v>
      </c>
      <c r="BB1917" s="188">
        <f>_xll.qlInterestRateIndexMaturity(Currency&amp;"ibor"&amp;$I$1,BA1917,Trigger)</f>
        <v>52826</v>
      </c>
      <c r="BC1917" s="361" t="e">
        <f>_xll.qlIndexFixing($AC$5,AZ1917,,_xll.ohTrigger(Trigger,Quote!$V$2))</f>
        <v>#VALUE!</v>
      </c>
      <c r="BD1917" s="361" t="e">
        <f>_xll.qlIndexFixing($BE$1,AZ1917,TRUE,_xll.ohTrigger(Trigger,Quote!$V$2))</f>
        <v>#NUM!</v>
      </c>
    </row>
    <row r="1918" spans="51:56" ht="11.25" customHeight="1" x14ac:dyDescent="0.25">
      <c r="AY1918" s="189" t="s">
        <v>91</v>
      </c>
      <c r="AZ1918" s="188">
        <f>_xll.qlInterestRateIndexFixingDate(Currency&amp;"ibor"&amp;$I$1,BA1918,Trigger)</f>
        <v>52737</v>
      </c>
      <c r="BA1918" s="188">
        <f>_xll.qlCalendarAdvance(Calendar,BA1917,AY1918,"f",,Trigger)</f>
        <v>52741</v>
      </c>
      <c r="BB1918" s="188">
        <f>_xll.qlInterestRateIndexMaturity(Currency&amp;"ibor"&amp;$I$1,BA1918,Trigger)</f>
        <v>52833</v>
      </c>
      <c r="BC1918" s="361" t="e">
        <f>_xll.qlIndexFixing($AC$5,AZ1918,,_xll.ohTrigger(Trigger,Quote!$V$2))</f>
        <v>#VALUE!</v>
      </c>
      <c r="BD1918" s="361" t="e">
        <f>_xll.qlIndexFixing($BE$1,AZ1918,TRUE,_xll.ohTrigger(Trigger,Quote!$V$2))</f>
        <v>#NUM!</v>
      </c>
    </row>
    <row r="1919" spans="51:56" ht="11.25" customHeight="1" x14ac:dyDescent="0.25">
      <c r="AY1919" s="189" t="s">
        <v>91</v>
      </c>
      <c r="AZ1919" s="188">
        <f>_xll.qlInterestRateIndexFixingDate(Currency&amp;"ibor"&amp;$I$1,BA1919,Trigger)</f>
        <v>52744</v>
      </c>
      <c r="BA1919" s="188">
        <f>_xll.qlCalendarAdvance(Calendar,BA1918,AY1919,"f",,Trigger)</f>
        <v>52748</v>
      </c>
      <c r="BB1919" s="188">
        <f>_xll.qlInterestRateIndexMaturity(Currency&amp;"ibor"&amp;$I$1,BA1919,Trigger)</f>
        <v>52840</v>
      </c>
      <c r="BC1919" s="361" t="e">
        <f>_xll.qlIndexFixing($AC$5,AZ1919,,_xll.ohTrigger(Trigger,Quote!$V$2))</f>
        <v>#VALUE!</v>
      </c>
      <c r="BD1919" s="361" t="e">
        <f>_xll.qlIndexFixing($BE$1,AZ1919,TRUE,_xll.ohTrigger(Trigger,Quote!$V$2))</f>
        <v>#NUM!</v>
      </c>
    </row>
    <row r="1920" spans="51:56" ht="11.25" customHeight="1" x14ac:dyDescent="0.25">
      <c r="AY1920" s="189" t="s">
        <v>91</v>
      </c>
      <c r="AZ1920" s="188">
        <f>_xll.qlInterestRateIndexFixingDate(Currency&amp;"ibor"&amp;$I$1,BA1920,Trigger)</f>
        <v>52751</v>
      </c>
      <c r="BA1920" s="188">
        <f>_xll.qlCalendarAdvance(Calendar,BA1919,AY1920,"f",,Trigger)</f>
        <v>52755</v>
      </c>
      <c r="BB1920" s="188">
        <f>_xll.qlInterestRateIndexMaturity(Currency&amp;"ibor"&amp;$I$1,BA1920,Trigger)</f>
        <v>52847</v>
      </c>
      <c r="BC1920" s="361" t="e">
        <f>_xll.qlIndexFixing($AC$5,AZ1920,,_xll.ohTrigger(Trigger,Quote!$V$2))</f>
        <v>#VALUE!</v>
      </c>
      <c r="BD1920" s="361" t="e">
        <f>_xll.qlIndexFixing($BE$1,AZ1920,TRUE,_xll.ohTrigger(Trigger,Quote!$V$2))</f>
        <v>#NUM!</v>
      </c>
    </row>
    <row r="1921" spans="51:56" ht="11.25" customHeight="1" x14ac:dyDescent="0.25">
      <c r="AY1921" s="189" t="s">
        <v>91</v>
      </c>
      <c r="AZ1921" s="188">
        <f>_xll.qlInterestRateIndexFixingDate(Currency&amp;"ibor"&amp;$I$1,BA1921,Trigger)</f>
        <v>52758</v>
      </c>
      <c r="BA1921" s="188">
        <f>_xll.qlCalendarAdvance(Calendar,BA1920,AY1921,"f",,Trigger)</f>
        <v>52762</v>
      </c>
      <c r="BB1921" s="188">
        <f>_xll.qlInterestRateIndexMaturity(Currency&amp;"ibor"&amp;$I$1,BA1921,Trigger)</f>
        <v>52854</v>
      </c>
      <c r="BC1921" s="361" t="e">
        <f>_xll.qlIndexFixing($AC$5,AZ1921,,_xll.ohTrigger(Trigger,Quote!$V$2))</f>
        <v>#VALUE!</v>
      </c>
      <c r="BD1921" s="361" t="e">
        <f>_xll.qlIndexFixing($BE$1,AZ1921,TRUE,_xll.ohTrigger(Trigger,Quote!$V$2))</f>
        <v>#NUM!</v>
      </c>
    </row>
    <row r="1922" spans="51:56" ht="11.25" customHeight="1" x14ac:dyDescent="0.25">
      <c r="AY1922" s="189" t="s">
        <v>91</v>
      </c>
      <c r="AZ1922" s="188">
        <f>_xll.qlInterestRateIndexFixingDate(Currency&amp;"ibor"&amp;$I$1,BA1922,Trigger)</f>
        <v>52765</v>
      </c>
      <c r="BA1922" s="188">
        <f>_xll.qlCalendarAdvance(Calendar,BA1921,AY1922,"f",,Trigger)</f>
        <v>52769</v>
      </c>
      <c r="BB1922" s="188">
        <f>_xll.qlInterestRateIndexMaturity(Currency&amp;"ibor"&amp;$I$1,BA1922,Trigger)</f>
        <v>52861</v>
      </c>
      <c r="BC1922" s="361" t="e">
        <f>_xll.qlIndexFixing($AC$5,AZ1922,,_xll.ohTrigger(Trigger,Quote!$V$2))</f>
        <v>#VALUE!</v>
      </c>
      <c r="BD1922" s="361" t="e">
        <f>_xll.qlIndexFixing($BE$1,AZ1922,TRUE,_xll.ohTrigger(Trigger,Quote!$V$2))</f>
        <v>#NUM!</v>
      </c>
    </row>
    <row r="1923" spans="51:56" ht="11.25" customHeight="1" x14ac:dyDescent="0.25">
      <c r="AY1923" s="189" t="s">
        <v>91</v>
      </c>
      <c r="AZ1923" s="188">
        <f>_xll.qlInterestRateIndexFixingDate(Currency&amp;"ibor"&amp;$I$1,BA1923,Trigger)</f>
        <v>52772</v>
      </c>
      <c r="BA1923" s="188">
        <f>_xll.qlCalendarAdvance(Calendar,BA1922,AY1923,"f",,Trigger)</f>
        <v>52776</v>
      </c>
      <c r="BB1923" s="188">
        <f>_xll.qlInterestRateIndexMaturity(Currency&amp;"ibor"&amp;$I$1,BA1923,Trigger)</f>
        <v>52868</v>
      </c>
      <c r="BC1923" s="361" t="e">
        <f>_xll.qlIndexFixing($AC$5,AZ1923,,_xll.ohTrigger(Trigger,Quote!$V$2))</f>
        <v>#VALUE!</v>
      </c>
      <c r="BD1923" s="361" t="e">
        <f>_xll.qlIndexFixing($BE$1,AZ1923,TRUE,_xll.ohTrigger(Trigger,Quote!$V$2))</f>
        <v>#NUM!</v>
      </c>
    </row>
    <row r="1924" spans="51:56" ht="11.25" customHeight="1" x14ac:dyDescent="0.25">
      <c r="AY1924" s="189" t="s">
        <v>91</v>
      </c>
      <c r="AZ1924" s="188">
        <f>_xll.qlInterestRateIndexFixingDate(Currency&amp;"ibor"&amp;$I$1,BA1924,Trigger)</f>
        <v>52779</v>
      </c>
      <c r="BA1924" s="188">
        <f>_xll.qlCalendarAdvance(Calendar,BA1923,AY1924,"f",,Trigger)</f>
        <v>52783</v>
      </c>
      <c r="BB1924" s="188">
        <f>_xll.qlInterestRateIndexMaturity(Currency&amp;"ibor"&amp;$I$1,BA1924,Trigger)</f>
        <v>52875</v>
      </c>
      <c r="BC1924" s="361" t="e">
        <f>_xll.qlIndexFixing($AC$5,AZ1924,,_xll.ohTrigger(Trigger,Quote!$V$2))</f>
        <v>#VALUE!</v>
      </c>
      <c r="BD1924" s="361" t="e">
        <f>_xll.qlIndexFixing($BE$1,AZ1924,TRUE,_xll.ohTrigger(Trigger,Quote!$V$2))</f>
        <v>#NUM!</v>
      </c>
    </row>
    <row r="1925" spans="51:56" ht="11.25" customHeight="1" x14ac:dyDescent="0.25">
      <c r="AY1925" s="189" t="s">
        <v>91</v>
      </c>
      <c r="AZ1925" s="188">
        <f>_xll.qlInterestRateIndexFixingDate(Currency&amp;"ibor"&amp;$I$1,BA1925,Trigger)</f>
        <v>52786</v>
      </c>
      <c r="BA1925" s="188">
        <f>_xll.qlCalendarAdvance(Calendar,BA1924,AY1925,"f",,Trigger)</f>
        <v>52790</v>
      </c>
      <c r="BB1925" s="188">
        <f>_xll.qlInterestRateIndexMaturity(Currency&amp;"ibor"&amp;$I$1,BA1925,Trigger)</f>
        <v>52882</v>
      </c>
      <c r="BC1925" s="361" t="e">
        <f>_xll.qlIndexFixing($AC$5,AZ1925,,_xll.ohTrigger(Trigger,Quote!$V$2))</f>
        <v>#VALUE!</v>
      </c>
      <c r="BD1925" s="361" t="e">
        <f>_xll.qlIndexFixing($BE$1,AZ1925,TRUE,_xll.ohTrigger(Trigger,Quote!$V$2))</f>
        <v>#NUM!</v>
      </c>
    </row>
    <row r="1926" spans="51:56" ht="11.25" customHeight="1" x14ac:dyDescent="0.25">
      <c r="AY1926" s="189" t="s">
        <v>91</v>
      </c>
      <c r="AZ1926" s="188">
        <f>_xll.qlInterestRateIndexFixingDate(Currency&amp;"ibor"&amp;$I$1,BA1926,Trigger)</f>
        <v>52793</v>
      </c>
      <c r="BA1926" s="188">
        <f>_xll.qlCalendarAdvance(Calendar,BA1925,AY1926,"f",,Trigger)</f>
        <v>52797</v>
      </c>
      <c r="BB1926" s="188">
        <f>_xll.qlInterestRateIndexMaturity(Currency&amp;"ibor"&amp;$I$1,BA1926,Trigger)</f>
        <v>52889</v>
      </c>
      <c r="BC1926" s="361" t="e">
        <f>_xll.qlIndexFixing($AC$5,AZ1926,,_xll.ohTrigger(Trigger,Quote!$V$2))</f>
        <v>#VALUE!</v>
      </c>
      <c r="BD1926" s="361" t="e">
        <f>_xll.qlIndexFixing($BE$1,AZ1926,TRUE,_xll.ohTrigger(Trigger,Quote!$V$2))</f>
        <v>#NUM!</v>
      </c>
    </row>
    <row r="1927" spans="51:56" ht="11.25" customHeight="1" x14ac:dyDescent="0.25">
      <c r="AY1927" s="189" t="s">
        <v>91</v>
      </c>
      <c r="AZ1927" s="188">
        <f>_xll.qlInterestRateIndexFixingDate(Currency&amp;"ibor"&amp;$I$1,BA1927,Trigger)</f>
        <v>52800</v>
      </c>
      <c r="BA1927" s="188">
        <f>_xll.qlCalendarAdvance(Calendar,BA1926,AY1927,"f",,Trigger)</f>
        <v>52804</v>
      </c>
      <c r="BB1927" s="188">
        <f>_xll.qlInterestRateIndexMaturity(Currency&amp;"ibor"&amp;$I$1,BA1927,Trigger)</f>
        <v>52896</v>
      </c>
      <c r="BC1927" s="361" t="e">
        <f>_xll.qlIndexFixing($AC$5,AZ1927,,_xll.ohTrigger(Trigger,Quote!$V$2))</f>
        <v>#VALUE!</v>
      </c>
      <c r="BD1927" s="361" t="e">
        <f>_xll.qlIndexFixing($BE$1,AZ1927,TRUE,_xll.ohTrigger(Trigger,Quote!$V$2))</f>
        <v>#NUM!</v>
      </c>
    </row>
    <row r="1928" spans="51:56" ht="11.25" customHeight="1" x14ac:dyDescent="0.25">
      <c r="AY1928" s="189" t="s">
        <v>91</v>
      </c>
      <c r="AZ1928" s="188">
        <f>_xll.qlInterestRateIndexFixingDate(Currency&amp;"ibor"&amp;$I$1,BA1928,Trigger)</f>
        <v>52807</v>
      </c>
      <c r="BA1928" s="188">
        <f>_xll.qlCalendarAdvance(Calendar,BA1927,AY1928,"f",,Trigger)</f>
        <v>52811</v>
      </c>
      <c r="BB1928" s="188">
        <f>_xll.qlInterestRateIndexMaturity(Currency&amp;"ibor"&amp;$I$1,BA1928,Trigger)</f>
        <v>52903</v>
      </c>
      <c r="BC1928" s="361" t="e">
        <f>_xll.qlIndexFixing($AC$5,AZ1928,,_xll.ohTrigger(Trigger,Quote!$V$2))</f>
        <v>#VALUE!</v>
      </c>
      <c r="BD1928" s="361" t="e">
        <f>_xll.qlIndexFixing($BE$1,AZ1928,TRUE,_xll.ohTrigger(Trigger,Quote!$V$2))</f>
        <v>#NUM!</v>
      </c>
    </row>
    <row r="1929" spans="51:56" ht="11.25" customHeight="1" x14ac:dyDescent="0.25">
      <c r="AY1929" s="189" t="s">
        <v>91</v>
      </c>
      <c r="AZ1929" s="188">
        <f>_xll.qlInterestRateIndexFixingDate(Currency&amp;"ibor"&amp;$I$1,BA1929,Trigger)</f>
        <v>52814</v>
      </c>
      <c r="BA1929" s="188">
        <f>_xll.qlCalendarAdvance(Calendar,BA1928,AY1929,"f",,Trigger)</f>
        <v>52818</v>
      </c>
      <c r="BB1929" s="188">
        <f>_xll.qlInterestRateIndexMaturity(Currency&amp;"ibor"&amp;$I$1,BA1929,Trigger)</f>
        <v>52910</v>
      </c>
      <c r="BC1929" s="361" t="e">
        <f>_xll.qlIndexFixing($AC$5,AZ1929,,_xll.ohTrigger(Trigger,Quote!$V$2))</f>
        <v>#VALUE!</v>
      </c>
      <c r="BD1929" s="361" t="e">
        <f>_xll.qlIndexFixing($BE$1,AZ1929,TRUE,_xll.ohTrigger(Trigger,Quote!$V$2))</f>
        <v>#NUM!</v>
      </c>
    </row>
    <row r="1930" spans="51:56" ht="11.25" customHeight="1" x14ac:dyDescent="0.25">
      <c r="AY1930" s="189" t="s">
        <v>91</v>
      </c>
      <c r="AZ1930" s="188">
        <f>_xll.qlInterestRateIndexFixingDate(Currency&amp;"ibor"&amp;$I$1,BA1930,Trigger)</f>
        <v>52821</v>
      </c>
      <c r="BA1930" s="188">
        <f>_xll.qlCalendarAdvance(Calendar,BA1929,AY1930,"f",,Trigger)</f>
        <v>52825</v>
      </c>
      <c r="BB1930" s="188">
        <f>_xll.qlInterestRateIndexMaturity(Currency&amp;"ibor"&amp;$I$1,BA1930,Trigger)</f>
        <v>52917</v>
      </c>
      <c r="BC1930" s="361" t="e">
        <f>_xll.qlIndexFixing($AC$5,AZ1930,,_xll.ohTrigger(Trigger,Quote!$V$2))</f>
        <v>#VALUE!</v>
      </c>
      <c r="BD1930" s="361" t="e">
        <f>_xll.qlIndexFixing($BE$1,AZ1930,TRUE,_xll.ohTrigger(Trigger,Quote!$V$2))</f>
        <v>#NUM!</v>
      </c>
    </row>
    <row r="1931" spans="51:56" ht="11.25" customHeight="1" x14ac:dyDescent="0.25">
      <c r="AY1931" s="189" t="s">
        <v>91</v>
      </c>
      <c r="AZ1931" s="188">
        <f>_xll.qlInterestRateIndexFixingDate(Currency&amp;"ibor"&amp;$I$1,BA1931,Trigger)</f>
        <v>52828</v>
      </c>
      <c r="BA1931" s="188">
        <f>_xll.qlCalendarAdvance(Calendar,BA1930,AY1931,"f",,Trigger)</f>
        <v>52832</v>
      </c>
      <c r="BB1931" s="188">
        <f>_xll.qlInterestRateIndexMaturity(Currency&amp;"ibor"&amp;$I$1,BA1931,Trigger)</f>
        <v>52924</v>
      </c>
      <c r="BC1931" s="361" t="e">
        <f>_xll.qlIndexFixing($AC$5,AZ1931,,_xll.ohTrigger(Trigger,Quote!$V$2))</f>
        <v>#VALUE!</v>
      </c>
      <c r="BD1931" s="361" t="e">
        <f>_xll.qlIndexFixing($BE$1,AZ1931,TRUE,_xll.ohTrigger(Trigger,Quote!$V$2))</f>
        <v>#NUM!</v>
      </c>
    </row>
    <row r="1932" spans="51:56" ht="11.25" customHeight="1" x14ac:dyDescent="0.25">
      <c r="AY1932" s="189" t="s">
        <v>91</v>
      </c>
      <c r="AZ1932" s="188">
        <f>_xll.qlInterestRateIndexFixingDate(Currency&amp;"ibor"&amp;$I$1,BA1932,Trigger)</f>
        <v>52835</v>
      </c>
      <c r="BA1932" s="188">
        <f>_xll.qlCalendarAdvance(Calendar,BA1931,AY1932,"f",,Trigger)</f>
        <v>52839</v>
      </c>
      <c r="BB1932" s="188">
        <f>_xll.qlInterestRateIndexMaturity(Currency&amp;"ibor"&amp;$I$1,BA1932,Trigger)</f>
        <v>52931</v>
      </c>
      <c r="BC1932" s="361" t="e">
        <f>_xll.qlIndexFixing($AC$5,AZ1932,,_xll.ohTrigger(Trigger,Quote!$V$2))</f>
        <v>#VALUE!</v>
      </c>
      <c r="BD1932" s="361" t="e">
        <f>_xll.qlIndexFixing($BE$1,AZ1932,TRUE,_xll.ohTrigger(Trigger,Quote!$V$2))</f>
        <v>#NUM!</v>
      </c>
    </row>
    <row r="1933" spans="51:56" ht="11.25" customHeight="1" x14ac:dyDescent="0.25">
      <c r="AY1933" s="189" t="s">
        <v>91</v>
      </c>
      <c r="AZ1933" s="188">
        <f>_xll.qlInterestRateIndexFixingDate(Currency&amp;"ibor"&amp;$I$1,BA1933,Trigger)</f>
        <v>52842</v>
      </c>
      <c r="BA1933" s="188">
        <f>_xll.qlCalendarAdvance(Calendar,BA1932,AY1933,"f",,Trigger)</f>
        <v>52846</v>
      </c>
      <c r="BB1933" s="188">
        <f>_xll.qlInterestRateIndexMaturity(Currency&amp;"ibor"&amp;$I$1,BA1933,Trigger)</f>
        <v>52937</v>
      </c>
      <c r="BC1933" s="361" t="e">
        <f>_xll.qlIndexFixing($AC$5,AZ1933,,_xll.ohTrigger(Trigger,Quote!$V$2))</f>
        <v>#VALUE!</v>
      </c>
      <c r="BD1933" s="361" t="e">
        <f>_xll.qlIndexFixing($BE$1,AZ1933,TRUE,_xll.ohTrigger(Trigger,Quote!$V$2))</f>
        <v>#NUM!</v>
      </c>
    </row>
    <row r="1934" spans="51:56" ht="11.25" customHeight="1" x14ac:dyDescent="0.25">
      <c r="AY1934" s="189" t="s">
        <v>91</v>
      </c>
      <c r="AZ1934" s="188">
        <f>_xll.qlInterestRateIndexFixingDate(Currency&amp;"ibor"&amp;$I$1,BA1934,Trigger)</f>
        <v>52849</v>
      </c>
      <c r="BA1934" s="188">
        <f>_xll.qlCalendarAdvance(Calendar,BA1933,AY1934,"f",,Trigger)</f>
        <v>52853</v>
      </c>
      <c r="BB1934" s="188">
        <f>_xll.qlInterestRateIndexMaturity(Currency&amp;"ibor"&amp;$I$1,BA1934,Trigger)</f>
        <v>52944</v>
      </c>
      <c r="BC1934" s="361" t="e">
        <f>_xll.qlIndexFixing($AC$5,AZ1934,,_xll.ohTrigger(Trigger,Quote!$V$2))</f>
        <v>#VALUE!</v>
      </c>
      <c r="BD1934" s="361" t="e">
        <f>_xll.qlIndexFixing($BE$1,AZ1934,TRUE,_xll.ohTrigger(Trigger,Quote!$V$2))</f>
        <v>#NUM!</v>
      </c>
    </row>
    <row r="1935" spans="51:56" ht="11.25" customHeight="1" x14ac:dyDescent="0.25">
      <c r="AY1935" s="189" t="s">
        <v>91</v>
      </c>
      <c r="AZ1935" s="188">
        <f>_xll.qlInterestRateIndexFixingDate(Currency&amp;"ibor"&amp;$I$1,BA1935,Trigger)</f>
        <v>52856</v>
      </c>
      <c r="BA1935" s="188">
        <f>_xll.qlCalendarAdvance(Calendar,BA1934,AY1935,"f",,Trigger)</f>
        <v>52860</v>
      </c>
      <c r="BB1935" s="188">
        <f>_xll.qlInterestRateIndexMaturity(Currency&amp;"ibor"&amp;$I$1,BA1935,Trigger)</f>
        <v>52951</v>
      </c>
      <c r="BC1935" s="361" t="e">
        <f>_xll.qlIndexFixing($AC$5,AZ1935,,_xll.ohTrigger(Trigger,Quote!$V$2))</f>
        <v>#VALUE!</v>
      </c>
      <c r="BD1935" s="361" t="e">
        <f>_xll.qlIndexFixing($BE$1,AZ1935,TRUE,_xll.ohTrigger(Trigger,Quote!$V$2))</f>
        <v>#NUM!</v>
      </c>
    </row>
    <row r="1936" spans="51:56" ht="11.25" customHeight="1" x14ac:dyDescent="0.25">
      <c r="AY1936" s="189" t="s">
        <v>91</v>
      </c>
      <c r="AZ1936" s="188">
        <f>_xll.qlInterestRateIndexFixingDate(Currency&amp;"ibor"&amp;$I$1,BA1936,Trigger)</f>
        <v>52863</v>
      </c>
      <c r="BA1936" s="188">
        <f>_xll.qlCalendarAdvance(Calendar,BA1935,AY1936,"f",,Trigger)</f>
        <v>52867</v>
      </c>
      <c r="BB1936" s="188">
        <f>_xll.qlInterestRateIndexMaturity(Currency&amp;"ibor"&amp;$I$1,BA1936,Trigger)</f>
        <v>52958</v>
      </c>
      <c r="BC1936" s="361" t="e">
        <f>_xll.qlIndexFixing($AC$5,AZ1936,,_xll.ohTrigger(Trigger,Quote!$V$2))</f>
        <v>#VALUE!</v>
      </c>
      <c r="BD1936" s="361" t="e">
        <f>_xll.qlIndexFixing($BE$1,AZ1936,TRUE,_xll.ohTrigger(Trigger,Quote!$V$2))</f>
        <v>#NUM!</v>
      </c>
    </row>
    <row r="1937" spans="51:56" ht="11.25" customHeight="1" x14ac:dyDescent="0.25">
      <c r="AY1937" s="189" t="s">
        <v>91</v>
      </c>
      <c r="AZ1937" s="188">
        <f>_xll.qlInterestRateIndexFixingDate(Currency&amp;"ibor"&amp;$I$1,BA1937,Trigger)</f>
        <v>52870</v>
      </c>
      <c r="BA1937" s="188">
        <f>_xll.qlCalendarAdvance(Calendar,BA1936,AY1937,"f",,Trigger)</f>
        <v>52874</v>
      </c>
      <c r="BB1937" s="188">
        <f>_xll.qlInterestRateIndexMaturity(Currency&amp;"ibor"&amp;$I$1,BA1937,Trigger)</f>
        <v>52966</v>
      </c>
      <c r="BC1937" s="361" t="e">
        <f>_xll.qlIndexFixing($AC$5,AZ1937,,_xll.ohTrigger(Trigger,Quote!$V$2))</f>
        <v>#VALUE!</v>
      </c>
      <c r="BD1937" s="361" t="e">
        <f>_xll.qlIndexFixing($BE$1,AZ1937,TRUE,_xll.ohTrigger(Trigger,Quote!$V$2))</f>
        <v>#NUM!</v>
      </c>
    </row>
    <row r="1938" spans="51:56" ht="11.25" customHeight="1" x14ac:dyDescent="0.25">
      <c r="AY1938" s="189" t="s">
        <v>91</v>
      </c>
      <c r="AZ1938" s="188">
        <f>_xll.qlInterestRateIndexFixingDate(Currency&amp;"ibor"&amp;$I$1,BA1938,Trigger)</f>
        <v>52877</v>
      </c>
      <c r="BA1938" s="188">
        <f>_xll.qlCalendarAdvance(Calendar,BA1937,AY1938,"f",,Trigger)</f>
        <v>52881</v>
      </c>
      <c r="BB1938" s="188">
        <f>_xll.qlInterestRateIndexMaturity(Currency&amp;"ibor"&amp;$I$1,BA1938,Trigger)</f>
        <v>52973</v>
      </c>
      <c r="BC1938" s="361" t="e">
        <f>_xll.qlIndexFixing($AC$5,AZ1938,,_xll.ohTrigger(Trigger,Quote!$V$2))</f>
        <v>#VALUE!</v>
      </c>
      <c r="BD1938" s="361" t="e">
        <f>_xll.qlIndexFixing($BE$1,AZ1938,TRUE,_xll.ohTrigger(Trigger,Quote!$V$2))</f>
        <v>#NUM!</v>
      </c>
    </row>
    <row r="1939" spans="51:56" ht="11.25" customHeight="1" x14ac:dyDescent="0.25">
      <c r="AY1939" s="189" t="s">
        <v>91</v>
      </c>
      <c r="AZ1939" s="188">
        <f>_xll.qlInterestRateIndexFixingDate(Currency&amp;"ibor"&amp;$I$1,BA1939,Trigger)</f>
        <v>52884</v>
      </c>
      <c r="BA1939" s="188">
        <f>_xll.qlCalendarAdvance(Calendar,BA1938,AY1939,"f",,Trigger)</f>
        <v>52888</v>
      </c>
      <c r="BB1939" s="188">
        <f>_xll.qlInterestRateIndexMaturity(Currency&amp;"ibor"&amp;$I$1,BA1939,Trigger)</f>
        <v>52980</v>
      </c>
      <c r="BC1939" s="361" t="e">
        <f>_xll.qlIndexFixing($AC$5,AZ1939,,_xll.ohTrigger(Trigger,Quote!$V$2))</f>
        <v>#VALUE!</v>
      </c>
      <c r="BD1939" s="361" t="e">
        <f>_xll.qlIndexFixing($BE$1,AZ1939,TRUE,_xll.ohTrigger(Trigger,Quote!$V$2))</f>
        <v>#NUM!</v>
      </c>
    </row>
    <row r="1940" spans="51:56" ht="11.25" customHeight="1" x14ac:dyDescent="0.25">
      <c r="AY1940" s="189" t="s">
        <v>91</v>
      </c>
      <c r="AZ1940" s="188">
        <f>_xll.qlInterestRateIndexFixingDate(Currency&amp;"ibor"&amp;$I$1,BA1940,Trigger)</f>
        <v>52891</v>
      </c>
      <c r="BA1940" s="188">
        <f>_xll.qlCalendarAdvance(Calendar,BA1939,AY1940,"f",,Trigger)</f>
        <v>52895</v>
      </c>
      <c r="BB1940" s="188">
        <f>_xll.qlInterestRateIndexMaturity(Currency&amp;"ibor"&amp;$I$1,BA1940,Trigger)</f>
        <v>52987</v>
      </c>
      <c r="BC1940" s="361" t="e">
        <f>_xll.qlIndexFixing($AC$5,AZ1940,,_xll.ohTrigger(Trigger,Quote!$V$2))</f>
        <v>#VALUE!</v>
      </c>
      <c r="BD1940" s="361" t="e">
        <f>_xll.qlIndexFixing($BE$1,AZ1940,TRUE,_xll.ohTrigger(Trigger,Quote!$V$2))</f>
        <v>#NUM!</v>
      </c>
    </row>
    <row r="1941" spans="51:56" ht="11.25" customHeight="1" x14ac:dyDescent="0.25">
      <c r="AY1941" s="189" t="s">
        <v>91</v>
      </c>
      <c r="AZ1941" s="188">
        <f>_xll.qlInterestRateIndexFixingDate(Currency&amp;"ibor"&amp;$I$1,BA1941,Trigger)</f>
        <v>52898</v>
      </c>
      <c r="BA1941" s="188">
        <f>_xll.qlCalendarAdvance(Calendar,BA1940,AY1941,"f",,Trigger)</f>
        <v>52902</v>
      </c>
      <c r="BB1941" s="188">
        <f>_xll.qlInterestRateIndexMaturity(Currency&amp;"ibor"&amp;$I$1,BA1941,Trigger)</f>
        <v>52994</v>
      </c>
      <c r="BC1941" s="361" t="e">
        <f>_xll.qlIndexFixing($AC$5,AZ1941,,_xll.ohTrigger(Trigger,Quote!$V$2))</f>
        <v>#VALUE!</v>
      </c>
      <c r="BD1941" s="361" t="e">
        <f>_xll.qlIndexFixing($BE$1,AZ1941,TRUE,_xll.ohTrigger(Trigger,Quote!$V$2))</f>
        <v>#NUM!</v>
      </c>
    </row>
    <row r="1942" spans="51:56" ht="11.25" customHeight="1" x14ac:dyDescent="0.25">
      <c r="AY1942" s="189" t="s">
        <v>91</v>
      </c>
      <c r="AZ1942" s="188">
        <f>_xll.qlInterestRateIndexFixingDate(Currency&amp;"ibor"&amp;$I$1,BA1942,Trigger)</f>
        <v>52905</v>
      </c>
      <c r="BA1942" s="188">
        <f>_xll.qlCalendarAdvance(Calendar,BA1941,AY1942,"f",,Trigger)</f>
        <v>52909</v>
      </c>
      <c r="BB1942" s="188">
        <f>_xll.qlInterestRateIndexMaturity(Currency&amp;"ibor"&amp;$I$1,BA1942,Trigger)</f>
        <v>53001</v>
      </c>
      <c r="BC1942" s="361" t="e">
        <f>_xll.qlIndexFixing($AC$5,AZ1942,,_xll.ohTrigger(Trigger,Quote!$V$2))</f>
        <v>#VALUE!</v>
      </c>
      <c r="BD1942" s="361" t="e">
        <f>_xll.qlIndexFixing($BE$1,AZ1942,TRUE,_xll.ohTrigger(Trigger,Quote!$V$2))</f>
        <v>#NUM!</v>
      </c>
    </row>
    <row r="1943" spans="51:56" ht="11.25" customHeight="1" x14ac:dyDescent="0.25">
      <c r="AY1943" s="189" t="s">
        <v>91</v>
      </c>
      <c r="AZ1943" s="188">
        <f>_xll.qlInterestRateIndexFixingDate(Currency&amp;"ibor"&amp;$I$1,BA1943,Trigger)</f>
        <v>52912</v>
      </c>
      <c r="BA1943" s="188">
        <f>_xll.qlCalendarAdvance(Calendar,BA1942,AY1943,"f",,Trigger)</f>
        <v>52916</v>
      </c>
      <c r="BB1943" s="188">
        <f>_xll.qlInterestRateIndexMaturity(Currency&amp;"ibor"&amp;$I$1,BA1943,Trigger)</f>
        <v>53008</v>
      </c>
      <c r="BC1943" s="361" t="e">
        <f>_xll.qlIndexFixing($AC$5,AZ1943,,_xll.ohTrigger(Trigger,Quote!$V$2))</f>
        <v>#VALUE!</v>
      </c>
      <c r="BD1943" s="361" t="e">
        <f>_xll.qlIndexFixing($BE$1,AZ1943,TRUE,_xll.ohTrigger(Trigger,Quote!$V$2))</f>
        <v>#NUM!</v>
      </c>
    </row>
    <row r="1944" spans="51:56" ht="11.25" customHeight="1" x14ac:dyDescent="0.25">
      <c r="AY1944" s="189" t="s">
        <v>91</v>
      </c>
      <c r="AZ1944" s="188">
        <f>_xll.qlInterestRateIndexFixingDate(Currency&amp;"ibor"&amp;$I$1,BA1944,Trigger)</f>
        <v>52919</v>
      </c>
      <c r="BA1944" s="188">
        <f>_xll.qlCalendarAdvance(Calendar,BA1943,AY1944,"f",,Trigger)</f>
        <v>52923</v>
      </c>
      <c r="BB1944" s="188">
        <f>_xll.qlInterestRateIndexMaturity(Currency&amp;"ibor"&amp;$I$1,BA1944,Trigger)</f>
        <v>53015</v>
      </c>
      <c r="BC1944" s="361" t="e">
        <f>_xll.qlIndexFixing($AC$5,AZ1944,,_xll.ohTrigger(Trigger,Quote!$V$2))</f>
        <v>#VALUE!</v>
      </c>
      <c r="BD1944" s="361" t="e">
        <f>_xll.qlIndexFixing($BE$1,AZ1944,TRUE,_xll.ohTrigger(Trigger,Quote!$V$2))</f>
        <v>#NUM!</v>
      </c>
    </row>
    <row r="1945" spans="51:56" ht="11.25" customHeight="1" x14ac:dyDescent="0.25">
      <c r="AY1945" s="189" t="s">
        <v>91</v>
      </c>
      <c r="AZ1945" s="188">
        <f>_xll.qlInterestRateIndexFixingDate(Currency&amp;"ibor"&amp;$I$1,BA1945,Trigger)</f>
        <v>52926</v>
      </c>
      <c r="BA1945" s="188">
        <f>_xll.qlCalendarAdvance(Calendar,BA1944,AY1945,"f",,Trigger)</f>
        <v>52930</v>
      </c>
      <c r="BB1945" s="188">
        <f>_xll.qlInterestRateIndexMaturity(Currency&amp;"ibor"&amp;$I$1,BA1945,Trigger)</f>
        <v>53021</v>
      </c>
      <c r="BC1945" s="361" t="e">
        <f>_xll.qlIndexFixing($AC$5,AZ1945,,_xll.ohTrigger(Trigger,Quote!$V$2))</f>
        <v>#VALUE!</v>
      </c>
      <c r="BD1945" s="361" t="e">
        <f>_xll.qlIndexFixing($BE$1,AZ1945,TRUE,_xll.ohTrigger(Trigger,Quote!$V$2))</f>
        <v>#NUM!</v>
      </c>
    </row>
    <row r="1946" spans="51:56" ht="11.25" customHeight="1" x14ac:dyDescent="0.25">
      <c r="AY1946" s="189" t="s">
        <v>91</v>
      </c>
      <c r="AZ1946" s="188">
        <f>_xll.qlInterestRateIndexFixingDate(Currency&amp;"ibor"&amp;$I$1,BA1946,Trigger)</f>
        <v>52933</v>
      </c>
      <c r="BA1946" s="188">
        <f>_xll.qlCalendarAdvance(Calendar,BA1945,AY1946,"f",,Trigger)</f>
        <v>52937</v>
      </c>
      <c r="BB1946" s="188">
        <f>_xll.qlInterestRateIndexMaturity(Currency&amp;"ibor"&amp;$I$1,BA1946,Trigger)</f>
        <v>53027</v>
      </c>
      <c r="BC1946" s="361" t="e">
        <f>_xll.qlIndexFixing($AC$5,AZ1946,,_xll.ohTrigger(Trigger,Quote!$V$2))</f>
        <v>#VALUE!</v>
      </c>
      <c r="BD1946" s="361" t="e">
        <f>_xll.qlIndexFixing($BE$1,AZ1946,TRUE,_xll.ohTrigger(Trigger,Quote!$V$2))</f>
        <v>#NUM!</v>
      </c>
    </row>
    <row r="1947" spans="51:56" ht="11.25" customHeight="1" x14ac:dyDescent="0.25">
      <c r="AY1947" s="189" t="s">
        <v>91</v>
      </c>
      <c r="AZ1947" s="188">
        <f>_xll.qlInterestRateIndexFixingDate(Currency&amp;"ibor"&amp;$I$1,BA1947,Trigger)</f>
        <v>52940</v>
      </c>
      <c r="BA1947" s="188">
        <f>_xll.qlCalendarAdvance(Calendar,BA1946,AY1947,"f",,Trigger)</f>
        <v>52944</v>
      </c>
      <c r="BB1947" s="188">
        <f>_xll.qlInterestRateIndexMaturity(Currency&amp;"ibor"&amp;$I$1,BA1947,Trigger)</f>
        <v>53034</v>
      </c>
      <c r="BC1947" s="361" t="e">
        <f>_xll.qlIndexFixing($AC$5,AZ1947,,_xll.ohTrigger(Trigger,Quote!$V$2))</f>
        <v>#VALUE!</v>
      </c>
      <c r="BD1947" s="361" t="e">
        <f>_xll.qlIndexFixing($BE$1,AZ1947,TRUE,_xll.ohTrigger(Trigger,Quote!$V$2))</f>
        <v>#NUM!</v>
      </c>
    </row>
    <row r="1948" spans="51:56" ht="11.25" customHeight="1" x14ac:dyDescent="0.25">
      <c r="AY1948" s="189" t="s">
        <v>91</v>
      </c>
      <c r="AZ1948" s="188">
        <f>_xll.qlInterestRateIndexFixingDate(Currency&amp;"ibor"&amp;$I$1,BA1948,Trigger)</f>
        <v>52947</v>
      </c>
      <c r="BA1948" s="188">
        <f>_xll.qlCalendarAdvance(Calendar,BA1947,AY1948,"f",,Trigger)</f>
        <v>52951</v>
      </c>
      <c r="BB1948" s="188">
        <f>_xll.qlInterestRateIndexMaturity(Currency&amp;"ibor"&amp;$I$1,BA1948,Trigger)</f>
        <v>53041</v>
      </c>
      <c r="BC1948" s="361" t="e">
        <f>_xll.qlIndexFixing($AC$5,AZ1948,,_xll.ohTrigger(Trigger,Quote!$V$2))</f>
        <v>#VALUE!</v>
      </c>
      <c r="BD1948" s="361" t="e">
        <f>_xll.qlIndexFixing($BE$1,AZ1948,TRUE,_xll.ohTrigger(Trigger,Quote!$V$2))</f>
        <v>#NUM!</v>
      </c>
    </row>
    <row r="1949" spans="51:56" ht="11.25" customHeight="1" x14ac:dyDescent="0.25">
      <c r="AY1949" s="189" t="s">
        <v>91</v>
      </c>
      <c r="AZ1949" s="188">
        <f>_xll.qlInterestRateIndexFixingDate(Currency&amp;"ibor"&amp;$I$1,BA1949,Trigger)</f>
        <v>52953</v>
      </c>
      <c r="BA1949" s="188">
        <f>_xll.qlCalendarAdvance(Calendar,BA1948,AY1949,"f",,Trigger)</f>
        <v>52958</v>
      </c>
      <c r="BB1949" s="188">
        <f>_xll.qlInterestRateIndexMaturity(Currency&amp;"ibor"&amp;$I$1,BA1949,Trigger)</f>
        <v>53048</v>
      </c>
      <c r="BC1949" s="361" t="e">
        <f>_xll.qlIndexFixing($AC$5,AZ1949,,_xll.ohTrigger(Trigger,Quote!$V$2))</f>
        <v>#VALUE!</v>
      </c>
      <c r="BD1949" s="361" t="e">
        <f>_xll.qlIndexFixing($BE$1,AZ1949,TRUE,_xll.ohTrigger(Trigger,Quote!$V$2))</f>
        <v>#NUM!</v>
      </c>
    </row>
    <row r="1950" spans="51:56" ht="11.25" customHeight="1" x14ac:dyDescent="0.25">
      <c r="AY1950" s="189" t="s">
        <v>91</v>
      </c>
      <c r="AZ1950" s="188">
        <f>_xll.qlInterestRateIndexFixingDate(Currency&amp;"ibor"&amp;$I$1,BA1950,Trigger)</f>
        <v>52961</v>
      </c>
      <c r="BA1950" s="188">
        <f>_xll.qlCalendarAdvance(Calendar,BA1949,AY1950,"f",,Trigger)</f>
        <v>52965</v>
      </c>
      <c r="BB1950" s="188">
        <f>_xll.qlInterestRateIndexMaturity(Currency&amp;"ibor"&amp;$I$1,BA1950,Trigger)</f>
        <v>53055</v>
      </c>
      <c r="BC1950" s="361" t="e">
        <f>_xll.qlIndexFixing($AC$5,AZ1950,,_xll.ohTrigger(Trigger,Quote!$V$2))</f>
        <v>#VALUE!</v>
      </c>
      <c r="BD1950" s="361" t="e">
        <f>_xll.qlIndexFixing($BE$1,AZ1950,TRUE,_xll.ohTrigger(Trigger,Quote!$V$2))</f>
        <v>#NUM!</v>
      </c>
    </row>
    <row r="1951" spans="51:56" ht="11.25" customHeight="1" x14ac:dyDescent="0.25">
      <c r="AY1951" s="189" t="s">
        <v>91</v>
      </c>
      <c r="AZ1951" s="188">
        <f>_xll.qlInterestRateIndexFixingDate(Currency&amp;"ibor"&amp;$I$1,BA1951,Trigger)</f>
        <v>52968</v>
      </c>
      <c r="BA1951" s="188">
        <f>_xll.qlCalendarAdvance(Calendar,BA1950,AY1951,"f",,Trigger)</f>
        <v>52972</v>
      </c>
      <c r="BB1951" s="188">
        <f>_xll.qlInterestRateIndexMaturity(Currency&amp;"ibor"&amp;$I$1,BA1951,Trigger)</f>
        <v>53063</v>
      </c>
      <c r="BC1951" s="361" t="e">
        <f>_xll.qlIndexFixing($AC$5,AZ1951,,_xll.ohTrigger(Trigger,Quote!$V$2))</f>
        <v>#VALUE!</v>
      </c>
      <c r="BD1951" s="361" t="e">
        <f>_xll.qlIndexFixing($BE$1,AZ1951,TRUE,_xll.ohTrigger(Trigger,Quote!$V$2))</f>
        <v>#NUM!</v>
      </c>
    </row>
    <row r="1952" spans="51:56" ht="11.25" customHeight="1" x14ac:dyDescent="0.25">
      <c r="AY1952" s="189" t="s">
        <v>91</v>
      </c>
      <c r="AZ1952" s="188">
        <f>_xll.qlInterestRateIndexFixingDate(Currency&amp;"ibor"&amp;$I$1,BA1952,Trigger)</f>
        <v>52975</v>
      </c>
      <c r="BA1952" s="188">
        <f>_xll.qlCalendarAdvance(Calendar,BA1951,AY1952,"f",,Trigger)</f>
        <v>52979</v>
      </c>
      <c r="BB1952" s="188">
        <f>_xll.qlInterestRateIndexMaturity(Currency&amp;"ibor"&amp;$I$1,BA1952,Trigger)</f>
        <v>53069</v>
      </c>
      <c r="BC1952" s="361" t="e">
        <f>_xll.qlIndexFixing($AC$5,AZ1952,,_xll.ohTrigger(Trigger,Quote!$V$2))</f>
        <v>#VALUE!</v>
      </c>
      <c r="BD1952" s="361" t="e">
        <f>_xll.qlIndexFixing($BE$1,AZ1952,TRUE,_xll.ohTrigger(Trigger,Quote!$V$2))</f>
        <v>#NUM!</v>
      </c>
    </row>
    <row r="1953" spans="51:56" ht="11.25" customHeight="1" x14ac:dyDescent="0.25">
      <c r="AY1953" s="189" t="s">
        <v>91</v>
      </c>
      <c r="AZ1953" s="188">
        <f>_xll.qlInterestRateIndexFixingDate(Currency&amp;"ibor"&amp;$I$1,BA1953,Trigger)</f>
        <v>52982</v>
      </c>
      <c r="BA1953" s="188">
        <f>_xll.qlCalendarAdvance(Calendar,BA1952,AY1953,"f",,Trigger)</f>
        <v>52986</v>
      </c>
      <c r="BB1953" s="188">
        <f>_xll.qlInterestRateIndexMaturity(Currency&amp;"ibor"&amp;$I$1,BA1953,Trigger)</f>
        <v>53076</v>
      </c>
      <c r="BC1953" s="361" t="e">
        <f>_xll.qlIndexFixing($AC$5,AZ1953,,_xll.ohTrigger(Trigger,Quote!$V$2))</f>
        <v>#VALUE!</v>
      </c>
      <c r="BD1953" s="361" t="e">
        <f>_xll.qlIndexFixing($BE$1,AZ1953,TRUE,_xll.ohTrigger(Trigger,Quote!$V$2))</f>
        <v>#NUM!</v>
      </c>
    </row>
    <row r="1954" spans="51:56" ht="11.25" customHeight="1" x14ac:dyDescent="0.25">
      <c r="AY1954" s="189" t="s">
        <v>91</v>
      </c>
      <c r="AZ1954" s="188">
        <f>_xll.qlInterestRateIndexFixingDate(Currency&amp;"ibor"&amp;$I$1,BA1954,Trigger)</f>
        <v>52989</v>
      </c>
      <c r="BA1954" s="188">
        <f>_xll.qlCalendarAdvance(Calendar,BA1953,AY1954,"f",,Trigger)</f>
        <v>52993</v>
      </c>
      <c r="BB1954" s="188">
        <f>_xll.qlInterestRateIndexMaturity(Currency&amp;"ibor"&amp;$I$1,BA1954,Trigger)</f>
        <v>53080</v>
      </c>
      <c r="BC1954" s="361" t="e">
        <f>_xll.qlIndexFixing($AC$5,AZ1954,,_xll.ohTrigger(Trigger,Quote!$V$2))</f>
        <v>#VALUE!</v>
      </c>
      <c r="BD1954" s="361" t="e">
        <f>_xll.qlIndexFixing($BE$1,AZ1954,TRUE,_xll.ohTrigger(Trigger,Quote!$V$2))</f>
        <v>#NUM!</v>
      </c>
    </row>
    <row r="1955" spans="51:56" ht="11.25" customHeight="1" x14ac:dyDescent="0.25">
      <c r="AY1955" s="189" t="s">
        <v>91</v>
      </c>
      <c r="AZ1955" s="188">
        <f>_xll.qlInterestRateIndexFixingDate(Currency&amp;"ibor"&amp;$I$1,BA1955,Trigger)</f>
        <v>52996</v>
      </c>
      <c r="BA1955" s="188">
        <f>_xll.qlCalendarAdvance(Calendar,BA1954,AY1955,"f",,Trigger)</f>
        <v>53000</v>
      </c>
      <c r="BB1955" s="188">
        <f>_xll.qlInterestRateIndexMaturity(Currency&amp;"ibor"&amp;$I$1,BA1955,Trigger)</f>
        <v>53090</v>
      </c>
      <c r="BC1955" s="361" t="e">
        <f>_xll.qlIndexFixing($AC$5,AZ1955,,_xll.ohTrigger(Trigger,Quote!$V$2))</f>
        <v>#VALUE!</v>
      </c>
      <c r="BD1955" s="361" t="e">
        <f>_xll.qlIndexFixing($BE$1,AZ1955,TRUE,_xll.ohTrigger(Trigger,Quote!$V$2))</f>
        <v>#NUM!</v>
      </c>
    </row>
    <row r="1956" spans="51:56" ht="11.25" customHeight="1" x14ac:dyDescent="0.25">
      <c r="AY1956" s="189" t="s">
        <v>91</v>
      </c>
      <c r="AZ1956" s="188">
        <f>_xll.qlInterestRateIndexFixingDate(Currency&amp;"ibor"&amp;$I$1,BA1956,Trigger)</f>
        <v>53003</v>
      </c>
      <c r="BA1956" s="188">
        <f>_xll.qlCalendarAdvance(Calendar,BA1955,AY1956,"f",,Trigger)</f>
        <v>53007</v>
      </c>
      <c r="BB1956" s="188">
        <f>_xll.qlInterestRateIndexMaturity(Currency&amp;"ibor"&amp;$I$1,BA1956,Trigger)</f>
        <v>53097</v>
      </c>
      <c r="BC1956" s="361" t="e">
        <f>_xll.qlIndexFixing($AC$5,AZ1956,,_xll.ohTrigger(Trigger,Quote!$V$2))</f>
        <v>#VALUE!</v>
      </c>
      <c r="BD1956" s="361" t="e">
        <f>_xll.qlIndexFixing($BE$1,AZ1956,TRUE,_xll.ohTrigger(Trigger,Quote!$V$2))</f>
        <v>#NUM!</v>
      </c>
    </row>
    <row r="1957" spans="51:56" ht="11.25" customHeight="1" x14ac:dyDescent="0.25">
      <c r="AY1957" s="189" t="s">
        <v>91</v>
      </c>
      <c r="AZ1957" s="188">
        <f>_xll.qlInterestRateIndexFixingDate(Currency&amp;"ibor"&amp;$I$1,BA1957,Trigger)</f>
        <v>53010</v>
      </c>
      <c r="BA1957" s="188">
        <f>_xll.qlCalendarAdvance(Calendar,BA1956,AY1957,"f",,Trigger)</f>
        <v>53014</v>
      </c>
      <c r="BB1957" s="188">
        <f>_xll.qlInterestRateIndexMaturity(Currency&amp;"ibor"&amp;$I$1,BA1957,Trigger)</f>
        <v>53104</v>
      </c>
      <c r="BC1957" s="361" t="e">
        <f>_xll.qlIndexFixing($AC$5,AZ1957,,_xll.ohTrigger(Trigger,Quote!$V$2))</f>
        <v>#VALUE!</v>
      </c>
      <c r="BD1957" s="361" t="e">
        <f>_xll.qlIndexFixing($BE$1,AZ1957,TRUE,_xll.ohTrigger(Trigger,Quote!$V$2))</f>
        <v>#NUM!</v>
      </c>
    </row>
    <row r="1958" spans="51:56" ht="11.25" customHeight="1" x14ac:dyDescent="0.25">
      <c r="AY1958" s="189" t="s">
        <v>91</v>
      </c>
      <c r="AZ1958" s="188">
        <f>_xll.qlInterestRateIndexFixingDate(Currency&amp;"ibor"&amp;$I$1,BA1958,Trigger)</f>
        <v>53017</v>
      </c>
      <c r="BA1958" s="188">
        <f>_xll.qlCalendarAdvance(Calendar,BA1957,AY1958,"f",,Trigger)</f>
        <v>53021</v>
      </c>
      <c r="BB1958" s="188">
        <f>_xll.qlInterestRateIndexMaturity(Currency&amp;"ibor"&amp;$I$1,BA1958,Trigger)</f>
        <v>53113</v>
      </c>
      <c r="BC1958" s="361" t="e">
        <f>_xll.qlIndexFixing($AC$5,AZ1958,,_xll.ohTrigger(Trigger,Quote!$V$2))</f>
        <v>#VALUE!</v>
      </c>
      <c r="BD1958" s="361" t="e">
        <f>_xll.qlIndexFixing($BE$1,AZ1958,TRUE,_xll.ohTrigger(Trigger,Quote!$V$2))</f>
        <v>#NUM!</v>
      </c>
    </row>
    <row r="1959" spans="51:56" ht="11.25" customHeight="1" x14ac:dyDescent="0.25">
      <c r="AY1959" s="189" t="s">
        <v>91</v>
      </c>
      <c r="AZ1959" s="188">
        <f>_xll.qlInterestRateIndexFixingDate(Currency&amp;"ibor"&amp;$I$1,BA1959,Trigger)</f>
        <v>53024</v>
      </c>
      <c r="BA1959" s="188">
        <f>_xll.qlCalendarAdvance(Calendar,BA1958,AY1959,"f",,Trigger)</f>
        <v>53028</v>
      </c>
      <c r="BB1959" s="188">
        <f>_xll.qlInterestRateIndexMaturity(Currency&amp;"ibor"&amp;$I$1,BA1959,Trigger)</f>
        <v>53120</v>
      </c>
      <c r="BC1959" s="361" t="e">
        <f>_xll.qlIndexFixing($AC$5,AZ1959,,_xll.ohTrigger(Trigger,Quote!$V$2))</f>
        <v>#VALUE!</v>
      </c>
      <c r="BD1959" s="361" t="e">
        <f>_xll.qlIndexFixing($BE$1,AZ1959,TRUE,_xll.ohTrigger(Trigger,Quote!$V$2))</f>
        <v>#NUM!</v>
      </c>
    </row>
    <row r="1960" spans="51:56" ht="11.25" customHeight="1" x14ac:dyDescent="0.25">
      <c r="AY1960" s="189" t="s">
        <v>91</v>
      </c>
      <c r="AZ1960" s="188">
        <f>_xll.qlInterestRateIndexFixingDate(Currency&amp;"ibor"&amp;$I$1,BA1960,Trigger)</f>
        <v>53031</v>
      </c>
      <c r="BA1960" s="188">
        <f>_xll.qlCalendarAdvance(Calendar,BA1959,AY1960,"f",,Trigger)</f>
        <v>53035</v>
      </c>
      <c r="BB1960" s="188">
        <f>_xll.qlInterestRateIndexMaturity(Currency&amp;"ibor"&amp;$I$1,BA1960,Trigger)</f>
        <v>53127</v>
      </c>
      <c r="BC1960" s="361" t="e">
        <f>_xll.qlIndexFixing($AC$5,AZ1960,,_xll.ohTrigger(Trigger,Quote!$V$2))</f>
        <v>#VALUE!</v>
      </c>
      <c r="BD1960" s="361" t="e">
        <f>_xll.qlIndexFixing($BE$1,AZ1960,TRUE,_xll.ohTrigger(Trigger,Quote!$V$2))</f>
        <v>#NUM!</v>
      </c>
    </row>
    <row r="1961" spans="51:56" ht="11.25" customHeight="1" x14ac:dyDescent="0.25">
      <c r="AY1961" s="189" t="s">
        <v>91</v>
      </c>
      <c r="AZ1961" s="188">
        <f>_xll.qlInterestRateIndexFixingDate(Currency&amp;"ibor"&amp;$I$1,BA1961,Trigger)</f>
        <v>53038</v>
      </c>
      <c r="BA1961" s="188">
        <f>_xll.qlCalendarAdvance(Calendar,BA1960,AY1961,"f",,Trigger)</f>
        <v>53042</v>
      </c>
      <c r="BB1961" s="188">
        <f>_xll.qlInterestRateIndexMaturity(Currency&amp;"ibor"&amp;$I$1,BA1961,Trigger)</f>
        <v>53134</v>
      </c>
      <c r="BC1961" s="361" t="e">
        <f>_xll.qlIndexFixing($AC$5,AZ1961,,_xll.ohTrigger(Trigger,Quote!$V$2))</f>
        <v>#VALUE!</v>
      </c>
      <c r="BD1961" s="361" t="e">
        <f>_xll.qlIndexFixing($BE$1,AZ1961,TRUE,_xll.ohTrigger(Trigger,Quote!$V$2))</f>
        <v>#NUM!</v>
      </c>
    </row>
    <row r="1962" spans="51:56" ht="11.25" customHeight="1" x14ac:dyDescent="0.25">
      <c r="AY1962" s="189" t="s">
        <v>91</v>
      </c>
      <c r="AZ1962" s="188">
        <f>_xll.qlInterestRateIndexFixingDate(Currency&amp;"ibor"&amp;$I$1,BA1962,Trigger)</f>
        <v>53045</v>
      </c>
      <c r="BA1962" s="188">
        <f>_xll.qlCalendarAdvance(Calendar,BA1961,AY1962,"f",,Trigger)</f>
        <v>53049</v>
      </c>
      <c r="BB1962" s="188">
        <f>_xll.qlInterestRateIndexMaturity(Currency&amp;"ibor"&amp;$I$1,BA1962,Trigger)</f>
        <v>53141</v>
      </c>
      <c r="BC1962" s="361" t="e">
        <f>_xll.qlIndexFixing($AC$5,AZ1962,,_xll.ohTrigger(Trigger,Quote!$V$2))</f>
        <v>#VALUE!</v>
      </c>
      <c r="BD1962" s="361" t="e">
        <f>_xll.qlIndexFixing($BE$1,AZ1962,TRUE,_xll.ohTrigger(Trigger,Quote!$V$2))</f>
        <v>#NUM!</v>
      </c>
    </row>
    <row r="1963" spans="51:56" ht="11.25" customHeight="1" x14ac:dyDescent="0.25">
      <c r="AY1963" s="189" t="s">
        <v>91</v>
      </c>
      <c r="AZ1963" s="188">
        <f>_xll.qlInterestRateIndexFixingDate(Currency&amp;"ibor"&amp;$I$1,BA1963,Trigger)</f>
        <v>53052</v>
      </c>
      <c r="BA1963" s="188">
        <f>_xll.qlCalendarAdvance(Calendar,BA1962,AY1963,"f",,Trigger)</f>
        <v>53056</v>
      </c>
      <c r="BB1963" s="188">
        <f>_xll.qlInterestRateIndexMaturity(Currency&amp;"ibor"&amp;$I$1,BA1963,Trigger)</f>
        <v>53147</v>
      </c>
      <c r="BC1963" s="361" t="e">
        <f>_xll.qlIndexFixing($AC$5,AZ1963,,_xll.ohTrigger(Trigger,Quote!$V$2))</f>
        <v>#VALUE!</v>
      </c>
      <c r="BD1963" s="361" t="e">
        <f>_xll.qlIndexFixing($BE$1,AZ1963,TRUE,_xll.ohTrigger(Trigger,Quote!$V$2))</f>
        <v>#NUM!</v>
      </c>
    </row>
    <row r="1964" spans="51:56" ht="11.25" customHeight="1" x14ac:dyDescent="0.25">
      <c r="AY1964" s="189" t="s">
        <v>91</v>
      </c>
      <c r="AZ1964" s="188">
        <f>_xll.qlInterestRateIndexFixingDate(Currency&amp;"ibor"&amp;$I$1,BA1964,Trigger)</f>
        <v>53057</v>
      </c>
      <c r="BA1964" s="188">
        <f>_xll.qlCalendarAdvance(Calendar,BA1963,AY1964,"f",,Trigger)</f>
        <v>53063</v>
      </c>
      <c r="BB1964" s="188">
        <f>_xll.qlInterestRateIndexMaturity(Currency&amp;"ibor"&amp;$I$1,BA1964,Trigger)</f>
        <v>53154</v>
      </c>
      <c r="BC1964" s="361" t="e">
        <f>_xll.qlIndexFixing($AC$5,AZ1964,,_xll.ohTrigger(Trigger,Quote!$V$2))</f>
        <v>#VALUE!</v>
      </c>
      <c r="BD1964" s="361" t="e">
        <f>_xll.qlIndexFixing($BE$1,AZ1964,TRUE,_xll.ohTrigger(Trigger,Quote!$V$2))</f>
        <v>#NUM!</v>
      </c>
    </row>
    <row r="1965" spans="51:56" ht="11.25" customHeight="1" x14ac:dyDescent="0.25">
      <c r="AY1965" s="189" t="s">
        <v>91</v>
      </c>
      <c r="AZ1965" s="188">
        <f>_xll.qlInterestRateIndexFixingDate(Currency&amp;"ibor"&amp;$I$1,BA1965,Trigger)</f>
        <v>53066</v>
      </c>
      <c r="BA1965" s="188">
        <f>_xll.qlCalendarAdvance(Calendar,BA1964,AY1965,"f",,Trigger)</f>
        <v>53070</v>
      </c>
      <c r="BB1965" s="188">
        <f>_xll.qlInterestRateIndexMaturity(Currency&amp;"ibor"&amp;$I$1,BA1965,Trigger)</f>
        <v>53161</v>
      </c>
      <c r="BC1965" s="361" t="e">
        <f>_xll.qlIndexFixing($AC$5,AZ1965,,_xll.ohTrigger(Trigger,Quote!$V$2))</f>
        <v>#VALUE!</v>
      </c>
      <c r="BD1965" s="361" t="e">
        <f>_xll.qlIndexFixing($BE$1,AZ1965,TRUE,_xll.ohTrigger(Trigger,Quote!$V$2))</f>
        <v>#NUM!</v>
      </c>
    </row>
    <row r="1966" spans="51:56" ht="11.25" customHeight="1" x14ac:dyDescent="0.25">
      <c r="AY1966" s="189" t="s">
        <v>91</v>
      </c>
      <c r="AZ1966" s="188">
        <f>_xll.qlInterestRateIndexFixingDate(Currency&amp;"ibor"&amp;$I$1,BA1966,Trigger)</f>
        <v>53073</v>
      </c>
      <c r="BA1966" s="188">
        <f>_xll.qlCalendarAdvance(Calendar,BA1965,AY1966,"f",,Trigger)</f>
        <v>53077</v>
      </c>
      <c r="BB1966" s="188">
        <f>_xll.qlInterestRateIndexMaturity(Currency&amp;"ibor"&amp;$I$1,BA1966,Trigger)</f>
        <v>53168</v>
      </c>
      <c r="BC1966" s="361" t="e">
        <f>_xll.qlIndexFixing($AC$5,AZ1966,,_xll.ohTrigger(Trigger,Quote!$V$2))</f>
        <v>#VALUE!</v>
      </c>
      <c r="BD1966" s="361" t="e">
        <f>_xll.qlIndexFixing($BE$1,AZ1966,TRUE,_xll.ohTrigger(Trigger,Quote!$V$2))</f>
        <v>#NUM!</v>
      </c>
    </row>
    <row r="1967" spans="51:56" ht="11.25" customHeight="1" x14ac:dyDescent="0.25">
      <c r="AY1967" s="189" t="s">
        <v>91</v>
      </c>
      <c r="AZ1967" s="188">
        <f>_xll.qlInterestRateIndexFixingDate(Currency&amp;"ibor"&amp;$I$1,BA1967,Trigger)</f>
        <v>53079</v>
      </c>
      <c r="BA1967" s="188">
        <f>_xll.qlCalendarAdvance(Calendar,BA1966,AY1967,"f",,Trigger)</f>
        <v>53084</v>
      </c>
      <c r="BB1967" s="188">
        <f>_xll.qlInterestRateIndexMaturity(Currency&amp;"ibor"&amp;$I$1,BA1967,Trigger)</f>
        <v>53176</v>
      </c>
      <c r="BC1967" s="361" t="e">
        <f>_xll.qlIndexFixing($AC$5,AZ1967,,_xll.ohTrigger(Trigger,Quote!$V$2))</f>
        <v>#VALUE!</v>
      </c>
      <c r="BD1967" s="361" t="e">
        <f>_xll.qlIndexFixing($BE$1,AZ1967,TRUE,_xll.ohTrigger(Trigger,Quote!$V$2))</f>
        <v>#NUM!</v>
      </c>
    </row>
    <row r="1968" spans="51:56" ht="11.25" customHeight="1" x14ac:dyDescent="0.25">
      <c r="AY1968" s="189" t="s">
        <v>91</v>
      </c>
      <c r="AZ1968" s="188">
        <f>_xll.qlInterestRateIndexFixingDate(Currency&amp;"ibor"&amp;$I$1,BA1968,Trigger)</f>
        <v>53087</v>
      </c>
      <c r="BA1968" s="188">
        <f>_xll.qlCalendarAdvance(Calendar,BA1967,AY1968,"f",,Trigger)</f>
        <v>53091</v>
      </c>
      <c r="BB1968" s="188">
        <f>_xll.qlInterestRateIndexMaturity(Currency&amp;"ibor"&amp;$I$1,BA1968,Trigger)</f>
        <v>53183</v>
      </c>
      <c r="BC1968" s="361" t="e">
        <f>_xll.qlIndexFixing($AC$5,AZ1968,,_xll.ohTrigger(Trigger,Quote!$V$2))</f>
        <v>#VALUE!</v>
      </c>
      <c r="BD1968" s="361" t="e">
        <f>_xll.qlIndexFixing($BE$1,AZ1968,TRUE,_xll.ohTrigger(Trigger,Quote!$V$2))</f>
        <v>#NUM!</v>
      </c>
    </row>
    <row r="1969" spans="51:56" ht="11.25" customHeight="1" x14ac:dyDescent="0.25">
      <c r="AY1969" s="189" t="s">
        <v>91</v>
      </c>
      <c r="AZ1969" s="188">
        <f>_xll.qlInterestRateIndexFixingDate(Currency&amp;"ibor"&amp;$I$1,BA1969,Trigger)</f>
        <v>53094</v>
      </c>
      <c r="BA1969" s="188">
        <f>_xll.qlCalendarAdvance(Calendar,BA1968,AY1969,"f",,Trigger)</f>
        <v>53098</v>
      </c>
      <c r="BB1969" s="188">
        <f>_xll.qlInterestRateIndexMaturity(Currency&amp;"ibor"&amp;$I$1,BA1969,Trigger)</f>
        <v>53190</v>
      </c>
      <c r="BC1969" s="361" t="e">
        <f>_xll.qlIndexFixing($AC$5,AZ1969,,_xll.ohTrigger(Trigger,Quote!$V$2))</f>
        <v>#VALUE!</v>
      </c>
      <c r="BD1969" s="361" t="e">
        <f>_xll.qlIndexFixing($BE$1,AZ1969,TRUE,_xll.ohTrigger(Trigger,Quote!$V$2))</f>
        <v>#NUM!</v>
      </c>
    </row>
    <row r="1970" spans="51:56" ht="11.25" customHeight="1" x14ac:dyDescent="0.25">
      <c r="AY1970" s="189" t="s">
        <v>91</v>
      </c>
      <c r="AZ1970" s="188">
        <f>_xll.qlInterestRateIndexFixingDate(Currency&amp;"ibor"&amp;$I$1,BA1970,Trigger)</f>
        <v>53101</v>
      </c>
      <c r="BA1970" s="188">
        <f>_xll.qlCalendarAdvance(Calendar,BA1969,AY1970,"f",,Trigger)</f>
        <v>53105</v>
      </c>
      <c r="BB1970" s="188">
        <f>_xll.qlInterestRateIndexMaturity(Currency&amp;"ibor"&amp;$I$1,BA1970,Trigger)</f>
        <v>53197</v>
      </c>
      <c r="BC1970" s="361" t="e">
        <f>_xll.qlIndexFixing($AC$5,AZ1970,,_xll.ohTrigger(Trigger,Quote!$V$2))</f>
        <v>#VALUE!</v>
      </c>
      <c r="BD1970" s="361" t="e">
        <f>_xll.qlIndexFixing($BE$1,AZ1970,TRUE,_xll.ohTrigger(Trigger,Quote!$V$2))</f>
        <v>#NUM!</v>
      </c>
    </row>
    <row r="1971" spans="51:56" ht="11.25" customHeight="1" x14ac:dyDescent="0.25">
      <c r="AY1971" s="189" t="s">
        <v>91</v>
      </c>
      <c r="AZ1971" s="188">
        <f>_xll.qlInterestRateIndexFixingDate(Currency&amp;"ibor"&amp;$I$1,BA1971,Trigger)</f>
        <v>53108</v>
      </c>
      <c r="BA1971" s="188">
        <f>_xll.qlCalendarAdvance(Calendar,BA1970,AY1971,"f",,Trigger)</f>
        <v>53112</v>
      </c>
      <c r="BB1971" s="188">
        <f>_xll.qlInterestRateIndexMaturity(Currency&amp;"ibor"&amp;$I$1,BA1971,Trigger)</f>
        <v>53204</v>
      </c>
      <c r="BC1971" s="361" t="e">
        <f>_xll.qlIndexFixing($AC$5,AZ1971,,_xll.ohTrigger(Trigger,Quote!$V$2))</f>
        <v>#VALUE!</v>
      </c>
      <c r="BD1971" s="361" t="e">
        <f>_xll.qlIndexFixing($BE$1,AZ1971,TRUE,_xll.ohTrigger(Trigger,Quote!$V$2))</f>
        <v>#NUM!</v>
      </c>
    </row>
    <row r="1972" spans="51:56" ht="11.25" customHeight="1" x14ac:dyDescent="0.25">
      <c r="AY1972" s="189" t="s">
        <v>91</v>
      </c>
      <c r="AZ1972" s="188">
        <f>_xll.qlInterestRateIndexFixingDate(Currency&amp;"ibor"&amp;$I$1,BA1972,Trigger)</f>
        <v>53115</v>
      </c>
      <c r="BA1972" s="188">
        <f>_xll.qlCalendarAdvance(Calendar,BA1971,AY1972,"f",,Trigger)</f>
        <v>53119</v>
      </c>
      <c r="BB1972" s="188">
        <f>_xll.qlInterestRateIndexMaturity(Currency&amp;"ibor"&amp;$I$1,BA1972,Trigger)</f>
        <v>53211</v>
      </c>
      <c r="BC1972" s="361" t="e">
        <f>_xll.qlIndexFixing($AC$5,AZ1972,,_xll.ohTrigger(Trigger,Quote!$V$2))</f>
        <v>#VALUE!</v>
      </c>
      <c r="BD1972" s="361" t="e">
        <f>_xll.qlIndexFixing($BE$1,AZ1972,TRUE,_xll.ohTrigger(Trigger,Quote!$V$2))</f>
        <v>#NUM!</v>
      </c>
    </row>
    <row r="1973" spans="51:56" ht="11.25" customHeight="1" x14ac:dyDescent="0.25">
      <c r="AY1973" s="189" t="s">
        <v>91</v>
      </c>
      <c r="AZ1973" s="188">
        <f>_xll.qlInterestRateIndexFixingDate(Currency&amp;"ibor"&amp;$I$1,BA1973,Trigger)</f>
        <v>53122</v>
      </c>
      <c r="BA1973" s="188">
        <f>_xll.qlCalendarAdvance(Calendar,BA1972,AY1973,"f",,Trigger)</f>
        <v>53126</v>
      </c>
      <c r="BB1973" s="188">
        <f>_xll.qlInterestRateIndexMaturity(Currency&amp;"ibor"&amp;$I$1,BA1973,Trigger)</f>
        <v>53218</v>
      </c>
      <c r="BC1973" s="361" t="e">
        <f>_xll.qlIndexFixing($AC$5,AZ1973,,_xll.ohTrigger(Trigger,Quote!$V$2))</f>
        <v>#VALUE!</v>
      </c>
      <c r="BD1973" s="361" t="e">
        <f>_xll.qlIndexFixing($BE$1,AZ1973,TRUE,_xll.ohTrigger(Trigger,Quote!$V$2))</f>
        <v>#NUM!</v>
      </c>
    </row>
    <row r="1974" spans="51:56" ht="11.25" customHeight="1" x14ac:dyDescent="0.25">
      <c r="AY1974" s="189" t="s">
        <v>91</v>
      </c>
      <c r="AZ1974" s="188">
        <f>_xll.qlInterestRateIndexFixingDate(Currency&amp;"ibor"&amp;$I$1,BA1974,Trigger)</f>
        <v>53129</v>
      </c>
      <c r="BA1974" s="188">
        <f>_xll.qlCalendarAdvance(Calendar,BA1973,AY1974,"f",,Trigger)</f>
        <v>53133</v>
      </c>
      <c r="BB1974" s="188">
        <f>_xll.qlInterestRateIndexMaturity(Currency&amp;"ibor"&amp;$I$1,BA1974,Trigger)</f>
        <v>53225</v>
      </c>
      <c r="BC1974" s="361" t="e">
        <f>_xll.qlIndexFixing($AC$5,AZ1974,,_xll.ohTrigger(Trigger,Quote!$V$2))</f>
        <v>#VALUE!</v>
      </c>
      <c r="BD1974" s="361" t="e">
        <f>_xll.qlIndexFixing($BE$1,AZ1974,TRUE,_xll.ohTrigger(Trigger,Quote!$V$2))</f>
        <v>#NUM!</v>
      </c>
    </row>
    <row r="1975" spans="51:56" ht="11.25" customHeight="1" x14ac:dyDescent="0.25">
      <c r="AY1975" s="189" t="s">
        <v>91</v>
      </c>
      <c r="AZ1975" s="188">
        <f>_xll.qlInterestRateIndexFixingDate(Currency&amp;"ibor"&amp;$I$1,BA1975,Trigger)</f>
        <v>53136</v>
      </c>
      <c r="BA1975" s="188">
        <f>_xll.qlCalendarAdvance(Calendar,BA1974,AY1975,"f",,Trigger)</f>
        <v>53140</v>
      </c>
      <c r="BB1975" s="188">
        <f>_xll.qlInterestRateIndexMaturity(Currency&amp;"ibor"&amp;$I$1,BA1975,Trigger)</f>
        <v>53232</v>
      </c>
      <c r="BC1975" s="361" t="e">
        <f>_xll.qlIndexFixing($AC$5,AZ1975,,_xll.ohTrigger(Trigger,Quote!$V$2))</f>
        <v>#VALUE!</v>
      </c>
      <c r="BD1975" s="361" t="e">
        <f>_xll.qlIndexFixing($BE$1,AZ1975,TRUE,_xll.ohTrigger(Trigger,Quote!$V$2))</f>
        <v>#NUM!</v>
      </c>
    </row>
    <row r="1976" spans="51:56" ht="11.25" customHeight="1" x14ac:dyDescent="0.25">
      <c r="AY1976" s="189" t="s">
        <v>91</v>
      </c>
      <c r="AZ1976" s="188">
        <f>_xll.qlInterestRateIndexFixingDate(Currency&amp;"ibor"&amp;$I$1,BA1976,Trigger)</f>
        <v>53143</v>
      </c>
      <c r="BA1976" s="188">
        <f>_xll.qlCalendarAdvance(Calendar,BA1975,AY1976,"f",,Trigger)</f>
        <v>53147</v>
      </c>
      <c r="BB1976" s="188">
        <f>_xll.qlInterestRateIndexMaturity(Currency&amp;"ibor"&amp;$I$1,BA1976,Trigger)</f>
        <v>53239</v>
      </c>
      <c r="BC1976" s="361" t="e">
        <f>_xll.qlIndexFixing($AC$5,AZ1976,,_xll.ohTrigger(Trigger,Quote!$V$2))</f>
        <v>#VALUE!</v>
      </c>
      <c r="BD1976" s="361" t="e">
        <f>_xll.qlIndexFixing($BE$1,AZ1976,TRUE,_xll.ohTrigger(Trigger,Quote!$V$2))</f>
        <v>#NUM!</v>
      </c>
    </row>
    <row r="1977" spans="51:56" ht="11.25" customHeight="1" x14ac:dyDescent="0.25">
      <c r="AY1977" s="189" t="s">
        <v>91</v>
      </c>
      <c r="AZ1977" s="188">
        <f>_xll.qlInterestRateIndexFixingDate(Currency&amp;"ibor"&amp;$I$1,BA1977,Trigger)</f>
        <v>53150</v>
      </c>
      <c r="BA1977" s="188">
        <f>_xll.qlCalendarAdvance(Calendar,BA1976,AY1977,"f",,Trigger)</f>
        <v>53154</v>
      </c>
      <c r="BB1977" s="188">
        <f>_xll.qlInterestRateIndexMaturity(Currency&amp;"ibor"&amp;$I$1,BA1977,Trigger)</f>
        <v>53246</v>
      </c>
      <c r="BC1977" s="361" t="e">
        <f>_xll.qlIndexFixing($AC$5,AZ1977,,_xll.ohTrigger(Trigger,Quote!$V$2))</f>
        <v>#VALUE!</v>
      </c>
      <c r="BD1977" s="361" t="e">
        <f>_xll.qlIndexFixing($BE$1,AZ1977,TRUE,_xll.ohTrigger(Trigger,Quote!$V$2))</f>
        <v>#NUM!</v>
      </c>
    </row>
    <row r="1978" spans="51:56" ht="11.25" customHeight="1" x14ac:dyDescent="0.25">
      <c r="AY1978" s="189" t="s">
        <v>91</v>
      </c>
      <c r="AZ1978" s="188">
        <f>_xll.qlInterestRateIndexFixingDate(Currency&amp;"ibor"&amp;$I$1,BA1978,Trigger)</f>
        <v>53157</v>
      </c>
      <c r="BA1978" s="188">
        <f>_xll.qlCalendarAdvance(Calendar,BA1977,AY1978,"f",,Trigger)</f>
        <v>53161</v>
      </c>
      <c r="BB1978" s="188">
        <f>_xll.qlInterestRateIndexMaturity(Currency&amp;"ibor"&amp;$I$1,BA1978,Trigger)</f>
        <v>53253</v>
      </c>
      <c r="BC1978" s="361" t="e">
        <f>_xll.qlIndexFixing($AC$5,AZ1978,,_xll.ohTrigger(Trigger,Quote!$V$2))</f>
        <v>#VALUE!</v>
      </c>
      <c r="BD1978" s="361" t="e">
        <f>_xll.qlIndexFixing($BE$1,AZ1978,TRUE,_xll.ohTrigger(Trigger,Quote!$V$2))</f>
        <v>#NUM!</v>
      </c>
    </row>
    <row r="1979" spans="51:56" ht="11.25" customHeight="1" x14ac:dyDescent="0.25">
      <c r="AY1979" s="189" t="s">
        <v>91</v>
      </c>
      <c r="AZ1979" s="188">
        <f>_xll.qlInterestRateIndexFixingDate(Currency&amp;"ibor"&amp;$I$1,BA1979,Trigger)</f>
        <v>53164</v>
      </c>
      <c r="BA1979" s="188">
        <f>_xll.qlCalendarAdvance(Calendar,BA1978,AY1979,"f",,Trigger)</f>
        <v>53168</v>
      </c>
      <c r="BB1979" s="188">
        <f>_xll.qlInterestRateIndexMaturity(Currency&amp;"ibor"&amp;$I$1,BA1979,Trigger)</f>
        <v>53260</v>
      </c>
      <c r="BC1979" s="361" t="e">
        <f>_xll.qlIndexFixing($AC$5,AZ1979,,_xll.ohTrigger(Trigger,Quote!$V$2))</f>
        <v>#VALUE!</v>
      </c>
      <c r="BD1979" s="361" t="e">
        <f>_xll.qlIndexFixing($BE$1,AZ1979,TRUE,_xll.ohTrigger(Trigger,Quote!$V$2))</f>
        <v>#NUM!</v>
      </c>
    </row>
    <row r="1980" spans="51:56" ht="11.25" customHeight="1" x14ac:dyDescent="0.25">
      <c r="AY1980" s="189" t="s">
        <v>91</v>
      </c>
      <c r="AZ1980" s="188">
        <f>_xll.qlInterestRateIndexFixingDate(Currency&amp;"ibor"&amp;$I$1,BA1980,Trigger)</f>
        <v>53171</v>
      </c>
      <c r="BA1980" s="188">
        <f>_xll.qlCalendarAdvance(Calendar,BA1979,AY1980,"f",,Trigger)</f>
        <v>53175</v>
      </c>
      <c r="BB1980" s="188">
        <f>_xll.qlInterestRateIndexMaturity(Currency&amp;"ibor"&amp;$I$1,BA1980,Trigger)</f>
        <v>53267</v>
      </c>
      <c r="BC1980" s="361" t="e">
        <f>_xll.qlIndexFixing($AC$5,AZ1980,,_xll.ohTrigger(Trigger,Quote!$V$2))</f>
        <v>#VALUE!</v>
      </c>
      <c r="BD1980" s="361" t="e">
        <f>_xll.qlIndexFixing($BE$1,AZ1980,TRUE,_xll.ohTrigger(Trigger,Quote!$V$2))</f>
        <v>#NUM!</v>
      </c>
    </row>
    <row r="1981" spans="51:56" ht="11.25" customHeight="1" x14ac:dyDescent="0.25">
      <c r="AY1981" s="189" t="s">
        <v>91</v>
      </c>
      <c r="AZ1981" s="188">
        <f>_xll.qlInterestRateIndexFixingDate(Currency&amp;"ibor"&amp;$I$1,BA1981,Trigger)</f>
        <v>53178</v>
      </c>
      <c r="BA1981" s="188">
        <f>_xll.qlCalendarAdvance(Calendar,BA1980,AY1981,"f",,Trigger)</f>
        <v>53182</v>
      </c>
      <c r="BB1981" s="188">
        <f>_xll.qlInterestRateIndexMaturity(Currency&amp;"ibor"&amp;$I$1,BA1981,Trigger)</f>
        <v>53274</v>
      </c>
      <c r="BC1981" s="361" t="e">
        <f>_xll.qlIndexFixing($AC$5,AZ1981,,_xll.ohTrigger(Trigger,Quote!$V$2))</f>
        <v>#VALUE!</v>
      </c>
      <c r="BD1981" s="361" t="e">
        <f>_xll.qlIndexFixing($BE$1,AZ1981,TRUE,_xll.ohTrigger(Trigger,Quote!$V$2))</f>
        <v>#NUM!</v>
      </c>
    </row>
    <row r="1982" spans="51:56" ht="11.25" customHeight="1" x14ac:dyDescent="0.25">
      <c r="AY1982" s="189" t="s">
        <v>91</v>
      </c>
      <c r="AZ1982" s="188">
        <f>_xll.qlInterestRateIndexFixingDate(Currency&amp;"ibor"&amp;$I$1,BA1982,Trigger)</f>
        <v>53185</v>
      </c>
      <c r="BA1982" s="188">
        <f>_xll.qlCalendarAdvance(Calendar,BA1981,AY1982,"f",,Trigger)</f>
        <v>53189</v>
      </c>
      <c r="BB1982" s="188">
        <f>_xll.qlInterestRateIndexMaturity(Currency&amp;"ibor"&amp;$I$1,BA1982,Trigger)</f>
        <v>53281</v>
      </c>
      <c r="BC1982" s="361" t="e">
        <f>_xll.qlIndexFixing($AC$5,AZ1982,,_xll.ohTrigger(Trigger,Quote!$V$2))</f>
        <v>#VALUE!</v>
      </c>
      <c r="BD1982" s="361" t="e">
        <f>_xll.qlIndexFixing($BE$1,AZ1982,TRUE,_xll.ohTrigger(Trigger,Quote!$V$2))</f>
        <v>#NUM!</v>
      </c>
    </row>
    <row r="1983" spans="51:56" ht="11.25" customHeight="1" x14ac:dyDescent="0.25">
      <c r="AY1983" s="189" t="s">
        <v>91</v>
      </c>
      <c r="AZ1983" s="188">
        <f>_xll.qlInterestRateIndexFixingDate(Currency&amp;"ibor"&amp;$I$1,BA1983,Trigger)</f>
        <v>53192</v>
      </c>
      <c r="BA1983" s="188">
        <f>_xll.qlCalendarAdvance(Calendar,BA1982,AY1983,"f",,Trigger)</f>
        <v>53196</v>
      </c>
      <c r="BB1983" s="188">
        <f>_xll.qlInterestRateIndexMaturity(Currency&amp;"ibor"&amp;$I$1,BA1983,Trigger)</f>
        <v>53288</v>
      </c>
      <c r="BC1983" s="361" t="e">
        <f>_xll.qlIndexFixing($AC$5,AZ1983,,_xll.ohTrigger(Trigger,Quote!$V$2))</f>
        <v>#VALUE!</v>
      </c>
      <c r="BD1983" s="361" t="e">
        <f>_xll.qlIndexFixing($BE$1,AZ1983,TRUE,_xll.ohTrigger(Trigger,Quote!$V$2))</f>
        <v>#NUM!</v>
      </c>
    </row>
    <row r="1984" spans="51:56" ht="11.25" customHeight="1" x14ac:dyDescent="0.25">
      <c r="AY1984" s="189" t="s">
        <v>91</v>
      </c>
      <c r="AZ1984" s="188">
        <f>_xll.qlInterestRateIndexFixingDate(Currency&amp;"ibor"&amp;$I$1,BA1984,Trigger)</f>
        <v>53199</v>
      </c>
      <c r="BA1984" s="188">
        <f>_xll.qlCalendarAdvance(Calendar,BA1983,AY1984,"f",,Trigger)</f>
        <v>53203</v>
      </c>
      <c r="BB1984" s="188">
        <f>_xll.qlInterestRateIndexMaturity(Currency&amp;"ibor"&amp;$I$1,BA1984,Trigger)</f>
        <v>53295</v>
      </c>
      <c r="BC1984" s="361" t="e">
        <f>_xll.qlIndexFixing($AC$5,AZ1984,,_xll.ohTrigger(Trigger,Quote!$V$2))</f>
        <v>#VALUE!</v>
      </c>
      <c r="BD1984" s="361" t="e">
        <f>_xll.qlIndexFixing($BE$1,AZ1984,TRUE,_xll.ohTrigger(Trigger,Quote!$V$2))</f>
        <v>#NUM!</v>
      </c>
    </row>
    <row r="1985" spans="51:56" ht="11.25" customHeight="1" x14ac:dyDescent="0.25">
      <c r="AY1985" s="189" t="s">
        <v>91</v>
      </c>
      <c r="AZ1985" s="188">
        <f>_xll.qlInterestRateIndexFixingDate(Currency&amp;"ibor"&amp;$I$1,BA1985,Trigger)</f>
        <v>53206</v>
      </c>
      <c r="BA1985" s="188">
        <f>_xll.qlCalendarAdvance(Calendar,BA1984,AY1985,"f",,Trigger)</f>
        <v>53210</v>
      </c>
      <c r="BB1985" s="188">
        <f>_xll.qlInterestRateIndexMaturity(Currency&amp;"ibor"&amp;$I$1,BA1985,Trigger)</f>
        <v>53301</v>
      </c>
      <c r="BC1985" s="361" t="e">
        <f>_xll.qlIndexFixing($AC$5,AZ1985,,_xll.ohTrigger(Trigger,Quote!$V$2))</f>
        <v>#VALUE!</v>
      </c>
      <c r="BD1985" s="361" t="e">
        <f>_xll.qlIndexFixing($BE$1,AZ1985,TRUE,_xll.ohTrigger(Trigger,Quote!$V$2))</f>
        <v>#NUM!</v>
      </c>
    </row>
    <row r="1986" spans="51:56" ht="11.25" customHeight="1" x14ac:dyDescent="0.25">
      <c r="AY1986" s="189" t="s">
        <v>91</v>
      </c>
      <c r="AZ1986" s="188">
        <f>_xll.qlInterestRateIndexFixingDate(Currency&amp;"ibor"&amp;$I$1,BA1986,Trigger)</f>
        <v>53213</v>
      </c>
      <c r="BA1986" s="188">
        <f>_xll.qlCalendarAdvance(Calendar,BA1985,AY1986,"f",,Trigger)</f>
        <v>53217</v>
      </c>
      <c r="BB1986" s="188">
        <f>_xll.qlInterestRateIndexMaturity(Currency&amp;"ibor"&amp;$I$1,BA1986,Trigger)</f>
        <v>53308</v>
      </c>
      <c r="BC1986" s="361" t="e">
        <f>_xll.qlIndexFixing($AC$5,AZ1986,,_xll.ohTrigger(Trigger,Quote!$V$2))</f>
        <v>#VALUE!</v>
      </c>
      <c r="BD1986" s="361" t="e">
        <f>_xll.qlIndexFixing($BE$1,AZ1986,TRUE,_xll.ohTrigger(Trigger,Quote!$V$2))</f>
        <v>#NUM!</v>
      </c>
    </row>
    <row r="1987" spans="51:56" ht="11.25" customHeight="1" x14ac:dyDescent="0.25">
      <c r="AY1987" s="189" t="s">
        <v>91</v>
      </c>
      <c r="AZ1987" s="188">
        <f>_xll.qlInterestRateIndexFixingDate(Currency&amp;"ibor"&amp;$I$1,BA1987,Trigger)</f>
        <v>53220</v>
      </c>
      <c r="BA1987" s="188">
        <f>_xll.qlCalendarAdvance(Calendar,BA1986,AY1987,"f",,Trigger)</f>
        <v>53224</v>
      </c>
      <c r="BB1987" s="188">
        <f>_xll.qlInterestRateIndexMaturity(Currency&amp;"ibor"&amp;$I$1,BA1987,Trigger)</f>
        <v>53315</v>
      </c>
      <c r="BC1987" s="361" t="e">
        <f>_xll.qlIndexFixing($AC$5,AZ1987,,_xll.ohTrigger(Trigger,Quote!$V$2))</f>
        <v>#VALUE!</v>
      </c>
      <c r="BD1987" s="361" t="e">
        <f>_xll.qlIndexFixing($BE$1,AZ1987,TRUE,_xll.ohTrigger(Trigger,Quote!$V$2))</f>
        <v>#NUM!</v>
      </c>
    </row>
    <row r="1988" spans="51:56" ht="11.25" customHeight="1" x14ac:dyDescent="0.25">
      <c r="AY1988" s="189" t="s">
        <v>91</v>
      </c>
      <c r="AZ1988" s="188">
        <f>_xll.qlInterestRateIndexFixingDate(Currency&amp;"ibor"&amp;$I$1,BA1988,Trigger)</f>
        <v>53227</v>
      </c>
      <c r="BA1988" s="188">
        <f>_xll.qlCalendarAdvance(Calendar,BA1987,AY1988,"f",,Trigger)</f>
        <v>53231</v>
      </c>
      <c r="BB1988" s="188">
        <f>_xll.qlInterestRateIndexMaturity(Currency&amp;"ibor"&amp;$I$1,BA1988,Trigger)</f>
        <v>53323</v>
      </c>
      <c r="BC1988" s="361" t="e">
        <f>_xll.qlIndexFixing($AC$5,AZ1988,,_xll.ohTrigger(Trigger,Quote!$V$2))</f>
        <v>#VALUE!</v>
      </c>
      <c r="BD1988" s="361" t="e">
        <f>_xll.qlIndexFixing($BE$1,AZ1988,TRUE,_xll.ohTrigger(Trigger,Quote!$V$2))</f>
        <v>#NUM!</v>
      </c>
    </row>
    <row r="1989" spans="51:56" ht="11.25" customHeight="1" x14ac:dyDescent="0.25">
      <c r="AY1989" s="189" t="s">
        <v>91</v>
      </c>
      <c r="AZ1989" s="188">
        <f>_xll.qlInterestRateIndexFixingDate(Currency&amp;"ibor"&amp;$I$1,BA1989,Trigger)</f>
        <v>53234</v>
      </c>
      <c r="BA1989" s="188">
        <f>_xll.qlCalendarAdvance(Calendar,BA1988,AY1989,"f",,Trigger)</f>
        <v>53238</v>
      </c>
      <c r="BB1989" s="188">
        <f>_xll.qlInterestRateIndexMaturity(Currency&amp;"ibor"&amp;$I$1,BA1989,Trigger)</f>
        <v>53330</v>
      </c>
      <c r="BC1989" s="361" t="e">
        <f>_xll.qlIndexFixing($AC$5,AZ1989,,_xll.ohTrigger(Trigger,Quote!$V$2))</f>
        <v>#VALUE!</v>
      </c>
      <c r="BD1989" s="361" t="e">
        <f>_xll.qlIndexFixing($BE$1,AZ1989,TRUE,_xll.ohTrigger(Trigger,Quote!$V$2))</f>
        <v>#NUM!</v>
      </c>
    </row>
    <row r="1990" spans="51:56" ht="11.25" customHeight="1" x14ac:dyDescent="0.25">
      <c r="AY1990" s="189" t="s">
        <v>91</v>
      </c>
      <c r="AZ1990" s="188">
        <f>_xll.qlInterestRateIndexFixingDate(Currency&amp;"ibor"&amp;$I$1,BA1990,Trigger)</f>
        <v>53241</v>
      </c>
      <c r="BA1990" s="188">
        <f>_xll.qlCalendarAdvance(Calendar,BA1989,AY1990,"f",,Trigger)</f>
        <v>53245</v>
      </c>
      <c r="BB1990" s="188">
        <f>_xll.qlInterestRateIndexMaturity(Currency&amp;"ibor"&amp;$I$1,BA1990,Trigger)</f>
        <v>53337</v>
      </c>
      <c r="BC1990" s="361" t="e">
        <f>_xll.qlIndexFixing($AC$5,AZ1990,,_xll.ohTrigger(Trigger,Quote!$V$2))</f>
        <v>#VALUE!</v>
      </c>
      <c r="BD1990" s="361" t="e">
        <f>_xll.qlIndexFixing($BE$1,AZ1990,TRUE,_xll.ohTrigger(Trigger,Quote!$V$2))</f>
        <v>#NUM!</v>
      </c>
    </row>
    <row r="1991" spans="51:56" ht="11.25" customHeight="1" x14ac:dyDescent="0.25">
      <c r="AY1991" s="189" t="s">
        <v>91</v>
      </c>
      <c r="AZ1991" s="188">
        <f>_xll.qlInterestRateIndexFixingDate(Currency&amp;"ibor"&amp;$I$1,BA1991,Trigger)</f>
        <v>53248</v>
      </c>
      <c r="BA1991" s="188">
        <f>_xll.qlCalendarAdvance(Calendar,BA1990,AY1991,"f",,Trigger)</f>
        <v>53252</v>
      </c>
      <c r="BB1991" s="188">
        <f>_xll.qlInterestRateIndexMaturity(Currency&amp;"ibor"&amp;$I$1,BA1991,Trigger)</f>
        <v>53344</v>
      </c>
      <c r="BC1991" s="361" t="e">
        <f>_xll.qlIndexFixing($AC$5,AZ1991,,_xll.ohTrigger(Trigger,Quote!$V$2))</f>
        <v>#VALUE!</v>
      </c>
      <c r="BD1991" s="361" t="e">
        <f>_xll.qlIndexFixing($BE$1,AZ1991,TRUE,_xll.ohTrigger(Trigger,Quote!$V$2))</f>
        <v>#NUM!</v>
      </c>
    </row>
    <row r="1992" spans="51:56" ht="11.25" customHeight="1" x14ac:dyDescent="0.25">
      <c r="AY1992" s="189" t="s">
        <v>91</v>
      </c>
      <c r="AZ1992" s="188">
        <f>_xll.qlInterestRateIndexFixingDate(Currency&amp;"ibor"&amp;$I$1,BA1992,Trigger)</f>
        <v>53255</v>
      </c>
      <c r="BA1992" s="188">
        <f>_xll.qlCalendarAdvance(Calendar,BA1991,AY1992,"f",,Trigger)</f>
        <v>53259</v>
      </c>
      <c r="BB1992" s="188">
        <f>_xll.qlInterestRateIndexMaturity(Currency&amp;"ibor"&amp;$I$1,BA1992,Trigger)</f>
        <v>53351</v>
      </c>
      <c r="BC1992" s="361" t="e">
        <f>_xll.qlIndexFixing($AC$5,AZ1992,,_xll.ohTrigger(Trigger,Quote!$V$2))</f>
        <v>#VALUE!</v>
      </c>
      <c r="BD1992" s="361" t="e">
        <f>_xll.qlIndexFixing($BE$1,AZ1992,TRUE,_xll.ohTrigger(Trigger,Quote!$V$2))</f>
        <v>#NUM!</v>
      </c>
    </row>
    <row r="1993" spans="51:56" ht="11.25" customHeight="1" x14ac:dyDescent="0.25">
      <c r="AY1993" s="189" t="s">
        <v>91</v>
      </c>
      <c r="AZ1993" s="188">
        <f>_xll.qlInterestRateIndexFixingDate(Currency&amp;"ibor"&amp;$I$1,BA1993,Trigger)</f>
        <v>53262</v>
      </c>
      <c r="BA1993" s="188">
        <f>_xll.qlCalendarAdvance(Calendar,BA1992,AY1993,"f",,Trigger)</f>
        <v>53266</v>
      </c>
      <c r="BB1993" s="188">
        <f>_xll.qlInterestRateIndexMaturity(Currency&amp;"ibor"&amp;$I$1,BA1993,Trigger)</f>
        <v>53358</v>
      </c>
      <c r="BC1993" s="361" t="e">
        <f>_xll.qlIndexFixing($AC$5,AZ1993,,_xll.ohTrigger(Trigger,Quote!$V$2))</f>
        <v>#VALUE!</v>
      </c>
      <c r="BD1993" s="361" t="e">
        <f>_xll.qlIndexFixing($BE$1,AZ1993,TRUE,_xll.ohTrigger(Trigger,Quote!$V$2))</f>
        <v>#NUM!</v>
      </c>
    </row>
    <row r="1994" spans="51:56" ht="11.25" customHeight="1" x14ac:dyDescent="0.25">
      <c r="AY1994" s="189" t="s">
        <v>91</v>
      </c>
      <c r="AZ1994" s="188">
        <f>_xll.qlInterestRateIndexFixingDate(Currency&amp;"ibor"&amp;$I$1,BA1994,Trigger)</f>
        <v>53269</v>
      </c>
      <c r="BA1994" s="188">
        <f>_xll.qlCalendarAdvance(Calendar,BA1993,AY1994,"f",,Trigger)</f>
        <v>53273</v>
      </c>
      <c r="BB1994" s="188">
        <f>_xll.qlInterestRateIndexMaturity(Currency&amp;"ibor"&amp;$I$1,BA1994,Trigger)</f>
        <v>53365</v>
      </c>
      <c r="BC1994" s="361" t="e">
        <f>_xll.qlIndexFixing($AC$5,AZ1994,,_xll.ohTrigger(Trigger,Quote!$V$2))</f>
        <v>#VALUE!</v>
      </c>
      <c r="BD1994" s="361" t="e">
        <f>_xll.qlIndexFixing($BE$1,AZ1994,TRUE,_xll.ohTrigger(Trigger,Quote!$V$2))</f>
        <v>#NUM!</v>
      </c>
    </row>
    <row r="1995" spans="51:56" ht="11.25" customHeight="1" x14ac:dyDescent="0.25">
      <c r="AY1995" s="189" t="s">
        <v>91</v>
      </c>
      <c r="AZ1995" s="188">
        <f>_xll.qlInterestRateIndexFixingDate(Currency&amp;"ibor"&amp;$I$1,BA1995,Trigger)</f>
        <v>53276</v>
      </c>
      <c r="BA1995" s="188">
        <f>_xll.qlCalendarAdvance(Calendar,BA1994,AY1995,"f",,Trigger)</f>
        <v>53280</v>
      </c>
      <c r="BB1995" s="188">
        <f>_xll.qlInterestRateIndexMaturity(Currency&amp;"ibor"&amp;$I$1,BA1995,Trigger)</f>
        <v>53372</v>
      </c>
      <c r="BC1995" s="361" t="e">
        <f>_xll.qlIndexFixing($AC$5,AZ1995,,_xll.ohTrigger(Trigger,Quote!$V$2))</f>
        <v>#VALUE!</v>
      </c>
      <c r="BD1995" s="361" t="e">
        <f>_xll.qlIndexFixing($BE$1,AZ1995,TRUE,_xll.ohTrigger(Trigger,Quote!$V$2))</f>
        <v>#NUM!</v>
      </c>
    </row>
    <row r="1996" spans="51:56" ht="11.25" customHeight="1" x14ac:dyDescent="0.25">
      <c r="AY1996" s="189" t="s">
        <v>91</v>
      </c>
      <c r="AZ1996" s="188">
        <f>_xll.qlInterestRateIndexFixingDate(Currency&amp;"ibor"&amp;$I$1,BA1996,Trigger)</f>
        <v>53283</v>
      </c>
      <c r="BA1996" s="188">
        <f>_xll.qlCalendarAdvance(Calendar,BA1995,AY1996,"f",,Trigger)</f>
        <v>53287</v>
      </c>
      <c r="BB1996" s="188">
        <f>_xll.qlInterestRateIndexMaturity(Currency&amp;"ibor"&amp;$I$1,BA1996,Trigger)</f>
        <v>53379</v>
      </c>
      <c r="BC1996" s="361" t="e">
        <f>_xll.qlIndexFixing($AC$5,AZ1996,,_xll.ohTrigger(Trigger,Quote!$V$2))</f>
        <v>#VALUE!</v>
      </c>
      <c r="BD1996" s="361" t="e">
        <f>_xll.qlIndexFixing($BE$1,AZ1996,TRUE,_xll.ohTrigger(Trigger,Quote!$V$2))</f>
        <v>#NUM!</v>
      </c>
    </row>
    <row r="1997" spans="51:56" ht="11.25" customHeight="1" x14ac:dyDescent="0.25">
      <c r="AY1997" s="189" t="s">
        <v>91</v>
      </c>
      <c r="AZ1997" s="188">
        <f>_xll.qlInterestRateIndexFixingDate(Currency&amp;"ibor"&amp;$I$1,BA1997,Trigger)</f>
        <v>53290</v>
      </c>
      <c r="BA1997" s="188">
        <f>_xll.qlCalendarAdvance(Calendar,BA1996,AY1997,"f",,Trigger)</f>
        <v>53294</v>
      </c>
      <c r="BB1997" s="188">
        <f>_xll.qlInterestRateIndexMaturity(Currency&amp;"ibor"&amp;$I$1,BA1997,Trigger)</f>
        <v>53386</v>
      </c>
      <c r="BC1997" s="361" t="e">
        <f>_xll.qlIndexFixing($AC$5,AZ1997,,_xll.ohTrigger(Trigger,Quote!$V$2))</f>
        <v>#VALUE!</v>
      </c>
      <c r="BD1997" s="361" t="e">
        <f>_xll.qlIndexFixing($BE$1,AZ1997,TRUE,_xll.ohTrigger(Trigger,Quote!$V$2))</f>
        <v>#NUM!</v>
      </c>
    </row>
    <row r="1998" spans="51:56" ht="11.25" customHeight="1" x14ac:dyDescent="0.25">
      <c r="AY1998" s="189" t="s">
        <v>91</v>
      </c>
      <c r="AZ1998" s="188">
        <f>_xll.qlInterestRateIndexFixingDate(Currency&amp;"ibor"&amp;$I$1,BA1998,Trigger)</f>
        <v>53297</v>
      </c>
      <c r="BA1998" s="188">
        <f>_xll.qlCalendarAdvance(Calendar,BA1997,AY1998,"f",,Trigger)</f>
        <v>53301</v>
      </c>
      <c r="BB1998" s="188">
        <f>_xll.qlInterestRateIndexMaturity(Currency&amp;"ibor"&amp;$I$1,BA1998,Trigger)</f>
        <v>53391</v>
      </c>
      <c r="BC1998" s="361" t="e">
        <f>_xll.qlIndexFixing($AC$5,AZ1998,,_xll.ohTrigger(Trigger,Quote!$V$2))</f>
        <v>#VALUE!</v>
      </c>
      <c r="BD1998" s="361" t="e">
        <f>_xll.qlIndexFixing($BE$1,AZ1998,TRUE,_xll.ohTrigger(Trigger,Quote!$V$2))</f>
        <v>#NUM!</v>
      </c>
    </row>
    <row r="1999" spans="51:56" ht="11.25" customHeight="1" x14ac:dyDescent="0.25">
      <c r="AY1999" s="189" t="s">
        <v>91</v>
      </c>
      <c r="AZ1999" s="188">
        <f>_xll.qlInterestRateIndexFixingDate(Currency&amp;"ibor"&amp;$I$1,BA1999,Trigger)</f>
        <v>53304</v>
      </c>
      <c r="BA1999" s="188">
        <f>_xll.qlCalendarAdvance(Calendar,BA1998,AY1999,"f",,Trigger)</f>
        <v>53308</v>
      </c>
      <c r="BB1999" s="188">
        <f>_xll.qlInterestRateIndexMaturity(Currency&amp;"ibor"&amp;$I$1,BA1999,Trigger)</f>
        <v>53398</v>
      </c>
      <c r="BC1999" s="361" t="e">
        <f>_xll.qlIndexFixing($AC$5,AZ1999,,_xll.ohTrigger(Trigger,Quote!$V$2))</f>
        <v>#VALUE!</v>
      </c>
      <c r="BD1999" s="361" t="e">
        <f>_xll.qlIndexFixing($BE$1,AZ1999,TRUE,_xll.ohTrigger(Trigger,Quote!$V$2))</f>
        <v>#NUM!</v>
      </c>
    </row>
    <row r="2000" spans="51:56" ht="11.25" customHeight="1" x14ac:dyDescent="0.25">
      <c r="AY2000" s="189" t="s">
        <v>91</v>
      </c>
      <c r="AZ2000" s="188">
        <f>_xll.qlInterestRateIndexFixingDate(Currency&amp;"ibor"&amp;$I$1,BA2000,Trigger)</f>
        <v>53311</v>
      </c>
      <c r="BA2000" s="188">
        <f>_xll.qlCalendarAdvance(Calendar,BA1999,AY2000,"f",,Trigger)</f>
        <v>53315</v>
      </c>
      <c r="BB2000" s="188">
        <f>_xll.qlInterestRateIndexMaturity(Currency&amp;"ibor"&amp;$I$1,BA2000,Trigger)</f>
        <v>53405</v>
      </c>
      <c r="BC2000" s="361" t="e">
        <f>_xll.qlIndexFixing($AC$5,AZ2000,,_xll.ohTrigger(Trigger,Quote!$V$2))</f>
        <v>#VALUE!</v>
      </c>
      <c r="BD2000" s="361" t="e">
        <f>_xll.qlIndexFixing($BE$1,AZ2000,TRUE,_xll.ohTrigger(Trigger,Quote!$V$2))</f>
        <v>#NUM!</v>
      </c>
    </row>
    <row r="2001" spans="51:56" ht="11.25" customHeight="1" x14ac:dyDescent="0.25">
      <c r="AY2001" s="189" t="s">
        <v>91</v>
      </c>
      <c r="AZ2001" s="188">
        <f>_xll.qlInterestRateIndexFixingDate(Currency&amp;"ibor"&amp;$I$1,BA2001,Trigger)</f>
        <v>53317</v>
      </c>
      <c r="BA2001" s="188">
        <f>_xll.qlCalendarAdvance(Calendar,BA2000,AY2001,"f",,Trigger)</f>
        <v>53323</v>
      </c>
      <c r="BB2001" s="188">
        <f>_xll.qlInterestRateIndexMaturity(Currency&amp;"ibor"&amp;$I$1,BA2001,Trigger)</f>
        <v>53413</v>
      </c>
      <c r="BC2001" s="361" t="e">
        <f>_xll.qlIndexFixing($AC$5,AZ2001,,_xll.ohTrigger(Trigger,Quote!$V$2))</f>
        <v>#VALUE!</v>
      </c>
      <c r="BD2001" s="361" t="e">
        <f>_xll.qlIndexFixing($BE$1,AZ2001,TRUE,_xll.ohTrigger(Trigger,Quote!$V$2))</f>
        <v>#NUM!</v>
      </c>
    </row>
    <row r="2002" spans="51:56" ht="11.25" customHeight="1" x14ac:dyDescent="0.25">
      <c r="AY2002" s="189" t="s">
        <v>91</v>
      </c>
      <c r="AZ2002" s="188">
        <f>_xll.qlInterestRateIndexFixingDate(Currency&amp;"ibor"&amp;$I$1,BA2002,Trigger)</f>
        <v>53325</v>
      </c>
      <c r="BA2002" s="188">
        <f>_xll.qlCalendarAdvance(Calendar,BA2001,AY2002,"f",,Trigger)</f>
        <v>53330</v>
      </c>
      <c r="BB2002" s="188">
        <f>_xll.qlInterestRateIndexMaturity(Currency&amp;"ibor"&amp;$I$1,BA2002,Trigger)</f>
        <v>53420</v>
      </c>
      <c r="BC2002" s="361" t="e">
        <f>_xll.qlIndexFixing($AC$5,AZ2002,,_xll.ohTrigger(Trigger,Quote!$V$2))</f>
        <v>#VALUE!</v>
      </c>
      <c r="BD2002" s="361" t="e">
        <f>_xll.qlIndexFixing($BE$1,AZ2002,TRUE,_xll.ohTrigger(Trigger,Quote!$V$2))</f>
        <v>#NUM!</v>
      </c>
    </row>
    <row r="2003" spans="51:56" ht="11.25" customHeight="1" x14ac:dyDescent="0.25">
      <c r="AY2003" s="189" t="s">
        <v>91</v>
      </c>
      <c r="AZ2003" s="188">
        <f>_xll.qlInterestRateIndexFixingDate(Currency&amp;"ibor"&amp;$I$1,BA2003,Trigger)</f>
        <v>53335</v>
      </c>
      <c r="BA2003" s="188">
        <f>_xll.qlCalendarAdvance(Calendar,BA2002,AY2003,"f",,Trigger)</f>
        <v>53337</v>
      </c>
      <c r="BB2003" s="188">
        <f>_xll.qlInterestRateIndexMaturity(Currency&amp;"ibor"&amp;$I$1,BA2003,Trigger)</f>
        <v>53427</v>
      </c>
      <c r="BC2003" s="361" t="e">
        <f>_xll.qlIndexFixing($AC$5,AZ2003,,_xll.ohTrigger(Trigger,Quote!$V$2))</f>
        <v>#VALUE!</v>
      </c>
      <c r="BD2003" s="361" t="e">
        <f>_xll.qlIndexFixing($BE$1,AZ2003,TRUE,_xll.ohTrigger(Trigger,Quote!$V$2))</f>
        <v>#NUM!</v>
      </c>
    </row>
    <row r="2004" spans="51:56" ht="11.25" customHeight="1" x14ac:dyDescent="0.25">
      <c r="AY2004" s="189" t="s">
        <v>91</v>
      </c>
      <c r="AZ2004" s="188">
        <f>_xll.qlInterestRateIndexFixingDate(Currency&amp;"ibor"&amp;$I$1,BA2004,Trigger)</f>
        <v>53342</v>
      </c>
      <c r="BA2004" s="188">
        <f>_xll.qlCalendarAdvance(Calendar,BA2003,AY2004,"f",,Trigger)</f>
        <v>53344</v>
      </c>
      <c r="BB2004" s="188">
        <f>_xll.qlInterestRateIndexMaturity(Currency&amp;"ibor"&amp;$I$1,BA2004,Trigger)</f>
        <v>53434</v>
      </c>
      <c r="BC2004" s="361" t="e">
        <f>_xll.qlIndexFixing($AC$5,AZ2004,,_xll.ohTrigger(Trigger,Quote!$V$2))</f>
        <v>#VALUE!</v>
      </c>
      <c r="BD2004" s="361" t="e">
        <f>_xll.qlIndexFixing($BE$1,AZ2004,TRUE,_xll.ohTrigger(Trigger,Quote!$V$2))</f>
        <v>#NUM!</v>
      </c>
    </row>
    <row r="2005" spans="51:56" ht="11.25" customHeight="1" x14ac:dyDescent="0.25">
      <c r="AY2005" s="189" t="s">
        <v>91</v>
      </c>
      <c r="AZ2005" s="188">
        <f>_xll.qlInterestRateIndexFixingDate(Currency&amp;"ibor"&amp;$I$1,BA2005,Trigger)</f>
        <v>53349</v>
      </c>
      <c r="BA2005" s="188">
        <f>_xll.qlCalendarAdvance(Calendar,BA2004,AY2005,"f",,Trigger)</f>
        <v>53351</v>
      </c>
      <c r="BB2005" s="188">
        <f>_xll.qlInterestRateIndexMaturity(Currency&amp;"ibor"&amp;$I$1,BA2005,Trigger)</f>
        <v>53441</v>
      </c>
      <c r="BC2005" s="361" t="e">
        <f>_xll.qlIndexFixing($AC$5,AZ2005,,_xll.ohTrigger(Trigger,Quote!$V$2))</f>
        <v>#VALUE!</v>
      </c>
      <c r="BD2005" s="361" t="e">
        <f>_xll.qlIndexFixing($BE$1,AZ2005,TRUE,_xll.ohTrigger(Trigger,Quote!$V$2))</f>
        <v>#NUM!</v>
      </c>
    </row>
    <row r="2006" spans="51:56" ht="11.25" customHeight="1" x14ac:dyDescent="0.25">
      <c r="AY2006" s="189" t="s">
        <v>91</v>
      </c>
      <c r="AZ2006" s="188">
        <f>_xll.qlInterestRateIndexFixingDate(Currency&amp;"ibor"&amp;$I$1,BA2006,Trigger)</f>
        <v>53356</v>
      </c>
      <c r="BA2006" s="188">
        <f>_xll.qlCalendarAdvance(Calendar,BA2005,AY2006,"f",,Trigger)</f>
        <v>53358</v>
      </c>
      <c r="BB2006" s="188">
        <f>_xll.qlInterestRateIndexMaturity(Currency&amp;"ibor"&amp;$I$1,BA2006,Trigger)</f>
        <v>53447</v>
      </c>
      <c r="BC2006" s="361" t="e">
        <f>_xll.qlIndexFixing($AC$5,AZ2006,,_xll.ohTrigger(Trigger,Quote!$V$2))</f>
        <v>#VALUE!</v>
      </c>
      <c r="BD2006" s="361" t="e">
        <f>_xll.qlIndexFixing($BE$1,AZ2006,TRUE,_xll.ohTrigger(Trigger,Quote!$V$2))</f>
        <v>#NUM!</v>
      </c>
    </row>
    <row r="2007" spans="51:56" ht="11.25" customHeight="1" x14ac:dyDescent="0.25">
      <c r="AY2007" s="189" t="s">
        <v>91</v>
      </c>
      <c r="AZ2007" s="188">
        <f>_xll.qlInterestRateIndexFixingDate(Currency&amp;"ibor"&amp;$I$1,BA2007,Trigger)</f>
        <v>53363</v>
      </c>
      <c r="BA2007" s="188">
        <f>_xll.qlCalendarAdvance(Calendar,BA2006,AY2007,"f",,Trigger)</f>
        <v>53365</v>
      </c>
      <c r="BB2007" s="188">
        <f>_xll.qlInterestRateIndexMaturity(Currency&amp;"ibor"&amp;$I$1,BA2007,Trigger)</f>
        <v>53454</v>
      </c>
      <c r="BC2007" s="361" t="e">
        <f>_xll.qlIndexFixing($AC$5,AZ2007,,_xll.ohTrigger(Trigger,Quote!$V$2))</f>
        <v>#VALUE!</v>
      </c>
      <c r="BD2007" s="361" t="e">
        <f>_xll.qlIndexFixing($BE$1,AZ2007,TRUE,_xll.ohTrigger(Trigger,Quote!$V$2))</f>
        <v>#NUM!</v>
      </c>
    </row>
    <row r="2008" spans="51:56" ht="11.25" customHeight="1" x14ac:dyDescent="0.25">
      <c r="AY2008" s="189" t="s">
        <v>91</v>
      </c>
      <c r="AZ2008" s="188">
        <f>_xll.qlInterestRateIndexFixingDate(Currency&amp;"ibor"&amp;$I$1,BA2008,Trigger)</f>
        <v>53370</v>
      </c>
      <c r="BA2008" s="188">
        <f>_xll.qlCalendarAdvance(Calendar,BA2007,AY2008,"f",,Trigger)</f>
        <v>53372</v>
      </c>
      <c r="BB2008" s="188">
        <f>_xll.qlInterestRateIndexMaturity(Currency&amp;"ibor"&amp;$I$1,BA2008,Trigger)</f>
        <v>53461</v>
      </c>
      <c r="BC2008" s="361" t="e">
        <f>_xll.qlIndexFixing($AC$5,AZ2008,,_xll.ohTrigger(Trigger,Quote!$V$2))</f>
        <v>#VALUE!</v>
      </c>
      <c r="BD2008" s="361" t="e">
        <f>_xll.qlIndexFixing($BE$1,AZ2008,TRUE,_xll.ohTrigger(Trigger,Quote!$V$2))</f>
        <v>#NUM!</v>
      </c>
    </row>
    <row r="2009" spans="51:56" ht="11.25" customHeight="1" x14ac:dyDescent="0.25">
      <c r="AY2009" s="189" t="s">
        <v>91</v>
      </c>
      <c r="AZ2009" s="188">
        <f>_xll.qlInterestRateIndexFixingDate(Currency&amp;"ibor"&amp;$I$1,BA2009,Trigger)</f>
        <v>53377</v>
      </c>
      <c r="BA2009" s="188">
        <f>_xll.qlCalendarAdvance(Calendar,BA2008,AY2009,"f",,Trigger)</f>
        <v>53379</v>
      </c>
      <c r="BB2009" s="188">
        <f>_xll.qlInterestRateIndexMaturity(Currency&amp;"ibor"&amp;$I$1,BA2009,Trigger)</f>
        <v>53468</v>
      </c>
      <c r="BC2009" s="361" t="e">
        <f>_xll.qlIndexFixing($AC$5,AZ2009,,_xll.ohTrigger(Trigger,Quote!$V$2))</f>
        <v>#VALUE!</v>
      </c>
      <c r="BD2009" s="361" t="e">
        <f>_xll.qlIndexFixing($BE$1,AZ2009,TRUE,_xll.ohTrigger(Trigger,Quote!$V$2))</f>
        <v>#NUM!</v>
      </c>
    </row>
    <row r="2010" spans="51:56" ht="11.25" customHeight="1" x14ac:dyDescent="0.25">
      <c r="AY2010" s="189" t="s">
        <v>91</v>
      </c>
      <c r="AZ2010" s="188">
        <f>_xll.qlInterestRateIndexFixingDate(Currency&amp;"ibor"&amp;$I$1,BA2010,Trigger)</f>
        <v>53384</v>
      </c>
      <c r="BA2010" s="188">
        <f>_xll.qlCalendarAdvance(Calendar,BA2009,AY2010,"f",,Trigger)</f>
        <v>53386</v>
      </c>
      <c r="BB2010" s="188">
        <f>_xll.qlInterestRateIndexMaturity(Currency&amp;"ibor"&amp;$I$1,BA2010,Trigger)</f>
        <v>53478</v>
      </c>
      <c r="BC2010" s="361" t="e">
        <f>_xll.qlIndexFixing($AC$5,AZ2010,,_xll.ohTrigger(Trigger,Quote!$V$2))</f>
        <v>#VALUE!</v>
      </c>
      <c r="BD2010" s="361" t="e">
        <f>_xll.qlIndexFixing($BE$1,AZ2010,TRUE,_xll.ohTrigger(Trigger,Quote!$V$2))</f>
        <v>#NUM!</v>
      </c>
    </row>
    <row r="2011" spans="51:56" ht="11.25" customHeight="1" x14ac:dyDescent="0.25">
      <c r="AY2011" s="189" t="s">
        <v>91</v>
      </c>
      <c r="AZ2011" s="188">
        <f>_xll.qlInterestRateIndexFixingDate(Currency&amp;"ibor"&amp;$I$1,BA2011,Trigger)</f>
        <v>53391</v>
      </c>
      <c r="BA2011" s="188">
        <f>_xll.qlCalendarAdvance(Calendar,BA2010,AY2011,"f",,Trigger)</f>
        <v>53393</v>
      </c>
      <c r="BB2011" s="188">
        <f>_xll.qlInterestRateIndexMaturity(Currency&amp;"ibor"&amp;$I$1,BA2011,Trigger)</f>
        <v>53485</v>
      </c>
      <c r="BC2011" s="361" t="e">
        <f>_xll.qlIndexFixing($AC$5,AZ2011,,_xll.ohTrigger(Trigger,Quote!$V$2))</f>
        <v>#VALUE!</v>
      </c>
      <c r="BD2011" s="361" t="e">
        <f>_xll.qlIndexFixing($BE$1,AZ2011,TRUE,_xll.ohTrigger(Trigger,Quote!$V$2))</f>
        <v>#NUM!</v>
      </c>
    </row>
    <row r="2012" spans="51:56" ht="11.25" customHeight="1" x14ac:dyDescent="0.25">
      <c r="AY2012" s="189" t="s">
        <v>91</v>
      </c>
      <c r="AZ2012" s="188">
        <f>_xll.qlInterestRateIndexFixingDate(Currency&amp;"ibor"&amp;$I$1,BA2012,Trigger)</f>
        <v>53398</v>
      </c>
      <c r="BA2012" s="188">
        <f>_xll.qlCalendarAdvance(Calendar,BA2011,AY2012,"f",,Trigger)</f>
        <v>53400</v>
      </c>
      <c r="BB2012" s="188">
        <f>_xll.qlInterestRateIndexMaturity(Currency&amp;"ibor"&amp;$I$1,BA2012,Trigger)</f>
        <v>53492</v>
      </c>
      <c r="BC2012" s="361" t="e">
        <f>_xll.qlIndexFixing($AC$5,AZ2012,,_xll.ohTrigger(Trigger,Quote!$V$2))</f>
        <v>#VALUE!</v>
      </c>
      <c r="BD2012" s="361" t="e">
        <f>_xll.qlIndexFixing($BE$1,AZ2012,TRUE,_xll.ohTrigger(Trigger,Quote!$V$2))</f>
        <v>#NUM!</v>
      </c>
    </row>
    <row r="2013" spans="51:56" ht="11.25" customHeight="1" x14ac:dyDescent="0.25">
      <c r="AY2013" s="189" t="s">
        <v>91</v>
      </c>
      <c r="AZ2013" s="188">
        <f>_xll.qlInterestRateIndexFixingDate(Currency&amp;"ibor"&amp;$I$1,BA2013,Trigger)</f>
        <v>53405</v>
      </c>
      <c r="BA2013" s="188">
        <f>_xll.qlCalendarAdvance(Calendar,BA2012,AY2013,"f",,Trigger)</f>
        <v>53407</v>
      </c>
      <c r="BB2013" s="188">
        <f>_xll.qlInterestRateIndexMaturity(Currency&amp;"ibor"&amp;$I$1,BA2013,Trigger)</f>
        <v>53499</v>
      </c>
      <c r="BC2013" s="361" t="e">
        <f>_xll.qlIndexFixing($AC$5,AZ2013,,_xll.ohTrigger(Trigger,Quote!$V$2))</f>
        <v>#VALUE!</v>
      </c>
      <c r="BD2013" s="361" t="e">
        <f>_xll.qlIndexFixing($BE$1,AZ2013,TRUE,_xll.ohTrigger(Trigger,Quote!$V$2))</f>
        <v>#NUM!</v>
      </c>
    </row>
    <row r="2014" spans="51:56" ht="11.25" customHeight="1" x14ac:dyDescent="0.25">
      <c r="AY2014" s="189" t="s">
        <v>91</v>
      </c>
      <c r="AZ2014" s="188">
        <f>_xll.qlInterestRateIndexFixingDate(Currency&amp;"ibor"&amp;$I$1,BA2014,Trigger)</f>
        <v>53408</v>
      </c>
      <c r="BA2014" s="188">
        <f>_xll.qlCalendarAdvance(Calendar,BA2013,AY2014,"f",,Trigger)</f>
        <v>53414</v>
      </c>
      <c r="BB2014" s="188">
        <f>_xll.qlInterestRateIndexMaturity(Currency&amp;"ibor"&amp;$I$1,BA2014,Trigger)</f>
        <v>53506</v>
      </c>
      <c r="BC2014" s="361" t="e">
        <f>_xll.qlIndexFixing($AC$5,AZ2014,,_xll.ohTrigger(Trigger,Quote!$V$2))</f>
        <v>#VALUE!</v>
      </c>
      <c r="BD2014" s="361" t="e">
        <f>_xll.qlIndexFixing($BE$1,AZ2014,TRUE,_xll.ohTrigger(Trigger,Quote!$V$2))</f>
        <v>#NUM!</v>
      </c>
    </row>
    <row r="2015" spans="51:56" ht="11.25" customHeight="1" x14ac:dyDescent="0.25">
      <c r="AY2015" s="189" t="s">
        <v>91</v>
      </c>
      <c r="AZ2015" s="188">
        <f>_xll.qlInterestRateIndexFixingDate(Currency&amp;"ibor"&amp;$I$1,BA2015,Trigger)</f>
        <v>53419</v>
      </c>
      <c r="BA2015" s="188">
        <f>_xll.qlCalendarAdvance(Calendar,BA2014,AY2015,"f",,Trigger)</f>
        <v>53421</v>
      </c>
      <c r="BB2015" s="188">
        <f>_xll.qlInterestRateIndexMaturity(Currency&amp;"ibor"&amp;$I$1,BA2015,Trigger)</f>
        <v>53512</v>
      </c>
      <c r="BC2015" s="361" t="e">
        <f>_xll.qlIndexFixing($AC$5,AZ2015,,_xll.ohTrigger(Trigger,Quote!$V$2))</f>
        <v>#VALUE!</v>
      </c>
      <c r="BD2015" s="361" t="e">
        <f>_xll.qlIndexFixing($BE$1,AZ2015,TRUE,_xll.ohTrigger(Trigger,Quote!$V$2))</f>
        <v>#NUM!</v>
      </c>
    </row>
    <row r="2016" spans="51:56" ht="11.25" customHeight="1" x14ac:dyDescent="0.25">
      <c r="AY2016" s="189" t="s">
        <v>91</v>
      </c>
      <c r="AZ2016" s="188">
        <f>_xll.qlInterestRateIndexFixingDate(Currency&amp;"ibor"&amp;$I$1,BA2016,Trigger)</f>
        <v>53426</v>
      </c>
      <c r="BA2016" s="188">
        <f>_xll.qlCalendarAdvance(Calendar,BA2015,AY2016,"f",,Trigger)</f>
        <v>53428</v>
      </c>
      <c r="BB2016" s="188">
        <f>_xll.qlInterestRateIndexMaturity(Currency&amp;"ibor"&amp;$I$1,BA2016,Trigger)</f>
        <v>53519</v>
      </c>
      <c r="BC2016" s="361" t="e">
        <f>_xll.qlIndexFixing($AC$5,AZ2016,,_xll.ohTrigger(Trigger,Quote!$V$2))</f>
        <v>#VALUE!</v>
      </c>
      <c r="BD2016" s="361" t="e">
        <f>_xll.qlIndexFixing($BE$1,AZ2016,TRUE,_xll.ohTrigger(Trigger,Quote!$V$2))</f>
        <v>#NUM!</v>
      </c>
    </row>
    <row r="2017" spans="51:56" ht="11.25" customHeight="1" x14ac:dyDescent="0.25">
      <c r="AY2017" s="189" t="s">
        <v>91</v>
      </c>
      <c r="AZ2017" s="188">
        <f>_xll.qlInterestRateIndexFixingDate(Currency&amp;"ibor"&amp;$I$1,BA2017,Trigger)</f>
        <v>53433</v>
      </c>
      <c r="BA2017" s="188">
        <f>_xll.qlCalendarAdvance(Calendar,BA2016,AY2017,"f",,Trigger)</f>
        <v>53435</v>
      </c>
      <c r="BB2017" s="188">
        <f>_xll.qlInterestRateIndexMaturity(Currency&amp;"ibor"&amp;$I$1,BA2017,Trigger)</f>
        <v>53526</v>
      </c>
      <c r="BC2017" s="361" t="e">
        <f>_xll.qlIndexFixing($AC$5,AZ2017,,_xll.ohTrigger(Trigger,Quote!$V$2))</f>
        <v>#VALUE!</v>
      </c>
      <c r="BD2017" s="361" t="e">
        <f>_xll.qlIndexFixing($BE$1,AZ2017,TRUE,_xll.ohTrigger(Trigger,Quote!$V$2))</f>
        <v>#NUM!</v>
      </c>
    </row>
    <row r="2018" spans="51:56" ht="11.25" customHeight="1" x14ac:dyDescent="0.25">
      <c r="AY2018" s="189" t="s">
        <v>91</v>
      </c>
      <c r="AZ2018" s="188">
        <f>_xll.qlInterestRateIndexFixingDate(Currency&amp;"ibor"&amp;$I$1,BA2018,Trigger)</f>
        <v>53440</v>
      </c>
      <c r="BA2018" s="188">
        <f>_xll.qlCalendarAdvance(Calendar,BA2017,AY2018,"f",,Trigger)</f>
        <v>53442</v>
      </c>
      <c r="BB2018" s="188">
        <f>_xll.qlInterestRateIndexMaturity(Currency&amp;"ibor"&amp;$I$1,BA2018,Trigger)</f>
        <v>53533</v>
      </c>
      <c r="BC2018" s="361" t="e">
        <f>_xll.qlIndexFixing($AC$5,AZ2018,,_xll.ohTrigger(Trigger,Quote!$V$2))</f>
        <v>#VALUE!</v>
      </c>
      <c r="BD2018" s="361" t="e">
        <f>_xll.qlIndexFixing($BE$1,AZ2018,TRUE,_xll.ohTrigger(Trigger,Quote!$V$2))</f>
        <v>#NUM!</v>
      </c>
    </row>
    <row r="2019" spans="51:56" ht="11.25" customHeight="1" x14ac:dyDescent="0.25">
      <c r="AY2019" s="189" t="s">
        <v>91</v>
      </c>
      <c r="AZ2019" s="188">
        <f>_xll.qlInterestRateIndexFixingDate(Currency&amp;"ibor"&amp;$I$1,BA2019,Trigger)</f>
        <v>53444</v>
      </c>
      <c r="BA2019" s="188">
        <f>_xll.qlCalendarAdvance(Calendar,BA2018,AY2019,"f",,Trigger)</f>
        <v>53449</v>
      </c>
      <c r="BB2019" s="188">
        <f>_xll.qlInterestRateIndexMaturity(Currency&amp;"ibor"&amp;$I$1,BA2019,Trigger)</f>
        <v>53541</v>
      </c>
      <c r="BC2019" s="361" t="e">
        <f>_xll.qlIndexFixing($AC$5,AZ2019,,_xll.ohTrigger(Trigger,Quote!$V$2))</f>
        <v>#VALUE!</v>
      </c>
      <c r="BD2019" s="361" t="e">
        <f>_xll.qlIndexFixing($BE$1,AZ2019,TRUE,_xll.ohTrigger(Trigger,Quote!$V$2))</f>
        <v>#NUM!</v>
      </c>
    </row>
    <row r="2020" spans="51:56" ht="11.25" customHeight="1" x14ac:dyDescent="0.25">
      <c r="AY2020" s="189" t="s">
        <v>91</v>
      </c>
      <c r="AZ2020" s="188">
        <f>_xll.qlInterestRateIndexFixingDate(Currency&amp;"ibor"&amp;$I$1,BA2020,Trigger)</f>
        <v>53454</v>
      </c>
      <c r="BA2020" s="188">
        <f>_xll.qlCalendarAdvance(Calendar,BA2019,AY2020,"f",,Trigger)</f>
        <v>53456</v>
      </c>
      <c r="BB2020" s="188">
        <f>_xll.qlInterestRateIndexMaturity(Currency&amp;"ibor"&amp;$I$1,BA2020,Trigger)</f>
        <v>53548</v>
      </c>
      <c r="BC2020" s="361" t="e">
        <f>_xll.qlIndexFixing($AC$5,AZ2020,,_xll.ohTrigger(Trigger,Quote!$V$2))</f>
        <v>#VALUE!</v>
      </c>
      <c r="BD2020" s="361" t="e">
        <f>_xll.qlIndexFixing($BE$1,AZ2020,TRUE,_xll.ohTrigger(Trigger,Quote!$V$2))</f>
        <v>#NUM!</v>
      </c>
    </row>
    <row r="2021" spans="51:56" ht="11.25" customHeight="1" x14ac:dyDescent="0.25">
      <c r="AY2021" s="189" t="s">
        <v>91</v>
      </c>
      <c r="AZ2021" s="188">
        <f>_xll.qlInterestRateIndexFixingDate(Currency&amp;"ibor"&amp;$I$1,BA2021,Trigger)</f>
        <v>53461</v>
      </c>
      <c r="BA2021" s="188">
        <f>_xll.qlCalendarAdvance(Calendar,BA2020,AY2021,"f",,Trigger)</f>
        <v>53463</v>
      </c>
      <c r="BB2021" s="188">
        <f>_xll.qlInterestRateIndexMaturity(Currency&amp;"ibor"&amp;$I$1,BA2021,Trigger)</f>
        <v>53555</v>
      </c>
      <c r="BC2021" s="361" t="e">
        <f>_xll.qlIndexFixing($AC$5,AZ2021,,_xll.ohTrigger(Trigger,Quote!$V$2))</f>
        <v>#VALUE!</v>
      </c>
      <c r="BD2021" s="361" t="e">
        <f>_xll.qlIndexFixing($BE$1,AZ2021,TRUE,_xll.ohTrigger(Trigger,Quote!$V$2))</f>
        <v>#NUM!</v>
      </c>
    </row>
    <row r="2022" spans="51:56" ht="11.25" customHeight="1" x14ac:dyDescent="0.25">
      <c r="AY2022" s="189" t="s">
        <v>91</v>
      </c>
      <c r="AZ2022" s="188">
        <f>_xll.qlInterestRateIndexFixingDate(Currency&amp;"ibor"&amp;$I$1,BA2022,Trigger)</f>
        <v>53468</v>
      </c>
      <c r="BA2022" s="188">
        <f>_xll.qlCalendarAdvance(Calendar,BA2021,AY2022,"f",,Trigger)</f>
        <v>53470</v>
      </c>
      <c r="BB2022" s="188">
        <f>_xll.qlInterestRateIndexMaturity(Currency&amp;"ibor"&amp;$I$1,BA2022,Trigger)</f>
        <v>53562</v>
      </c>
      <c r="BC2022" s="361" t="e">
        <f>_xll.qlIndexFixing($AC$5,AZ2022,,_xll.ohTrigger(Trigger,Quote!$V$2))</f>
        <v>#VALUE!</v>
      </c>
      <c r="BD2022" s="361" t="e">
        <f>_xll.qlIndexFixing($BE$1,AZ2022,TRUE,_xll.ohTrigger(Trigger,Quote!$V$2))</f>
        <v>#NUM!</v>
      </c>
    </row>
    <row r="2023" spans="51:56" ht="11.25" customHeight="1" x14ac:dyDescent="0.25">
      <c r="AY2023" s="189" t="s">
        <v>91</v>
      </c>
      <c r="AZ2023" s="188">
        <f>_xll.qlInterestRateIndexFixingDate(Currency&amp;"ibor"&amp;$I$1,BA2023,Trigger)</f>
        <v>53475</v>
      </c>
      <c r="BA2023" s="188">
        <f>_xll.qlCalendarAdvance(Calendar,BA2022,AY2023,"f",,Trigger)</f>
        <v>53477</v>
      </c>
      <c r="BB2023" s="188">
        <f>_xll.qlInterestRateIndexMaturity(Currency&amp;"ibor"&amp;$I$1,BA2023,Trigger)</f>
        <v>53569</v>
      </c>
      <c r="BC2023" s="361" t="e">
        <f>_xll.qlIndexFixing($AC$5,AZ2023,,_xll.ohTrigger(Trigger,Quote!$V$2))</f>
        <v>#VALUE!</v>
      </c>
      <c r="BD2023" s="361" t="e">
        <f>_xll.qlIndexFixing($BE$1,AZ2023,TRUE,_xll.ohTrigger(Trigger,Quote!$V$2))</f>
        <v>#NUM!</v>
      </c>
    </row>
    <row r="2024" spans="51:56" ht="11.25" customHeight="1" x14ac:dyDescent="0.25">
      <c r="AY2024" s="189" t="s">
        <v>91</v>
      </c>
      <c r="AZ2024" s="188">
        <f>_xll.qlInterestRateIndexFixingDate(Currency&amp;"ibor"&amp;$I$1,BA2024,Trigger)</f>
        <v>53482</v>
      </c>
      <c r="BA2024" s="188">
        <f>_xll.qlCalendarAdvance(Calendar,BA2023,AY2024,"f",,Trigger)</f>
        <v>53484</v>
      </c>
      <c r="BB2024" s="188">
        <f>_xll.qlInterestRateIndexMaturity(Currency&amp;"ibor"&amp;$I$1,BA2024,Trigger)</f>
        <v>53576</v>
      </c>
      <c r="BC2024" s="361" t="e">
        <f>_xll.qlIndexFixing($AC$5,AZ2024,,_xll.ohTrigger(Trigger,Quote!$V$2))</f>
        <v>#VALUE!</v>
      </c>
      <c r="BD2024" s="361" t="e">
        <f>_xll.qlIndexFixing($BE$1,AZ2024,TRUE,_xll.ohTrigger(Trigger,Quote!$V$2))</f>
        <v>#NUM!</v>
      </c>
    </row>
    <row r="2025" spans="51:56" ht="11.25" customHeight="1" x14ac:dyDescent="0.25">
      <c r="AY2025" s="189" t="s">
        <v>91</v>
      </c>
      <c r="AZ2025" s="188">
        <f>_xll.qlInterestRateIndexFixingDate(Currency&amp;"ibor"&amp;$I$1,BA2025,Trigger)</f>
        <v>53489</v>
      </c>
      <c r="BA2025" s="188">
        <f>_xll.qlCalendarAdvance(Calendar,BA2024,AY2025,"f",,Trigger)</f>
        <v>53491</v>
      </c>
      <c r="BB2025" s="188">
        <f>_xll.qlInterestRateIndexMaturity(Currency&amp;"ibor"&amp;$I$1,BA2025,Trigger)</f>
        <v>53583</v>
      </c>
      <c r="BC2025" s="361" t="e">
        <f>_xll.qlIndexFixing($AC$5,AZ2025,,_xll.ohTrigger(Trigger,Quote!$V$2))</f>
        <v>#VALUE!</v>
      </c>
      <c r="BD2025" s="361" t="e">
        <f>_xll.qlIndexFixing($BE$1,AZ2025,TRUE,_xll.ohTrigger(Trigger,Quote!$V$2))</f>
        <v>#NUM!</v>
      </c>
    </row>
    <row r="2026" spans="51:56" ht="11.25" customHeight="1" x14ac:dyDescent="0.25">
      <c r="AY2026" s="189" t="s">
        <v>91</v>
      </c>
      <c r="AZ2026" s="188">
        <f>_xll.qlInterestRateIndexFixingDate(Currency&amp;"ibor"&amp;$I$1,BA2026,Trigger)</f>
        <v>53496</v>
      </c>
      <c r="BA2026" s="188">
        <f>_xll.qlCalendarAdvance(Calendar,BA2025,AY2026,"f",,Trigger)</f>
        <v>53498</v>
      </c>
      <c r="BB2026" s="188">
        <f>_xll.qlInterestRateIndexMaturity(Currency&amp;"ibor"&amp;$I$1,BA2026,Trigger)</f>
        <v>53590</v>
      </c>
      <c r="BC2026" s="361" t="e">
        <f>_xll.qlIndexFixing($AC$5,AZ2026,,_xll.ohTrigger(Trigger,Quote!$V$2))</f>
        <v>#VALUE!</v>
      </c>
      <c r="BD2026" s="361" t="e">
        <f>_xll.qlIndexFixing($BE$1,AZ2026,TRUE,_xll.ohTrigger(Trigger,Quote!$V$2))</f>
        <v>#NUM!</v>
      </c>
    </row>
    <row r="2027" spans="51:56" ht="11.25" customHeight="1" x14ac:dyDescent="0.25">
      <c r="AY2027" s="189" t="s">
        <v>91</v>
      </c>
      <c r="AZ2027" s="188">
        <f>_xll.qlInterestRateIndexFixingDate(Currency&amp;"ibor"&amp;$I$1,BA2027,Trigger)</f>
        <v>53503</v>
      </c>
      <c r="BA2027" s="188">
        <f>_xll.qlCalendarAdvance(Calendar,BA2026,AY2027,"f",,Trigger)</f>
        <v>53505</v>
      </c>
      <c r="BB2027" s="188">
        <f>_xll.qlInterestRateIndexMaturity(Currency&amp;"ibor"&amp;$I$1,BA2027,Trigger)</f>
        <v>53597</v>
      </c>
      <c r="BC2027" s="361" t="e">
        <f>_xll.qlIndexFixing($AC$5,AZ2027,,_xll.ohTrigger(Trigger,Quote!$V$2))</f>
        <v>#VALUE!</v>
      </c>
      <c r="BD2027" s="361" t="e">
        <f>_xll.qlIndexFixing($BE$1,AZ2027,TRUE,_xll.ohTrigger(Trigger,Quote!$V$2))</f>
        <v>#NUM!</v>
      </c>
    </row>
    <row r="2028" spans="51:56" ht="11.25" customHeight="1" x14ac:dyDescent="0.25">
      <c r="AY2028" s="189" t="s">
        <v>91</v>
      </c>
      <c r="AZ2028" s="188">
        <f>_xll.qlInterestRateIndexFixingDate(Currency&amp;"ibor"&amp;$I$1,BA2028,Trigger)</f>
        <v>53510</v>
      </c>
      <c r="BA2028" s="188">
        <f>_xll.qlCalendarAdvance(Calendar,BA2027,AY2028,"f",,Trigger)</f>
        <v>53512</v>
      </c>
      <c r="BB2028" s="188">
        <f>_xll.qlInterestRateIndexMaturity(Currency&amp;"ibor"&amp;$I$1,BA2028,Trigger)</f>
        <v>53604</v>
      </c>
      <c r="BC2028" s="361" t="e">
        <f>_xll.qlIndexFixing($AC$5,AZ2028,,_xll.ohTrigger(Trigger,Quote!$V$2))</f>
        <v>#VALUE!</v>
      </c>
      <c r="BD2028" s="361" t="e">
        <f>_xll.qlIndexFixing($BE$1,AZ2028,TRUE,_xll.ohTrigger(Trigger,Quote!$V$2))</f>
        <v>#NUM!</v>
      </c>
    </row>
    <row r="2029" spans="51:56" ht="11.25" customHeight="1" x14ac:dyDescent="0.25">
      <c r="AY2029" s="189" t="s">
        <v>91</v>
      </c>
      <c r="AZ2029" s="188">
        <f>_xll.qlInterestRateIndexFixingDate(Currency&amp;"ibor"&amp;$I$1,BA2029,Trigger)</f>
        <v>53517</v>
      </c>
      <c r="BA2029" s="188">
        <f>_xll.qlCalendarAdvance(Calendar,BA2028,AY2029,"f",,Trigger)</f>
        <v>53519</v>
      </c>
      <c r="BB2029" s="188">
        <f>_xll.qlInterestRateIndexMaturity(Currency&amp;"ibor"&amp;$I$1,BA2029,Trigger)</f>
        <v>53611</v>
      </c>
      <c r="BC2029" s="361" t="e">
        <f>_xll.qlIndexFixing($AC$5,AZ2029,,_xll.ohTrigger(Trigger,Quote!$V$2))</f>
        <v>#VALUE!</v>
      </c>
      <c r="BD2029" s="361" t="e">
        <f>_xll.qlIndexFixing($BE$1,AZ2029,TRUE,_xll.ohTrigger(Trigger,Quote!$V$2))</f>
        <v>#NUM!</v>
      </c>
    </row>
    <row r="2030" spans="51:56" ht="11.25" customHeight="1" x14ac:dyDescent="0.25">
      <c r="AY2030" s="189" t="s">
        <v>91</v>
      </c>
      <c r="AZ2030" s="188">
        <f>_xll.qlInterestRateIndexFixingDate(Currency&amp;"ibor"&amp;$I$1,BA2030,Trigger)</f>
        <v>53524</v>
      </c>
      <c r="BA2030" s="188">
        <f>_xll.qlCalendarAdvance(Calendar,BA2029,AY2030,"f",,Trigger)</f>
        <v>53526</v>
      </c>
      <c r="BB2030" s="188">
        <f>_xll.qlInterestRateIndexMaturity(Currency&amp;"ibor"&amp;$I$1,BA2030,Trigger)</f>
        <v>53618</v>
      </c>
      <c r="BC2030" s="361" t="e">
        <f>_xll.qlIndexFixing($AC$5,AZ2030,,_xll.ohTrigger(Trigger,Quote!$V$2))</f>
        <v>#VALUE!</v>
      </c>
      <c r="BD2030" s="361" t="e">
        <f>_xll.qlIndexFixing($BE$1,AZ2030,TRUE,_xll.ohTrigger(Trigger,Quote!$V$2))</f>
        <v>#NUM!</v>
      </c>
    </row>
    <row r="2031" spans="51:56" ht="11.25" customHeight="1" x14ac:dyDescent="0.25">
      <c r="AY2031" s="189" t="s">
        <v>91</v>
      </c>
      <c r="AZ2031" s="188">
        <f>_xll.qlInterestRateIndexFixingDate(Currency&amp;"ibor"&amp;$I$1,BA2031,Trigger)</f>
        <v>53531</v>
      </c>
      <c r="BA2031" s="188">
        <f>_xll.qlCalendarAdvance(Calendar,BA2030,AY2031,"f",,Trigger)</f>
        <v>53533</v>
      </c>
      <c r="BB2031" s="188">
        <f>_xll.qlInterestRateIndexMaturity(Currency&amp;"ibor"&amp;$I$1,BA2031,Trigger)</f>
        <v>53625</v>
      </c>
      <c r="BC2031" s="361" t="e">
        <f>_xll.qlIndexFixing($AC$5,AZ2031,,_xll.ohTrigger(Trigger,Quote!$V$2))</f>
        <v>#VALUE!</v>
      </c>
      <c r="BD2031" s="361" t="e">
        <f>_xll.qlIndexFixing($BE$1,AZ2031,TRUE,_xll.ohTrigger(Trigger,Quote!$V$2))</f>
        <v>#NUM!</v>
      </c>
    </row>
    <row r="2032" spans="51:56" ht="11.25" customHeight="1" x14ac:dyDescent="0.25">
      <c r="AY2032" s="189" t="s">
        <v>91</v>
      </c>
      <c r="AZ2032" s="188">
        <f>_xll.qlInterestRateIndexFixingDate(Currency&amp;"ibor"&amp;$I$1,BA2032,Trigger)</f>
        <v>53538</v>
      </c>
      <c r="BA2032" s="188">
        <f>_xll.qlCalendarAdvance(Calendar,BA2031,AY2032,"f",,Trigger)</f>
        <v>53540</v>
      </c>
      <c r="BB2032" s="188">
        <f>_xll.qlInterestRateIndexMaturity(Currency&amp;"ibor"&amp;$I$1,BA2032,Trigger)</f>
        <v>53632</v>
      </c>
      <c r="BC2032" s="361" t="e">
        <f>_xll.qlIndexFixing($AC$5,AZ2032,,_xll.ohTrigger(Trigger,Quote!$V$2))</f>
        <v>#VALUE!</v>
      </c>
      <c r="BD2032" s="361" t="e">
        <f>_xll.qlIndexFixing($BE$1,AZ2032,TRUE,_xll.ohTrigger(Trigger,Quote!$V$2))</f>
        <v>#NUM!</v>
      </c>
    </row>
    <row r="2033" spans="51:56" ht="11.25" customHeight="1" x14ac:dyDescent="0.25">
      <c r="AY2033" s="189" t="s">
        <v>91</v>
      </c>
      <c r="AZ2033" s="188">
        <f>_xll.qlInterestRateIndexFixingDate(Currency&amp;"ibor"&amp;$I$1,BA2033,Trigger)</f>
        <v>53545</v>
      </c>
      <c r="BA2033" s="188">
        <f>_xll.qlCalendarAdvance(Calendar,BA2032,AY2033,"f",,Trigger)</f>
        <v>53547</v>
      </c>
      <c r="BB2033" s="188">
        <f>_xll.qlInterestRateIndexMaturity(Currency&amp;"ibor"&amp;$I$1,BA2033,Trigger)</f>
        <v>53639</v>
      </c>
      <c r="BC2033" s="361" t="e">
        <f>_xll.qlIndexFixing($AC$5,AZ2033,,_xll.ohTrigger(Trigger,Quote!$V$2))</f>
        <v>#VALUE!</v>
      </c>
      <c r="BD2033" s="361" t="e">
        <f>_xll.qlIndexFixing($BE$1,AZ2033,TRUE,_xll.ohTrigger(Trigger,Quote!$V$2))</f>
        <v>#NUM!</v>
      </c>
    </row>
    <row r="2034" spans="51:56" ht="11.25" customHeight="1" x14ac:dyDescent="0.25">
      <c r="AY2034" s="189" t="s">
        <v>91</v>
      </c>
      <c r="AZ2034" s="188">
        <f>_xll.qlInterestRateIndexFixingDate(Currency&amp;"ibor"&amp;$I$1,BA2034,Trigger)</f>
        <v>53552</v>
      </c>
      <c r="BA2034" s="188">
        <f>_xll.qlCalendarAdvance(Calendar,BA2033,AY2034,"f",,Trigger)</f>
        <v>53554</v>
      </c>
      <c r="BB2034" s="188">
        <f>_xll.qlInterestRateIndexMaturity(Currency&amp;"ibor"&amp;$I$1,BA2034,Trigger)</f>
        <v>53646</v>
      </c>
      <c r="BC2034" s="361" t="e">
        <f>_xll.qlIndexFixing($AC$5,AZ2034,,_xll.ohTrigger(Trigger,Quote!$V$2))</f>
        <v>#VALUE!</v>
      </c>
      <c r="BD2034" s="361" t="e">
        <f>_xll.qlIndexFixing($BE$1,AZ2034,TRUE,_xll.ohTrigger(Trigger,Quote!$V$2))</f>
        <v>#NUM!</v>
      </c>
    </row>
    <row r="2035" spans="51:56" ht="11.25" customHeight="1" x14ac:dyDescent="0.25">
      <c r="AY2035" s="189" t="s">
        <v>91</v>
      </c>
      <c r="AZ2035" s="188">
        <f>_xll.qlInterestRateIndexFixingDate(Currency&amp;"ibor"&amp;$I$1,BA2035,Trigger)</f>
        <v>53559</v>
      </c>
      <c r="BA2035" s="188">
        <f>_xll.qlCalendarAdvance(Calendar,BA2034,AY2035,"f",,Trigger)</f>
        <v>53561</v>
      </c>
      <c r="BB2035" s="188">
        <f>_xll.qlInterestRateIndexMaturity(Currency&amp;"ibor"&amp;$I$1,BA2035,Trigger)</f>
        <v>53653</v>
      </c>
      <c r="BC2035" s="361" t="e">
        <f>_xll.qlIndexFixing($AC$5,AZ2035,,_xll.ohTrigger(Trigger,Quote!$V$2))</f>
        <v>#VALUE!</v>
      </c>
      <c r="BD2035" s="361" t="e">
        <f>_xll.qlIndexFixing($BE$1,AZ2035,TRUE,_xll.ohTrigger(Trigger,Quote!$V$2))</f>
        <v>#NUM!</v>
      </c>
    </row>
    <row r="2036" spans="51:56" ht="11.25" customHeight="1" x14ac:dyDescent="0.25">
      <c r="AY2036" s="189" t="s">
        <v>91</v>
      </c>
      <c r="AZ2036" s="188">
        <f>_xll.qlInterestRateIndexFixingDate(Currency&amp;"ibor"&amp;$I$1,BA2036,Trigger)</f>
        <v>53566</v>
      </c>
      <c r="BA2036" s="188">
        <f>_xll.qlCalendarAdvance(Calendar,BA2035,AY2036,"f",,Trigger)</f>
        <v>53568</v>
      </c>
      <c r="BB2036" s="188">
        <f>_xll.qlInterestRateIndexMaturity(Currency&amp;"ibor"&amp;$I$1,BA2036,Trigger)</f>
        <v>53660</v>
      </c>
      <c r="BC2036" s="361" t="e">
        <f>_xll.qlIndexFixing($AC$5,AZ2036,,_xll.ohTrigger(Trigger,Quote!$V$2))</f>
        <v>#VALUE!</v>
      </c>
      <c r="BD2036" s="361" t="e">
        <f>_xll.qlIndexFixing($BE$1,AZ2036,TRUE,_xll.ohTrigger(Trigger,Quote!$V$2))</f>
        <v>#NUM!</v>
      </c>
    </row>
    <row r="2037" spans="51:56" ht="11.25" customHeight="1" x14ac:dyDescent="0.25">
      <c r="AY2037" s="189" t="s">
        <v>91</v>
      </c>
      <c r="AZ2037" s="188">
        <f>_xll.qlInterestRateIndexFixingDate(Currency&amp;"ibor"&amp;$I$1,BA2037,Trigger)</f>
        <v>53573</v>
      </c>
      <c r="BA2037" s="188">
        <f>_xll.qlCalendarAdvance(Calendar,BA2036,AY2037,"f",,Trigger)</f>
        <v>53575</v>
      </c>
      <c r="BB2037" s="188">
        <f>_xll.qlInterestRateIndexMaturity(Currency&amp;"ibor"&amp;$I$1,BA2037,Trigger)</f>
        <v>53666</v>
      </c>
      <c r="BC2037" s="361" t="e">
        <f>_xll.qlIndexFixing($AC$5,AZ2037,,_xll.ohTrigger(Trigger,Quote!$V$2))</f>
        <v>#VALUE!</v>
      </c>
      <c r="BD2037" s="361" t="e">
        <f>_xll.qlIndexFixing($BE$1,AZ2037,TRUE,_xll.ohTrigger(Trigger,Quote!$V$2))</f>
        <v>#NUM!</v>
      </c>
    </row>
    <row r="2038" spans="51:56" ht="11.25" customHeight="1" x14ac:dyDescent="0.25">
      <c r="AY2038" s="189" t="s">
        <v>91</v>
      </c>
      <c r="AZ2038" s="188">
        <f>_xll.qlInterestRateIndexFixingDate(Currency&amp;"ibor"&amp;$I$1,BA2038,Trigger)</f>
        <v>53580</v>
      </c>
      <c r="BA2038" s="188">
        <f>_xll.qlCalendarAdvance(Calendar,BA2037,AY2038,"f",,Trigger)</f>
        <v>53582</v>
      </c>
      <c r="BB2038" s="188">
        <f>_xll.qlInterestRateIndexMaturity(Currency&amp;"ibor"&amp;$I$1,BA2038,Trigger)</f>
        <v>53673</v>
      </c>
      <c r="BC2038" s="361" t="e">
        <f>_xll.qlIndexFixing($AC$5,AZ2038,,_xll.ohTrigger(Trigger,Quote!$V$2))</f>
        <v>#VALUE!</v>
      </c>
      <c r="BD2038" s="361" t="e">
        <f>_xll.qlIndexFixing($BE$1,AZ2038,TRUE,_xll.ohTrigger(Trigger,Quote!$V$2))</f>
        <v>#NUM!</v>
      </c>
    </row>
    <row r="2039" spans="51:56" ht="11.25" customHeight="1" x14ac:dyDescent="0.25">
      <c r="AY2039" s="189" t="s">
        <v>91</v>
      </c>
      <c r="AZ2039" s="188">
        <f>_xll.qlInterestRateIndexFixingDate(Currency&amp;"ibor"&amp;$I$1,BA2039,Trigger)</f>
        <v>53587</v>
      </c>
      <c r="BA2039" s="188">
        <f>_xll.qlCalendarAdvance(Calendar,BA2038,AY2039,"f",,Trigger)</f>
        <v>53589</v>
      </c>
      <c r="BB2039" s="188">
        <f>_xll.qlInterestRateIndexMaturity(Currency&amp;"ibor"&amp;$I$1,BA2039,Trigger)</f>
        <v>53680</v>
      </c>
      <c r="BC2039" s="361" t="e">
        <f>_xll.qlIndexFixing($AC$5,AZ2039,,_xll.ohTrigger(Trigger,Quote!$V$2))</f>
        <v>#VALUE!</v>
      </c>
      <c r="BD2039" s="361" t="e">
        <f>_xll.qlIndexFixing($BE$1,AZ2039,TRUE,_xll.ohTrigger(Trigger,Quote!$V$2))</f>
        <v>#NUM!</v>
      </c>
    </row>
    <row r="2040" spans="51:56" ht="11.25" customHeight="1" x14ac:dyDescent="0.25">
      <c r="AY2040" s="189" t="s">
        <v>91</v>
      </c>
      <c r="AZ2040" s="188">
        <f>_xll.qlInterestRateIndexFixingDate(Currency&amp;"ibor"&amp;$I$1,BA2040,Trigger)</f>
        <v>53594</v>
      </c>
      <c r="BA2040" s="188">
        <f>_xll.qlCalendarAdvance(Calendar,BA2039,AY2040,"f",,Trigger)</f>
        <v>53596</v>
      </c>
      <c r="BB2040" s="188">
        <f>_xll.qlInterestRateIndexMaturity(Currency&amp;"ibor"&amp;$I$1,BA2040,Trigger)</f>
        <v>53688</v>
      </c>
      <c r="BC2040" s="361" t="e">
        <f>_xll.qlIndexFixing($AC$5,AZ2040,,_xll.ohTrigger(Trigger,Quote!$V$2))</f>
        <v>#VALUE!</v>
      </c>
      <c r="BD2040" s="361" t="e">
        <f>_xll.qlIndexFixing($BE$1,AZ2040,TRUE,_xll.ohTrigger(Trigger,Quote!$V$2))</f>
        <v>#NUM!</v>
      </c>
    </row>
    <row r="2041" spans="51:56" ht="11.25" customHeight="1" x14ac:dyDescent="0.25">
      <c r="AY2041" s="189" t="s">
        <v>91</v>
      </c>
      <c r="AZ2041" s="188">
        <f>_xll.qlInterestRateIndexFixingDate(Currency&amp;"ibor"&amp;$I$1,BA2041,Trigger)</f>
        <v>53601</v>
      </c>
      <c r="BA2041" s="188">
        <f>_xll.qlCalendarAdvance(Calendar,BA2040,AY2041,"f",,Trigger)</f>
        <v>53603</v>
      </c>
      <c r="BB2041" s="188">
        <f>_xll.qlInterestRateIndexMaturity(Currency&amp;"ibor"&amp;$I$1,BA2041,Trigger)</f>
        <v>53695</v>
      </c>
      <c r="BC2041" s="361" t="e">
        <f>_xll.qlIndexFixing($AC$5,AZ2041,,_xll.ohTrigger(Trigger,Quote!$V$2))</f>
        <v>#VALUE!</v>
      </c>
      <c r="BD2041" s="361" t="e">
        <f>_xll.qlIndexFixing($BE$1,AZ2041,TRUE,_xll.ohTrigger(Trigger,Quote!$V$2))</f>
        <v>#NUM!</v>
      </c>
    </row>
    <row r="2042" spans="51:56" ht="11.25" customHeight="1" x14ac:dyDescent="0.25">
      <c r="AY2042" s="189" t="s">
        <v>91</v>
      </c>
      <c r="AZ2042" s="188">
        <f>_xll.qlInterestRateIndexFixingDate(Currency&amp;"ibor"&amp;$I$1,BA2042,Trigger)</f>
        <v>53608</v>
      </c>
      <c r="BA2042" s="188">
        <f>_xll.qlCalendarAdvance(Calendar,BA2041,AY2042,"f",,Trigger)</f>
        <v>53610</v>
      </c>
      <c r="BB2042" s="188">
        <f>_xll.qlInterestRateIndexMaturity(Currency&amp;"ibor"&amp;$I$1,BA2042,Trigger)</f>
        <v>53702</v>
      </c>
      <c r="BC2042" s="361" t="e">
        <f>_xll.qlIndexFixing($AC$5,AZ2042,,_xll.ohTrigger(Trigger,Quote!$V$2))</f>
        <v>#VALUE!</v>
      </c>
      <c r="BD2042" s="361" t="e">
        <f>_xll.qlIndexFixing($BE$1,AZ2042,TRUE,_xll.ohTrigger(Trigger,Quote!$V$2))</f>
        <v>#NUM!</v>
      </c>
    </row>
    <row r="2043" spans="51:56" ht="11.25" customHeight="1" x14ac:dyDescent="0.25">
      <c r="AY2043" s="189" t="s">
        <v>91</v>
      </c>
      <c r="AZ2043" s="188">
        <f>_xll.qlInterestRateIndexFixingDate(Currency&amp;"ibor"&amp;$I$1,BA2043,Trigger)</f>
        <v>53615</v>
      </c>
      <c r="BA2043" s="188">
        <f>_xll.qlCalendarAdvance(Calendar,BA2042,AY2043,"f",,Trigger)</f>
        <v>53617</v>
      </c>
      <c r="BB2043" s="188">
        <f>_xll.qlInterestRateIndexMaturity(Currency&amp;"ibor"&amp;$I$1,BA2043,Trigger)</f>
        <v>53709</v>
      </c>
      <c r="BC2043" s="361" t="e">
        <f>_xll.qlIndexFixing($AC$5,AZ2043,,_xll.ohTrigger(Trigger,Quote!$V$2))</f>
        <v>#VALUE!</v>
      </c>
      <c r="BD2043" s="361" t="e">
        <f>_xll.qlIndexFixing($BE$1,AZ2043,TRUE,_xll.ohTrigger(Trigger,Quote!$V$2))</f>
        <v>#NUM!</v>
      </c>
    </row>
    <row r="2044" spans="51:56" ht="11.25" customHeight="1" x14ac:dyDescent="0.25">
      <c r="AY2044" s="189" t="s">
        <v>91</v>
      </c>
      <c r="AZ2044" s="188">
        <f>_xll.qlInterestRateIndexFixingDate(Currency&amp;"ibor"&amp;$I$1,BA2044,Trigger)</f>
        <v>53622</v>
      </c>
      <c r="BA2044" s="188">
        <f>_xll.qlCalendarAdvance(Calendar,BA2043,AY2044,"f",,Trigger)</f>
        <v>53624</v>
      </c>
      <c r="BB2044" s="188">
        <f>_xll.qlInterestRateIndexMaturity(Currency&amp;"ibor"&amp;$I$1,BA2044,Trigger)</f>
        <v>53716</v>
      </c>
      <c r="BC2044" s="361" t="e">
        <f>_xll.qlIndexFixing($AC$5,AZ2044,,_xll.ohTrigger(Trigger,Quote!$V$2))</f>
        <v>#VALUE!</v>
      </c>
      <c r="BD2044" s="361" t="e">
        <f>_xll.qlIndexFixing($BE$1,AZ2044,TRUE,_xll.ohTrigger(Trigger,Quote!$V$2))</f>
        <v>#NUM!</v>
      </c>
    </row>
    <row r="2045" spans="51:56" ht="11.25" customHeight="1" x14ac:dyDescent="0.25">
      <c r="AY2045" s="189" t="s">
        <v>91</v>
      </c>
      <c r="AZ2045" s="188">
        <f>_xll.qlInterestRateIndexFixingDate(Currency&amp;"ibor"&amp;$I$1,BA2045,Trigger)</f>
        <v>53629</v>
      </c>
      <c r="BA2045" s="188">
        <f>_xll.qlCalendarAdvance(Calendar,BA2044,AY2045,"f",,Trigger)</f>
        <v>53631</v>
      </c>
      <c r="BB2045" s="188">
        <f>_xll.qlInterestRateIndexMaturity(Currency&amp;"ibor"&amp;$I$1,BA2045,Trigger)</f>
        <v>53723</v>
      </c>
      <c r="BC2045" s="361" t="e">
        <f>_xll.qlIndexFixing($AC$5,AZ2045,,_xll.ohTrigger(Trigger,Quote!$V$2))</f>
        <v>#VALUE!</v>
      </c>
      <c r="BD2045" s="361" t="e">
        <f>_xll.qlIndexFixing($BE$1,AZ2045,TRUE,_xll.ohTrigger(Trigger,Quote!$V$2))</f>
        <v>#NUM!</v>
      </c>
    </row>
    <row r="2046" spans="51:56" ht="11.25" customHeight="1" x14ac:dyDescent="0.25">
      <c r="AY2046" s="189" t="s">
        <v>91</v>
      </c>
      <c r="AZ2046" s="188">
        <f>_xll.qlInterestRateIndexFixingDate(Currency&amp;"ibor"&amp;$I$1,BA2046,Trigger)</f>
        <v>53636</v>
      </c>
      <c r="BA2046" s="188">
        <f>_xll.qlCalendarAdvance(Calendar,BA2045,AY2046,"f",,Trigger)</f>
        <v>53638</v>
      </c>
      <c r="BB2046" s="188">
        <f>_xll.qlInterestRateIndexMaturity(Currency&amp;"ibor"&amp;$I$1,BA2046,Trigger)</f>
        <v>53730</v>
      </c>
      <c r="BC2046" s="361" t="e">
        <f>_xll.qlIndexFixing($AC$5,AZ2046,,_xll.ohTrigger(Trigger,Quote!$V$2))</f>
        <v>#VALUE!</v>
      </c>
      <c r="BD2046" s="361" t="e">
        <f>_xll.qlIndexFixing($BE$1,AZ2046,TRUE,_xll.ohTrigger(Trigger,Quote!$V$2))</f>
        <v>#NUM!</v>
      </c>
    </row>
    <row r="2047" spans="51:56" ht="11.25" customHeight="1" x14ac:dyDescent="0.25">
      <c r="AY2047" s="189" t="s">
        <v>91</v>
      </c>
      <c r="AZ2047" s="188">
        <f>_xll.qlInterestRateIndexFixingDate(Currency&amp;"ibor"&amp;$I$1,BA2047,Trigger)</f>
        <v>53643</v>
      </c>
      <c r="BA2047" s="188">
        <f>_xll.qlCalendarAdvance(Calendar,BA2046,AY2047,"f",,Trigger)</f>
        <v>53645</v>
      </c>
      <c r="BB2047" s="188">
        <f>_xll.qlInterestRateIndexMaturity(Currency&amp;"ibor"&amp;$I$1,BA2047,Trigger)</f>
        <v>53737</v>
      </c>
      <c r="BC2047" s="361" t="e">
        <f>_xll.qlIndexFixing($AC$5,AZ2047,,_xll.ohTrigger(Trigger,Quote!$V$2))</f>
        <v>#VALUE!</v>
      </c>
      <c r="BD2047" s="361" t="e">
        <f>_xll.qlIndexFixing($BE$1,AZ2047,TRUE,_xll.ohTrigger(Trigger,Quote!$V$2))</f>
        <v>#NUM!</v>
      </c>
    </row>
    <row r="2048" spans="51:56" ht="11.25" customHeight="1" x14ac:dyDescent="0.25">
      <c r="AY2048" s="189" t="s">
        <v>91</v>
      </c>
      <c r="AZ2048" s="188">
        <f>_xll.qlInterestRateIndexFixingDate(Currency&amp;"ibor"&amp;$I$1,BA2048,Trigger)</f>
        <v>53650</v>
      </c>
      <c r="BA2048" s="188">
        <f>_xll.qlCalendarAdvance(Calendar,BA2047,AY2048,"f",,Trigger)</f>
        <v>53652</v>
      </c>
      <c r="BB2048" s="188">
        <f>_xll.qlInterestRateIndexMaturity(Currency&amp;"ibor"&amp;$I$1,BA2048,Trigger)</f>
        <v>53744</v>
      </c>
      <c r="BC2048" s="361" t="e">
        <f>_xll.qlIndexFixing($AC$5,AZ2048,,_xll.ohTrigger(Trigger,Quote!$V$2))</f>
        <v>#VALUE!</v>
      </c>
      <c r="BD2048" s="361" t="e">
        <f>_xll.qlIndexFixing($BE$1,AZ2048,TRUE,_xll.ohTrigger(Trigger,Quote!$V$2))</f>
        <v>#NUM!</v>
      </c>
    </row>
    <row r="2049" spans="51:56" ht="11.25" customHeight="1" x14ac:dyDescent="0.25">
      <c r="AY2049" s="189" t="s">
        <v>91</v>
      </c>
      <c r="AZ2049" s="188">
        <f>_xll.qlInterestRateIndexFixingDate(Currency&amp;"ibor"&amp;$I$1,BA2049,Trigger)</f>
        <v>53657</v>
      </c>
      <c r="BA2049" s="188">
        <f>_xll.qlCalendarAdvance(Calendar,BA2048,AY2049,"f",,Trigger)</f>
        <v>53659</v>
      </c>
      <c r="BB2049" s="188">
        <f>_xll.qlInterestRateIndexMaturity(Currency&amp;"ibor"&amp;$I$1,BA2049,Trigger)</f>
        <v>53751</v>
      </c>
      <c r="BC2049" s="361" t="e">
        <f>_xll.qlIndexFixing($AC$5,AZ2049,,_xll.ohTrigger(Trigger,Quote!$V$2))</f>
        <v>#VALUE!</v>
      </c>
      <c r="BD2049" s="361" t="e">
        <f>_xll.qlIndexFixing($BE$1,AZ2049,TRUE,_xll.ohTrigger(Trigger,Quote!$V$2))</f>
        <v>#NUM!</v>
      </c>
    </row>
    <row r="2050" spans="51:56" ht="11.25" customHeight="1" x14ac:dyDescent="0.25">
      <c r="AY2050" s="189" t="s">
        <v>91</v>
      </c>
      <c r="AZ2050" s="188">
        <f>_xll.qlInterestRateIndexFixingDate(Currency&amp;"ibor"&amp;$I$1,BA2050,Trigger)</f>
        <v>53664</v>
      </c>
      <c r="BA2050" s="188">
        <f>_xll.qlCalendarAdvance(Calendar,BA2049,AY2050,"f",,Trigger)</f>
        <v>53666</v>
      </c>
      <c r="BB2050" s="188">
        <f>_xll.qlInterestRateIndexMaturity(Currency&amp;"ibor"&amp;$I$1,BA2050,Trigger)</f>
        <v>53756</v>
      </c>
      <c r="BC2050" s="361" t="e">
        <f>_xll.qlIndexFixing($AC$5,AZ2050,,_xll.ohTrigger(Trigger,Quote!$V$2))</f>
        <v>#VALUE!</v>
      </c>
      <c r="BD2050" s="361" t="e">
        <f>_xll.qlIndexFixing($BE$1,AZ2050,TRUE,_xll.ohTrigger(Trigger,Quote!$V$2))</f>
        <v>#NUM!</v>
      </c>
    </row>
    <row r="2051" spans="51:56" ht="11.25" customHeight="1" x14ac:dyDescent="0.25">
      <c r="AY2051" s="189" t="s">
        <v>91</v>
      </c>
      <c r="AZ2051" s="188">
        <f>_xll.qlInterestRateIndexFixingDate(Currency&amp;"ibor"&amp;$I$1,BA2051,Trigger)</f>
        <v>53671</v>
      </c>
      <c r="BA2051" s="188">
        <f>_xll.qlCalendarAdvance(Calendar,BA2050,AY2051,"f",,Trigger)</f>
        <v>53673</v>
      </c>
      <c r="BB2051" s="188">
        <f>_xll.qlInterestRateIndexMaturity(Currency&amp;"ibor"&amp;$I$1,BA2051,Trigger)</f>
        <v>53763</v>
      </c>
      <c r="BC2051" s="361" t="e">
        <f>_xll.qlIndexFixing($AC$5,AZ2051,,_xll.ohTrigger(Trigger,Quote!$V$2))</f>
        <v>#VALUE!</v>
      </c>
      <c r="BD2051" s="361" t="e">
        <f>_xll.qlIndexFixing($BE$1,AZ2051,TRUE,_xll.ohTrigger(Trigger,Quote!$V$2))</f>
        <v>#NUM!</v>
      </c>
    </row>
    <row r="2052" spans="51:56" ht="11.25" customHeight="1" x14ac:dyDescent="0.25">
      <c r="AY2052" s="189" t="s">
        <v>91</v>
      </c>
      <c r="AZ2052" s="188">
        <f>_xll.qlInterestRateIndexFixingDate(Currency&amp;"ibor"&amp;$I$1,BA2052,Trigger)</f>
        <v>53678</v>
      </c>
      <c r="BA2052" s="188">
        <f>_xll.qlCalendarAdvance(Calendar,BA2051,AY2052,"f",,Trigger)</f>
        <v>53680</v>
      </c>
      <c r="BB2052" s="188">
        <f>_xll.qlInterestRateIndexMaturity(Currency&amp;"ibor"&amp;$I$1,BA2052,Trigger)</f>
        <v>53770</v>
      </c>
      <c r="BC2052" s="361" t="e">
        <f>_xll.qlIndexFixing($AC$5,AZ2052,,_xll.ohTrigger(Trigger,Quote!$V$2))</f>
        <v>#VALUE!</v>
      </c>
      <c r="BD2052" s="361" t="e">
        <f>_xll.qlIndexFixing($BE$1,AZ2052,TRUE,_xll.ohTrigger(Trigger,Quote!$V$2))</f>
        <v>#NUM!</v>
      </c>
    </row>
    <row r="2053" spans="51:56" ht="11.25" customHeight="1" x14ac:dyDescent="0.25">
      <c r="AY2053" s="189" t="s">
        <v>91</v>
      </c>
      <c r="AZ2053" s="188">
        <f>_xll.qlInterestRateIndexFixingDate(Currency&amp;"ibor"&amp;$I$1,BA2053,Trigger)</f>
        <v>53682</v>
      </c>
      <c r="BA2053" s="188">
        <f>_xll.qlCalendarAdvance(Calendar,BA2052,AY2053,"f",,Trigger)</f>
        <v>53688</v>
      </c>
      <c r="BB2053" s="188">
        <f>_xll.qlInterestRateIndexMaturity(Currency&amp;"ibor"&amp;$I$1,BA2053,Trigger)</f>
        <v>53778</v>
      </c>
      <c r="BC2053" s="361" t="e">
        <f>_xll.qlIndexFixing($AC$5,AZ2053,,_xll.ohTrigger(Trigger,Quote!$V$2))</f>
        <v>#VALUE!</v>
      </c>
      <c r="BD2053" s="361" t="e">
        <f>_xll.qlIndexFixing($BE$1,AZ2053,TRUE,_xll.ohTrigger(Trigger,Quote!$V$2))</f>
        <v>#NUM!</v>
      </c>
    </row>
    <row r="2054" spans="51:56" ht="11.25" customHeight="1" x14ac:dyDescent="0.25">
      <c r="AY2054" s="189" t="s">
        <v>91</v>
      </c>
      <c r="AZ2054" s="188">
        <f>_xll.qlInterestRateIndexFixingDate(Currency&amp;"ibor"&amp;$I$1,BA2054,Trigger)</f>
        <v>53692</v>
      </c>
      <c r="BA2054" s="188">
        <f>_xll.qlCalendarAdvance(Calendar,BA2053,AY2054,"f",,Trigger)</f>
        <v>53695</v>
      </c>
      <c r="BB2054" s="188">
        <f>_xll.qlInterestRateIndexMaturity(Currency&amp;"ibor"&amp;$I$1,BA2054,Trigger)</f>
        <v>53785</v>
      </c>
      <c r="BC2054" s="361" t="e">
        <f>_xll.qlIndexFixing($AC$5,AZ2054,,_xll.ohTrigger(Trigger,Quote!$V$2))</f>
        <v>#VALUE!</v>
      </c>
      <c r="BD2054" s="361" t="e">
        <f>_xll.qlIndexFixing($BE$1,AZ2054,TRUE,_xll.ohTrigger(Trigger,Quote!$V$2))</f>
        <v>#NUM!</v>
      </c>
    </row>
    <row r="2055" spans="51:56" ht="11.25" customHeight="1" x14ac:dyDescent="0.25">
      <c r="AY2055" s="189" t="s">
        <v>91</v>
      </c>
      <c r="AZ2055" s="188">
        <f>_xll.qlInterestRateIndexFixingDate(Currency&amp;"ibor"&amp;$I$1,BA2055,Trigger)</f>
        <v>53700</v>
      </c>
      <c r="BA2055" s="188">
        <f>_xll.qlCalendarAdvance(Calendar,BA2054,AY2055,"f",,Trigger)</f>
        <v>53702</v>
      </c>
      <c r="BB2055" s="188">
        <f>_xll.qlInterestRateIndexMaturity(Currency&amp;"ibor"&amp;$I$1,BA2055,Trigger)</f>
        <v>53792</v>
      </c>
      <c r="BC2055" s="361" t="e">
        <f>_xll.qlIndexFixing($AC$5,AZ2055,,_xll.ohTrigger(Trigger,Quote!$V$2))</f>
        <v>#VALUE!</v>
      </c>
      <c r="BD2055" s="361" t="e">
        <f>_xll.qlIndexFixing($BE$1,AZ2055,TRUE,_xll.ohTrigger(Trigger,Quote!$V$2))</f>
        <v>#NUM!</v>
      </c>
    </row>
    <row r="2056" spans="51:56" ht="11.25" customHeight="1" x14ac:dyDescent="0.25">
      <c r="AY2056" s="189" t="s">
        <v>91</v>
      </c>
      <c r="AZ2056" s="188">
        <f>_xll.qlInterestRateIndexFixingDate(Currency&amp;"ibor"&amp;$I$1,BA2056,Trigger)</f>
        <v>53707</v>
      </c>
      <c r="BA2056" s="188">
        <f>_xll.qlCalendarAdvance(Calendar,BA2055,AY2056,"f",,Trigger)</f>
        <v>53709</v>
      </c>
      <c r="BB2056" s="188">
        <f>_xll.qlInterestRateIndexMaturity(Currency&amp;"ibor"&amp;$I$1,BA2056,Trigger)</f>
        <v>53799</v>
      </c>
      <c r="BC2056" s="361" t="e">
        <f>_xll.qlIndexFixing($AC$5,AZ2056,,_xll.ohTrigger(Trigger,Quote!$V$2))</f>
        <v>#VALUE!</v>
      </c>
      <c r="BD2056" s="361" t="e">
        <f>_xll.qlIndexFixing($BE$1,AZ2056,TRUE,_xll.ohTrigger(Trigger,Quote!$V$2))</f>
        <v>#NUM!</v>
      </c>
    </row>
    <row r="2057" spans="51:56" ht="11.25" customHeight="1" x14ac:dyDescent="0.25">
      <c r="AY2057" s="189" t="s">
        <v>91</v>
      </c>
      <c r="AZ2057" s="188">
        <f>_xll.qlInterestRateIndexFixingDate(Currency&amp;"ibor"&amp;$I$1,BA2057,Trigger)</f>
        <v>53714</v>
      </c>
      <c r="BA2057" s="188">
        <f>_xll.qlCalendarAdvance(Calendar,BA2056,AY2057,"f",,Trigger)</f>
        <v>53716</v>
      </c>
      <c r="BB2057" s="188">
        <f>_xll.qlInterestRateIndexMaturity(Currency&amp;"ibor"&amp;$I$1,BA2057,Trigger)</f>
        <v>53806</v>
      </c>
      <c r="BC2057" s="361" t="e">
        <f>_xll.qlIndexFixing($AC$5,AZ2057,,_xll.ohTrigger(Trigger,Quote!$V$2))</f>
        <v>#VALUE!</v>
      </c>
      <c r="BD2057" s="361" t="e">
        <f>_xll.qlIndexFixing($BE$1,AZ2057,TRUE,_xll.ohTrigger(Trigger,Quote!$V$2))</f>
        <v>#NUM!</v>
      </c>
    </row>
    <row r="2058" spans="51:56" ht="11.25" customHeight="1" x14ac:dyDescent="0.25">
      <c r="AY2058" s="189" t="s">
        <v>91</v>
      </c>
      <c r="AZ2058" s="188">
        <f>_xll.qlInterestRateIndexFixingDate(Currency&amp;"ibor"&amp;$I$1,BA2058,Trigger)</f>
        <v>53721</v>
      </c>
      <c r="BA2058" s="188">
        <f>_xll.qlCalendarAdvance(Calendar,BA2057,AY2058,"f",,Trigger)</f>
        <v>53723</v>
      </c>
      <c r="BB2058" s="188">
        <f>_xll.qlInterestRateIndexMaturity(Currency&amp;"ibor"&amp;$I$1,BA2058,Trigger)</f>
        <v>53812</v>
      </c>
      <c r="BC2058" s="361" t="e">
        <f>_xll.qlIndexFixing($AC$5,AZ2058,,_xll.ohTrigger(Trigger,Quote!$V$2))</f>
        <v>#VALUE!</v>
      </c>
      <c r="BD2058" s="361" t="e">
        <f>_xll.qlIndexFixing($BE$1,AZ2058,TRUE,_xll.ohTrigger(Trigger,Quote!$V$2))</f>
        <v>#NUM!</v>
      </c>
    </row>
    <row r="2059" spans="51:56" ht="11.25" customHeight="1" x14ac:dyDescent="0.25">
      <c r="AY2059" s="189" t="s">
        <v>91</v>
      </c>
      <c r="AZ2059" s="188">
        <f>_xll.qlInterestRateIndexFixingDate(Currency&amp;"ibor"&amp;$I$1,BA2059,Trigger)</f>
        <v>53728</v>
      </c>
      <c r="BA2059" s="188">
        <f>_xll.qlCalendarAdvance(Calendar,BA2058,AY2059,"f",,Trigger)</f>
        <v>53730</v>
      </c>
      <c r="BB2059" s="188">
        <f>_xll.qlInterestRateIndexMaturity(Currency&amp;"ibor"&amp;$I$1,BA2059,Trigger)</f>
        <v>53819</v>
      </c>
      <c r="BC2059" s="361" t="e">
        <f>_xll.qlIndexFixing($AC$5,AZ2059,,_xll.ohTrigger(Trigger,Quote!$V$2))</f>
        <v>#VALUE!</v>
      </c>
      <c r="BD2059" s="361" t="e">
        <f>_xll.qlIndexFixing($BE$1,AZ2059,TRUE,_xll.ohTrigger(Trigger,Quote!$V$2))</f>
        <v>#NUM!</v>
      </c>
    </row>
    <row r="2060" spans="51:56" ht="11.25" customHeight="1" x14ac:dyDescent="0.25">
      <c r="AY2060" s="189" t="s">
        <v>91</v>
      </c>
      <c r="AZ2060" s="188">
        <f>_xll.qlInterestRateIndexFixingDate(Currency&amp;"ibor"&amp;$I$1,BA2060,Trigger)</f>
        <v>53735</v>
      </c>
      <c r="BA2060" s="188">
        <f>_xll.qlCalendarAdvance(Calendar,BA2059,AY2060,"f",,Trigger)</f>
        <v>53737</v>
      </c>
      <c r="BB2060" s="188">
        <f>_xll.qlInterestRateIndexMaturity(Currency&amp;"ibor"&amp;$I$1,BA2060,Trigger)</f>
        <v>53826</v>
      </c>
      <c r="BC2060" s="361" t="e">
        <f>_xll.qlIndexFixing($AC$5,AZ2060,,_xll.ohTrigger(Trigger,Quote!$V$2))</f>
        <v>#VALUE!</v>
      </c>
      <c r="BD2060" s="361" t="e">
        <f>_xll.qlIndexFixing($BE$1,AZ2060,TRUE,_xll.ohTrigger(Trigger,Quote!$V$2))</f>
        <v>#NUM!</v>
      </c>
    </row>
    <row r="2061" spans="51:56" ht="11.25" customHeight="1" x14ac:dyDescent="0.25">
      <c r="AY2061" s="189" t="s">
        <v>91</v>
      </c>
      <c r="AZ2061" s="188">
        <f>_xll.qlInterestRateIndexFixingDate(Currency&amp;"ibor"&amp;$I$1,BA2061,Trigger)</f>
        <v>53742</v>
      </c>
      <c r="BA2061" s="188">
        <f>_xll.qlCalendarAdvance(Calendar,BA2060,AY2061,"f",,Trigger)</f>
        <v>53744</v>
      </c>
      <c r="BB2061" s="188">
        <f>_xll.qlInterestRateIndexMaturity(Currency&amp;"ibor"&amp;$I$1,BA2061,Trigger)</f>
        <v>53833</v>
      </c>
      <c r="BC2061" s="361" t="e">
        <f>_xll.qlIndexFixing($AC$5,AZ2061,,_xll.ohTrigger(Trigger,Quote!$V$2))</f>
        <v>#VALUE!</v>
      </c>
      <c r="BD2061" s="361" t="e">
        <f>_xll.qlIndexFixing($BE$1,AZ2061,TRUE,_xll.ohTrigger(Trigger,Quote!$V$2))</f>
        <v>#NUM!</v>
      </c>
    </row>
    <row r="2062" spans="51:56" ht="11.25" customHeight="1" x14ac:dyDescent="0.25">
      <c r="AY2062" s="189" t="s">
        <v>91</v>
      </c>
      <c r="AZ2062" s="188">
        <f>_xll.qlInterestRateIndexFixingDate(Currency&amp;"ibor"&amp;$I$1,BA2062,Trigger)</f>
        <v>53749</v>
      </c>
      <c r="BA2062" s="188">
        <f>_xll.qlCalendarAdvance(Calendar,BA2061,AY2062,"f",,Trigger)</f>
        <v>53751</v>
      </c>
      <c r="BB2062" s="188">
        <f>_xll.qlInterestRateIndexMaturity(Currency&amp;"ibor"&amp;$I$1,BA2062,Trigger)</f>
        <v>53843</v>
      </c>
      <c r="BC2062" s="361" t="e">
        <f>_xll.qlIndexFixing($AC$5,AZ2062,,_xll.ohTrigger(Trigger,Quote!$V$2))</f>
        <v>#VALUE!</v>
      </c>
      <c r="BD2062" s="361" t="e">
        <f>_xll.qlIndexFixing($BE$1,AZ2062,TRUE,_xll.ohTrigger(Trigger,Quote!$V$2))</f>
        <v>#NUM!</v>
      </c>
    </row>
    <row r="2063" spans="51:56" ht="11.25" customHeight="1" x14ac:dyDescent="0.25">
      <c r="AY2063" s="189" t="s">
        <v>91</v>
      </c>
      <c r="AZ2063" s="188">
        <f>_xll.qlInterestRateIndexFixingDate(Currency&amp;"ibor"&amp;$I$1,BA2063,Trigger)</f>
        <v>53756</v>
      </c>
      <c r="BA2063" s="188">
        <f>_xll.qlCalendarAdvance(Calendar,BA2062,AY2063,"f",,Trigger)</f>
        <v>53758</v>
      </c>
      <c r="BB2063" s="188">
        <f>_xll.qlInterestRateIndexMaturity(Currency&amp;"ibor"&amp;$I$1,BA2063,Trigger)</f>
        <v>53850</v>
      </c>
      <c r="BC2063" s="361" t="e">
        <f>_xll.qlIndexFixing($AC$5,AZ2063,,_xll.ohTrigger(Trigger,Quote!$V$2))</f>
        <v>#VALUE!</v>
      </c>
      <c r="BD2063" s="361" t="e">
        <f>_xll.qlIndexFixing($BE$1,AZ2063,TRUE,_xll.ohTrigger(Trigger,Quote!$V$2))</f>
        <v>#NUM!</v>
      </c>
    </row>
    <row r="2064" spans="51:56" ht="11.25" customHeight="1" x14ac:dyDescent="0.25">
      <c r="AY2064" s="189" t="s">
        <v>91</v>
      </c>
      <c r="AZ2064" s="188">
        <f>_xll.qlInterestRateIndexFixingDate(Currency&amp;"ibor"&amp;$I$1,BA2064,Trigger)</f>
        <v>53763</v>
      </c>
      <c r="BA2064" s="188">
        <f>_xll.qlCalendarAdvance(Calendar,BA2063,AY2064,"f",,Trigger)</f>
        <v>53765</v>
      </c>
      <c r="BB2064" s="188">
        <f>_xll.qlInterestRateIndexMaturity(Currency&amp;"ibor"&amp;$I$1,BA2064,Trigger)</f>
        <v>53857</v>
      </c>
      <c r="BC2064" s="361" t="e">
        <f>_xll.qlIndexFixing($AC$5,AZ2064,,_xll.ohTrigger(Trigger,Quote!$V$2))</f>
        <v>#VALUE!</v>
      </c>
      <c r="BD2064" s="361" t="e">
        <f>_xll.qlIndexFixing($BE$1,AZ2064,TRUE,_xll.ohTrigger(Trigger,Quote!$V$2))</f>
        <v>#NUM!</v>
      </c>
    </row>
    <row r="2065" spans="51:56" ht="11.25" customHeight="1" x14ac:dyDescent="0.25">
      <c r="AY2065" s="189" t="s">
        <v>91</v>
      </c>
      <c r="AZ2065" s="188">
        <f>_xll.qlInterestRateIndexFixingDate(Currency&amp;"ibor"&amp;$I$1,BA2065,Trigger)</f>
        <v>53770</v>
      </c>
      <c r="BA2065" s="188">
        <f>_xll.qlCalendarAdvance(Calendar,BA2064,AY2065,"f",,Trigger)</f>
        <v>53772</v>
      </c>
      <c r="BB2065" s="188">
        <f>_xll.qlInterestRateIndexMaturity(Currency&amp;"ibor"&amp;$I$1,BA2065,Trigger)</f>
        <v>53864</v>
      </c>
      <c r="BC2065" s="361" t="e">
        <f>_xll.qlIndexFixing($AC$5,AZ2065,,_xll.ohTrigger(Trigger,Quote!$V$2))</f>
        <v>#VALUE!</v>
      </c>
      <c r="BD2065" s="361" t="e">
        <f>_xll.qlIndexFixing($BE$1,AZ2065,TRUE,_xll.ohTrigger(Trigger,Quote!$V$2))</f>
        <v>#NUM!</v>
      </c>
    </row>
    <row r="2066" spans="51:56" ht="11.25" customHeight="1" x14ac:dyDescent="0.25">
      <c r="AY2066" s="189" t="s">
        <v>91</v>
      </c>
      <c r="AZ2066" s="188">
        <f>_xll.qlInterestRateIndexFixingDate(Currency&amp;"ibor"&amp;$I$1,BA2066,Trigger)</f>
        <v>53777</v>
      </c>
      <c r="BA2066" s="188">
        <f>_xll.qlCalendarAdvance(Calendar,BA2065,AY2066,"f",,Trigger)</f>
        <v>53779</v>
      </c>
      <c r="BB2066" s="188">
        <f>_xll.qlInterestRateIndexMaturity(Currency&amp;"ibor"&amp;$I$1,BA2066,Trigger)</f>
        <v>53871</v>
      </c>
      <c r="BC2066" s="361" t="e">
        <f>_xll.qlIndexFixing($AC$5,AZ2066,,_xll.ohTrigger(Trigger,Quote!$V$2))</f>
        <v>#VALUE!</v>
      </c>
      <c r="BD2066" s="361" t="e">
        <f>_xll.qlIndexFixing($BE$1,AZ2066,TRUE,_xll.ohTrigger(Trigger,Quote!$V$2))</f>
        <v>#NUM!</v>
      </c>
    </row>
    <row r="2067" spans="51:56" ht="11.25" customHeight="1" x14ac:dyDescent="0.25">
      <c r="AY2067" s="189" t="s">
        <v>91</v>
      </c>
      <c r="AZ2067" s="188">
        <f>_xll.qlInterestRateIndexFixingDate(Currency&amp;"ibor"&amp;$I$1,BA2067,Trigger)</f>
        <v>53784</v>
      </c>
      <c r="BA2067" s="188">
        <f>_xll.qlCalendarAdvance(Calendar,BA2066,AY2067,"f",,Trigger)</f>
        <v>53786</v>
      </c>
      <c r="BB2067" s="188">
        <f>_xll.qlInterestRateIndexMaturity(Currency&amp;"ibor"&amp;$I$1,BA2067,Trigger)</f>
        <v>53877</v>
      </c>
      <c r="BC2067" s="361" t="e">
        <f>_xll.qlIndexFixing($AC$5,AZ2067,,_xll.ohTrigger(Trigger,Quote!$V$2))</f>
        <v>#VALUE!</v>
      </c>
      <c r="BD2067" s="361" t="e">
        <f>_xll.qlIndexFixing($BE$1,AZ2067,TRUE,_xll.ohTrigger(Trigger,Quote!$V$2))</f>
        <v>#NUM!</v>
      </c>
    </row>
    <row r="2068" spans="51:56" ht="11.25" customHeight="1" x14ac:dyDescent="0.25">
      <c r="AY2068" s="189" t="s">
        <v>91</v>
      </c>
      <c r="AZ2068" s="188">
        <f>_xll.qlInterestRateIndexFixingDate(Currency&amp;"ibor"&amp;$I$1,BA2068,Trigger)</f>
        <v>53791</v>
      </c>
      <c r="BA2068" s="188">
        <f>_xll.qlCalendarAdvance(Calendar,BA2067,AY2068,"f",,Trigger)</f>
        <v>53793</v>
      </c>
      <c r="BB2068" s="188">
        <f>_xll.qlInterestRateIndexMaturity(Currency&amp;"ibor"&amp;$I$1,BA2068,Trigger)</f>
        <v>53884</v>
      </c>
      <c r="BC2068" s="361" t="e">
        <f>_xll.qlIndexFixing($AC$5,AZ2068,,_xll.ohTrigger(Trigger,Quote!$V$2))</f>
        <v>#VALUE!</v>
      </c>
      <c r="BD2068" s="361" t="e">
        <f>_xll.qlIndexFixing($BE$1,AZ2068,TRUE,_xll.ohTrigger(Trigger,Quote!$V$2))</f>
        <v>#NUM!</v>
      </c>
    </row>
    <row r="2069" spans="51:56" ht="11.25" customHeight="1" x14ac:dyDescent="0.25">
      <c r="AY2069" s="189" t="s">
        <v>91</v>
      </c>
      <c r="AZ2069" s="188">
        <f>_xll.qlInterestRateIndexFixingDate(Currency&amp;"ibor"&amp;$I$1,BA2069,Trigger)</f>
        <v>53798</v>
      </c>
      <c r="BA2069" s="188">
        <f>_xll.qlCalendarAdvance(Calendar,BA2068,AY2069,"f",,Trigger)</f>
        <v>53800</v>
      </c>
      <c r="BB2069" s="188">
        <f>_xll.qlInterestRateIndexMaturity(Currency&amp;"ibor"&amp;$I$1,BA2069,Trigger)</f>
        <v>53891</v>
      </c>
      <c r="BC2069" s="361" t="e">
        <f>_xll.qlIndexFixing($AC$5,AZ2069,,_xll.ohTrigger(Trigger,Quote!$V$2))</f>
        <v>#VALUE!</v>
      </c>
      <c r="BD2069" s="361" t="e">
        <f>_xll.qlIndexFixing($BE$1,AZ2069,TRUE,_xll.ohTrigger(Trigger,Quote!$V$2))</f>
        <v>#NUM!</v>
      </c>
    </row>
    <row r="2070" spans="51:56" ht="11.25" customHeight="1" x14ac:dyDescent="0.25">
      <c r="AY2070" s="189" t="s">
        <v>91</v>
      </c>
      <c r="AZ2070" s="188">
        <f>_xll.qlInterestRateIndexFixingDate(Currency&amp;"ibor"&amp;$I$1,BA2070,Trigger)</f>
        <v>53805</v>
      </c>
      <c r="BA2070" s="188">
        <f>_xll.qlCalendarAdvance(Calendar,BA2069,AY2070,"f",,Trigger)</f>
        <v>53807</v>
      </c>
      <c r="BB2070" s="188">
        <f>_xll.qlInterestRateIndexMaturity(Currency&amp;"ibor"&amp;$I$1,BA2070,Trigger)</f>
        <v>53898</v>
      </c>
      <c r="BC2070" s="361" t="e">
        <f>_xll.qlIndexFixing($AC$5,AZ2070,,_xll.ohTrigger(Trigger,Quote!$V$2))</f>
        <v>#VALUE!</v>
      </c>
      <c r="BD2070" s="361" t="e">
        <f>_xll.qlIndexFixing($BE$1,AZ2070,TRUE,_xll.ohTrigger(Trigger,Quote!$V$2))</f>
        <v>#NUM!</v>
      </c>
    </row>
    <row r="2071" spans="51:56" ht="11.25" customHeight="1" x14ac:dyDescent="0.25">
      <c r="AY2071" s="189" t="s">
        <v>91</v>
      </c>
      <c r="AZ2071" s="188">
        <f>_xll.qlInterestRateIndexFixingDate(Currency&amp;"ibor"&amp;$I$1,BA2071,Trigger)</f>
        <v>53811</v>
      </c>
      <c r="BA2071" s="188">
        <f>_xll.qlCalendarAdvance(Calendar,BA2070,AY2071,"f",,Trigger)</f>
        <v>53814</v>
      </c>
      <c r="BB2071" s="188">
        <f>_xll.qlInterestRateIndexMaturity(Currency&amp;"ibor"&amp;$I$1,BA2071,Trigger)</f>
        <v>53906</v>
      </c>
      <c r="BC2071" s="361" t="e">
        <f>_xll.qlIndexFixing($AC$5,AZ2071,,_xll.ohTrigger(Trigger,Quote!$V$2))</f>
        <v>#VALUE!</v>
      </c>
      <c r="BD2071" s="361" t="e">
        <f>_xll.qlIndexFixing($BE$1,AZ2071,TRUE,_xll.ohTrigger(Trigger,Quote!$V$2))</f>
        <v>#NUM!</v>
      </c>
    </row>
    <row r="2072" spans="51:56" ht="11.25" customHeight="1" x14ac:dyDescent="0.25">
      <c r="AY2072" s="189" t="s">
        <v>91</v>
      </c>
      <c r="AZ2072" s="188">
        <f>_xll.qlInterestRateIndexFixingDate(Currency&amp;"ibor"&amp;$I$1,BA2072,Trigger)</f>
        <v>53819</v>
      </c>
      <c r="BA2072" s="188">
        <f>_xll.qlCalendarAdvance(Calendar,BA2071,AY2072,"f",,Trigger)</f>
        <v>53821</v>
      </c>
      <c r="BB2072" s="188">
        <f>_xll.qlInterestRateIndexMaturity(Currency&amp;"ibor"&amp;$I$1,BA2072,Trigger)</f>
        <v>53913</v>
      </c>
      <c r="BC2072" s="361" t="e">
        <f>_xll.qlIndexFixing($AC$5,AZ2072,,_xll.ohTrigger(Trigger,Quote!$V$2))</f>
        <v>#VALUE!</v>
      </c>
      <c r="BD2072" s="361" t="e">
        <f>_xll.qlIndexFixing($BE$1,AZ2072,TRUE,_xll.ohTrigger(Trigger,Quote!$V$2))</f>
        <v>#NUM!</v>
      </c>
    </row>
    <row r="2073" spans="51:56" ht="11.25" customHeight="1" x14ac:dyDescent="0.25">
      <c r="AY2073" s="189" t="s">
        <v>91</v>
      </c>
      <c r="AZ2073" s="188">
        <f>_xll.qlInterestRateIndexFixingDate(Currency&amp;"ibor"&amp;$I$1,BA2073,Trigger)</f>
        <v>53826</v>
      </c>
      <c r="BA2073" s="188">
        <f>_xll.qlCalendarAdvance(Calendar,BA2072,AY2073,"f",,Trigger)</f>
        <v>53828</v>
      </c>
      <c r="BB2073" s="188">
        <f>_xll.qlInterestRateIndexMaturity(Currency&amp;"ibor"&amp;$I$1,BA2073,Trigger)</f>
        <v>53920</v>
      </c>
      <c r="BC2073" s="361" t="e">
        <f>_xll.qlIndexFixing($AC$5,AZ2073,,_xll.ohTrigger(Trigger,Quote!$V$2))</f>
        <v>#VALUE!</v>
      </c>
      <c r="BD2073" s="361" t="e">
        <f>_xll.qlIndexFixing($BE$1,AZ2073,TRUE,_xll.ohTrigger(Trigger,Quote!$V$2))</f>
        <v>#NUM!</v>
      </c>
    </row>
    <row r="2074" spans="51:56" ht="11.25" customHeight="1" x14ac:dyDescent="0.25">
      <c r="AY2074" s="189" t="s">
        <v>91</v>
      </c>
      <c r="AZ2074" s="188">
        <f>_xll.qlInterestRateIndexFixingDate(Currency&amp;"ibor"&amp;$I$1,BA2074,Trigger)</f>
        <v>53833</v>
      </c>
      <c r="BA2074" s="188">
        <f>_xll.qlCalendarAdvance(Calendar,BA2073,AY2074,"f",,Trigger)</f>
        <v>53835</v>
      </c>
      <c r="BB2074" s="188">
        <f>_xll.qlInterestRateIndexMaturity(Currency&amp;"ibor"&amp;$I$1,BA2074,Trigger)</f>
        <v>53927</v>
      </c>
      <c r="BC2074" s="361" t="e">
        <f>_xll.qlIndexFixing($AC$5,AZ2074,,_xll.ohTrigger(Trigger,Quote!$V$2))</f>
        <v>#VALUE!</v>
      </c>
      <c r="BD2074" s="361" t="e">
        <f>_xll.qlIndexFixing($BE$1,AZ2074,TRUE,_xll.ohTrigger(Trigger,Quote!$V$2))</f>
        <v>#NUM!</v>
      </c>
    </row>
    <row r="2075" spans="51:56" ht="11.25" customHeight="1" x14ac:dyDescent="0.25">
      <c r="AY2075" s="189" t="s">
        <v>91</v>
      </c>
      <c r="AZ2075" s="188">
        <f>_xll.qlInterestRateIndexFixingDate(Currency&amp;"ibor"&amp;$I$1,BA2075,Trigger)</f>
        <v>53840</v>
      </c>
      <c r="BA2075" s="188">
        <f>_xll.qlCalendarAdvance(Calendar,BA2074,AY2075,"f",,Trigger)</f>
        <v>53842</v>
      </c>
      <c r="BB2075" s="188">
        <f>_xll.qlInterestRateIndexMaturity(Currency&amp;"ibor"&amp;$I$1,BA2075,Trigger)</f>
        <v>53934</v>
      </c>
      <c r="BC2075" s="361" t="e">
        <f>_xll.qlIndexFixing($AC$5,AZ2075,,_xll.ohTrigger(Trigger,Quote!$V$2))</f>
        <v>#VALUE!</v>
      </c>
      <c r="BD2075" s="361" t="e">
        <f>_xll.qlIndexFixing($BE$1,AZ2075,TRUE,_xll.ohTrigger(Trigger,Quote!$V$2))</f>
        <v>#NUM!</v>
      </c>
    </row>
    <row r="2076" spans="51:56" ht="11.25" customHeight="1" x14ac:dyDescent="0.25">
      <c r="AY2076" s="189" t="s">
        <v>91</v>
      </c>
      <c r="AZ2076" s="188">
        <f>_xll.qlInterestRateIndexFixingDate(Currency&amp;"ibor"&amp;$I$1,BA2076,Trigger)</f>
        <v>53847</v>
      </c>
      <c r="BA2076" s="188">
        <f>_xll.qlCalendarAdvance(Calendar,BA2075,AY2076,"f",,Trigger)</f>
        <v>53849</v>
      </c>
      <c r="BB2076" s="188">
        <f>_xll.qlInterestRateIndexMaturity(Currency&amp;"ibor"&amp;$I$1,BA2076,Trigger)</f>
        <v>53941</v>
      </c>
      <c r="BC2076" s="361" t="e">
        <f>_xll.qlIndexFixing($AC$5,AZ2076,,_xll.ohTrigger(Trigger,Quote!$V$2))</f>
        <v>#VALUE!</v>
      </c>
      <c r="BD2076" s="361" t="e">
        <f>_xll.qlIndexFixing($BE$1,AZ2076,TRUE,_xll.ohTrigger(Trigger,Quote!$V$2))</f>
        <v>#NUM!</v>
      </c>
    </row>
    <row r="2077" spans="51:56" ht="11.25" customHeight="1" x14ac:dyDescent="0.25">
      <c r="AY2077" s="189" t="s">
        <v>91</v>
      </c>
      <c r="AZ2077" s="188">
        <f>_xll.qlInterestRateIndexFixingDate(Currency&amp;"ibor"&amp;$I$1,BA2077,Trigger)</f>
        <v>53854</v>
      </c>
      <c r="BA2077" s="188">
        <f>_xll.qlCalendarAdvance(Calendar,BA2076,AY2077,"f",,Trigger)</f>
        <v>53856</v>
      </c>
      <c r="BB2077" s="188">
        <f>_xll.qlInterestRateIndexMaturity(Currency&amp;"ibor"&amp;$I$1,BA2077,Trigger)</f>
        <v>53948</v>
      </c>
      <c r="BC2077" s="361" t="e">
        <f>_xll.qlIndexFixing($AC$5,AZ2077,,_xll.ohTrigger(Trigger,Quote!$V$2))</f>
        <v>#VALUE!</v>
      </c>
      <c r="BD2077" s="361" t="e">
        <f>_xll.qlIndexFixing($BE$1,AZ2077,TRUE,_xll.ohTrigger(Trigger,Quote!$V$2))</f>
        <v>#NUM!</v>
      </c>
    </row>
    <row r="2078" spans="51:56" ht="11.25" customHeight="1" x14ac:dyDescent="0.25">
      <c r="AY2078" s="189" t="s">
        <v>91</v>
      </c>
      <c r="AZ2078" s="188">
        <f>_xll.qlInterestRateIndexFixingDate(Currency&amp;"ibor"&amp;$I$1,BA2078,Trigger)</f>
        <v>53861</v>
      </c>
      <c r="BA2078" s="188">
        <f>_xll.qlCalendarAdvance(Calendar,BA2077,AY2078,"f",,Trigger)</f>
        <v>53863</v>
      </c>
      <c r="BB2078" s="188">
        <f>_xll.qlInterestRateIndexMaturity(Currency&amp;"ibor"&amp;$I$1,BA2078,Trigger)</f>
        <v>53955</v>
      </c>
      <c r="BC2078" s="361" t="e">
        <f>_xll.qlIndexFixing($AC$5,AZ2078,,_xll.ohTrigger(Trigger,Quote!$V$2))</f>
        <v>#VALUE!</v>
      </c>
      <c r="BD2078" s="361" t="e">
        <f>_xll.qlIndexFixing($BE$1,AZ2078,TRUE,_xll.ohTrigger(Trigger,Quote!$V$2))</f>
        <v>#NUM!</v>
      </c>
    </row>
    <row r="2079" spans="51:56" ht="11.25" customHeight="1" x14ac:dyDescent="0.25">
      <c r="AY2079" s="189" t="s">
        <v>91</v>
      </c>
      <c r="AZ2079" s="188">
        <f>_xll.qlInterestRateIndexFixingDate(Currency&amp;"ibor"&amp;$I$1,BA2079,Trigger)</f>
        <v>53868</v>
      </c>
      <c r="BA2079" s="188">
        <f>_xll.qlCalendarAdvance(Calendar,BA2078,AY2079,"f",,Trigger)</f>
        <v>53870</v>
      </c>
      <c r="BB2079" s="188">
        <f>_xll.qlInterestRateIndexMaturity(Currency&amp;"ibor"&amp;$I$1,BA2079,Trigger)</f>
        <v>53962</v>
      </c>
      <c r="BC2079" s="361" t="e">
        <f>_xll.qlIndexFixing($AC$5,AZ2079,,_xll.ohTrigger(Trigger,Quote!$V$2))</f>
        <v>#VALUE!</v>
      </c>
      <c r="BD2079" s="361" t="e">
        <f>_xll.qlIndexFixing($BE$1,AZ2079,TRUE,_xll.ohTrigger(Trigger,Quote!$V$2))</f>
        <v>#NUM!</v>
      </c>
    </row>
    <row r="2080" spans="51:56" ht="11.25" customHeight="1" x14ac:dyDescent="0.25">
      <c r="AY2080" s="189" t="s">
        <v>91</v>
      </c>
      <c r="AZ2080" s="188">
        <f>_xll.qlInterestRateIndexFixingDate(Currency&amp;"ibor"&amp;$I$1,BA2080,Trigger)</f>
        <v>53875</v>
      </c>
      <c r="BA2080" s="188">
        <f>_xll.qlCalendarAdvance(Calendar,BA2079,AY2080,"f",,Trigger)</f>
        <v>53877</v>
      </c>
      <c r="BB2080" s="188">
        <f>_xll.qlInterestRateIndexMaturity(Currency&amp;"ibor"&amp;$I$1,BA2080,Trigger)</f>
        <v>53969</v>
      </c>
      <c r="BC2080" s="361" t="e">
        <f>_xll.qlIndexFixing($AC$5,AZ2080,,_xll.ohTrigger(Trigger,Quote!$V$2))</f>
        <v>#VALUE!</v>
      </c>
      <c r="BD2080" s="361" t="e">
        <f>_xll.qlIndexFixing($BE$1,AZ2080,TRUE,_xll.ohTrigger(Trigger,Quote!$V$2))</f>
        <v>#NUM!</v>
      </c>
    </row>
    <row r="2081" spans="51:56" ht="11.25" customHeight="1" x14ac:dyDescent="0.25">
      <c r="AY2081" s="189" t="s">
        <v>91</v>
      </c>
      <c r="AZ2081" s="188">
        <f>_xll.qlInterestRateIndexFixingDate(Currency&amp;"ibor"&amp;$I$1,BA2081,Trigger)</f>
        <v>53882</v>
      </c>
      <c r="BA2081" s="188">
        <f>_xll.qlCalendarAdvance(Calendar,BA2080,AY2081,"f",,Trigger)</f>
        <v>53884</v>
      </c>
      <c r="BB2081" s="188">
        <f>_xll.qlInterestRateIndexMaturity(Currency&amp;"ibor"&amp;$I$1,BA2081,Trigger)</f>
        <v>53976</v>
      </c>
      <c r="BC2081" s="361" t="e">
        <f>_xll.qlIndexFixing($AC$5,AZ2081,,_xll.ohTrigger(Trigger,Quote!$V$2))</f>
        <v>#VALUE!</v>
      </c>
      <c r="BD2081" s="361" t="e">
        <f>_xll.qlIndexFixing($BE$1,AZ2081,TRUE,_xll.ohTrigger(Trigger,Quote!$V$2))</f>
        <v>#NUM!</v>
      </c>
    </row>
    <row r="2082" spans="51:56" ht="11.25" customHeight="1" x14ac:dyDescent="0.25">
      <c r="AY2082" s="189" t="s">
        <v>91</v>
      </c>
      <c r="AZ2082" s="188">
        <f>_xll.qlInterestRateIndexFixingDate(Currency&amp;"ibor"&amp;$I$1,BA2082,Trigger)</f>
        <v>53889</v>
      </c>
      <c r="BA2082" s="188">
        <f>_xll.qlCalendarAdvance(Calendar,BA2081,AY2082,"f",,Trigger)</f>
        <v>53891</v>
      </c>
      <c r="BB2082" s="188">
        <f>_xll.qlInterestRateIndexMaturity(Currency&amp;"ibor"&amp;$I$1,BA2082,Trigger)</f>
        <v>53983</v>
      </c>
      <c r="BC2082" s="361" t="e">
        <f>_xll.qlIndexFixing($AC$5,AZ2082,,_xll.ohTrigger(Trigger,Quote!$V$2))</f>
        <v>#VALUE!</v>
      </c>
      <c r="BD2082" s="361" t="e">
        <f>_xll.qlIndexFixing($BE$1,AZ2082,TRUE,_xll.ohTrigger(Trigger,Quote!$V$2))</f>
        <v>#NUM!</v>
      </c>
    </row>
    <row r="2083" spans="51:56" ht="11.25" customHeight="1" x14ac:dyDescent="0.25">
      <c r="AY2083" s="189" t="s">
        <v>91</v>
      </c>
      <c r="AZ2083" s="188">
        <f>_xll.qlInterestRateIndexFixingDate(Currency&amp;"ibor"&amp;$I$1,BA2083,Trigger)</f>
        <v>53896</v>
      </c>
      <c r="BA2083" s="188">
        <f>_xll.qlCalendarAdvance(Calendar,BA2082,AY2083,"f",,Trigger)</f>
        <v>53898</v>
      </c>
      <c r="BB2083" s="188">
        <f>_xll.qlInterestRateIndexMaturity(Currency&amp;"ibor"&amp;$I$1,BA2083,Trigger)</f>
        <v>53990</v>
      </c>
      <c r="BC2083" s="361" t="e">
        <f>_xll.qlIndexFixing($AC$5,AZ2083,,_xll.ohTrigger(Trigger,Quote!$V$2))</f>
        <v>#VALUE!</v>
      </c>
      <c r="BD2083" s="361" t="e">
        <f>_xll.qlIndexFixing($BE$1,AZ2083,TRUE,_xll.ohTrigger(Trigger,Quote!$V$2))</f>
        <v>#NUM!</v>
      </c>
    </row>
    <row r="2084" spans="51:56" ht="11.25" customHeight="1" x14ac:dyDescent="0.25">
      <c r="AY2084" s="189" t="s">
        <v>91</v>
      </c>
      <c r="AZ2084" s="188">
        <f>_xll.qlInterestRateIndexFixingDate(Currency&amp;"ibor"&amp;$I$1,BA2084,Trigger)</f>
        <v>53903</v>
      </c>
      <c r="BA2084" s="188">
        <f>_xll.qlCalendarAdvance(Calendar,BA2083,AY2084,"f",,Trigger)</f>
        <v>53905</v>
      </c>
      <c r="BB2084" s="188">
        <f>_xll.qlInterestRateIndexMaturity(Currency&amp;"ibor"&amp;$I$1,BA2084,Trigger)</f>
        <v>53997</v>
      </c>
      <c r="BC2084" s="361" t="e">
        <f>_xll.qlIndexFixing($AC$5,AZ2084,,_xll.ohTrigger(Trigger,Quote!$V$2))</f>
        <v>#VALUE!</v>
      </c>
      <c r="BD2084" s="361" t="e">
        <f>_xll.qlIndexFixing($BE$1,AZ2084,TRUE,_xll.ohTrigger(Trigger,Quote!$V$2))</f>
        <v>#NUM!</v>
      </c>
    </row>
    <row r="2085" spans="51:56" ht="11.25" customHeight="1" x14ac:dyDescent="0.25">
      <c r="AY2085" s="189" t="s">
        <v>91</v>
      </c>
      <c r="AZ2085" s="188">
        <f>_xll.qlInterestRateIndexFixingDate(Currency&amp;"ibor"&amp;$I$1,BA2085,Trigger)</f>
        <v>53910</v>
      </c>
      <c r="BA2085" s="188">
        <f>_xll.qlCalendarAdvance(Calendar,BA2084,AY2085,"f",,Trigger)</f>
        <v>53912</v>
      </c>
      <c r="BB2085" s="188">
        <f>_xll.qlInterestRateIndexMaturity(Currency&amp;"ibor"&amp;$I$1,BA2085,Trigger)</f>
        <v>54004</v>
      </c>
      <c r="BC2085" s="361" t="e">
        <f>_xll.qlIndexFixing($AC$5,AZ2085,,_xll.ohTrigger(Trigger,Quote!$V$2))</f>
        <v>#VALUE!</v>
      </c>
      <c r="BD2085" s="361" t="e">
        <f>_xll.qlIndexFixing($BE$1,AZ2085,TRUE,_xll.ohTrigger(Trigger,Quote!$V$2))</f>
        <v>#NUM!</v>
      </c>
    </row>
    <row r="2086" spans="51:56" ht="11.25" customHeight="1" x14ac:dyDescent="0.25">
      <c r="AY2086" s="189" t="s">
        <v>91</v>
      </c>
      <c r="AZ2086" s="188">
        <f>_xll.qlInterestRateIndexFixingDate(Currency&amp;"ibor"&amp;$I$1,BA2086,Trigger)</f>
        <v>53917</v>
      </c>
      <c r="BA2086" s="188">
        <f>_xll.qlCalendarAdvance(Calendar,BA2085,AY2086,"f",,Trigger)</f>
        <v>53919</v>
      </c>
      <c r="BB2086" s="188">
        <f>_xll.qlInterestRateIndexMaturity(Currency&amp;"ibor"&amp;$I$1,BA2086,Trigger)</f>
        <v>54011</v>
      </c>
      <c r="BC2086" s="361" t="e">
        <f>_xll.qlIndexFixing($AC$5,AZ2086,,_xll.ohTrigger(Trigger,Quote!$V$2))</f>
        <v>#VALUE!</v>
      </c>
      <c r="BD2086" s="361" t="e">
        <f>_xll.qlIndexFixing($BE$1,AZ2086,TRUE,_xll.ohTrigger(Trigger,Quote!$V$2))</f>
        <v>#NUM!</v>
      </c>
    </row>
    <row r="2087" spans="51:56" ht="11.25" customHeight="1" x14ac:dyDescent="0.25">
      <c r="AY2087" s="189" t="s">
        <v>91</v>
      </c>
      <c r="AZ2087" s="188">
        <f>_xll.qlInterestRateIndexFixingDate(Currency&amp;"ibor"&amp;$I$1,BA2087,Trigger)</f>
        <v>53924</v>
      </c>
      <c r="BA2087" s="188">
        <f>_xll.qlCalendarAdvance(Calendar,BA2086,AY2087,"f",,Trigger)</f>
        <v>53926</v>
      </c>
      <c r="BB2087" s="188">
        <f>_xll.qlInterestRateIndexMaturity(Currency&amp;"ibor"&amp;$I$1,BA2087,Trigger)</f>
        <v>54018</v>
      </c>
      <c r="BC2087" s="361" t="e">
        <f>_xll.qlIndexFixing($AC$5,AZ2087,,_xll.ohTrigger(Trigger,Quote!$V$2))</f>
        <v>#VALUE!</v>
      </c>
      <c r="BD2087" s="361" t="e">
        <f>_xll.qlIndexFixing($BE$1,AZ2087,TRUE,_xll.ohTrigger(Trigger,Quote!$V$2))</f>
        <v>#NUM!</v>
      </c>
    </row>
    <row r="2088" spans="51:56" ht="11.25" customHeight="1" x14ac:dyDescent="0.25">
      <c r="AY2088" s="189" t="s">
        <v>91</v>
      </c>
      <c r="AZ2088" s="188">
        <f>_xll.qlInterestRateIndexFixingDate(Currency&amp;"ibor"&amp;$I$1,BA2088,Trigger)</f>
        <v>53931</v>
      </c>
      <c r="BA2088" s="188">
        <f>_xll.qlCalendarAdvance(Calendar,BA2087,AY2088,"f",,Trigger)</f>
        <v>53933</v>
      </c>
      <c r="BB2088" s="188">
        <f>_xll.qlInterestRateIndexMaturity(Currency&amp;"ibor"&amp;$I$1,BA2088,Trigger)</f>
        <v>54025</v>
      </c>
      <c r="BC2088" s="361" t="e">
        <f>_xll.qlIndexFixing($AC$5,AZ2088,,_xll.ohTrigger(Trigger,Quote!$V$2))</f>
        <v>#VALUE!</v>
      </c>
      <c r="BD2088" s="361" t="e">
        <f>_xll.qlIndexFixing($BE$1,AZ2088,TRUE,_xll.ohTrigger(Trigger,Quote!$V$2))</f>
        <v>#NUM!</v>
      </c>
    </row>
    <row r="2089" spans="51:56" ht="11.25" customHeight="1" x14ac:dyDescent="0.25">
      <c r="AY2089" s="189" t="s">
        <v>91</v>
      </c>
      <c r="AZ2089" s="188">
        <f>_xll.qlInterestRateIndexFixingDate(Currency&amp;"ibor"&amp;$I$1,BA2089,Trigger)</f>
        <v>53938</v>
      </c>
      <c r="BA2089" s="188">
        <f>_xll.qlCalendarAdvance(Calendar,BA2088,AY2089,"f",,Trigger)</f>
        <v>53940</v>
      </c>
      <c r="BB2089" s="188">
        <f>_xll.qlInterestRateIndexMaturity(Currency&amp;"ibor"&amp;$I$1,BA2089,Trigger)</f>
        <v>54031</v>
      </c>
      <c r="BC2089" s="361" t="e">
        <f>_xll.qlIndexFixing($AC$5,AZ2089,,_xll.ohTrigger(Trigger,Quote!$V$2))</f>
        <v>#VALUE!</v>
      </c>
      <c r="BD2089" s="361" t="e">
        <f>_xll.qlIndexFixing($BE$1,AZ2089,TRUE,_xll.ohTrigger(Trigger,Quote!$V$2))</f>
        <v>#NUM!</v>
      </c>
    </row>
    <row r="2090" spans="51:56" ht="11.25" customHeight="1" x14ac:dyDescent="0.25">
      <c r="AY2090" s="189" t="s">
        <v>91</v>
      </c>
      <c r="AZ2090" s="188">
        <f>_xll.qlInterestRateIndexFixingDate(Currency&amp;"ibor"&amp;$I$1,BA2090,Trigger)</f>
        <v>53945</v>
      </c>
      <c r="BA2090" s="188">
        <f>_xll.qlCalendarAdvance(Calendar,BA2089,AY2090,"f",,Trigger)</f>
        <v>53947</v>
      </c>
      <c r="BB2090" s="188">
        <f>_xll.qlInterestRateIndexMaturity(Currency&amp;"ibor"&amp;$I$1,BA2090,Trigger)</f>
        <v>54038</v>
      </c>
      <c r="BC2090" s="361" t="e">
        <f>_xll.qlIndexFixing($AC$5,AZ2090,,_xll.ohTrigger(Trigger,Quote!$V$2))</f>
        <v>#VALUE!</v>
      </c>
      <c r="BD2090" s="361" t="e">
        <f>_xll.qlIndexFixing($BE$1,AZ2090,TRUE,_xll.ohTrigger(Trigger,Quote!$V$2))</f>
        <v>#NUM!</v>
      </c>
    </row>
    <row r="2091" spans="51:56" ht="11.25" customHeight="1" x14ac:dyDescent="0.25">
      <c r="AY2091" s="189" t="s">
        <v>91</v>
      </c>
      <c r="AZ2091" s="188">
        <f>_xll.qlInterestRateIndexFixingDate(Currency&amp;"ibor"&amp;$I$1,BA2091,Trigger)</f>
        <v>53952</v>
      </c>
      <c r="BA2091" s="188">
        <f>_xll.qlCalendarAdvance(Calendar,BA2090,AY2091,"f",,Trigger)</f>
        <v>53954</v>
      </c>
      <c r="BB2091" s="188">
        <f>_xll.qlInterestRateIndexMaturity(Currency&amp;"ibor"&amp;$I$1,BA2091,Trigger)</f>
        <v>54045</v>
      </c>
      <c r="BC2091" s="361" t="e">
        <f>_xll.qlIndexFixing($AC$5,AZ2091,,_xll.ohTrigger(Trigger,Quote!$V$2))</f>
        <v>#VALUE!</v>
      </c>
      <c r="BD2091" s="361" t="e">
        <f>_xll.qlIndexFixing($BE$1,AZ2091,TRUE,_xll.ohTrigger(Trigger,Quote!$V$2))</f>
        <v>#NUM!</v>
      </c>
    </row>
    <row r="2092" spans="51:56" ht="11.25" customHeight="1" x14ac:dyDescent="0.25">
      <c r="AY2092" s="189" t="s">
        <v>91</v>
      </c>
      <c r="AZ2092" s="188">
        <f>_xll.qlInterestRateIndexFixingDate(Currency&amp;"ibor"&amp;$I$1,BA2092,Trigger)</f>
        <v>53959</v>
      </c>
      <c r="BA2092" s="188">
        <f>_xll.qlCalendarAdvance(Calendar,BA2091,AY2092,"f",,Trigger)</f>
        <v>53961</v>
      </c>
      <c r="BB2092" s="188">
        <f>_xll.qlInterestRateIndexMaturity(Currency&amp;"ibor"&amp;$I$1,BA2092,Trigger)</f>
        <v>54053</v>
      </c>
      <c r="BC2092" s="361" t="e">
        <f>_xll.qlIndexFixing($AC$5,AZ2092,,_xll.ohTrigger(Trigger,Quote!$V$2))</f>
        <v>#VALUE!</v>
      </c>
      <c r="BD2092" s="361" t="e">
        <f>_xll.qlIndexFixing($BE$1,AZ2092,TRUE,_xll.ohTrigger(Trigger,Quote!$V$2))</f>
        <v>#NUM!</v>
      </c>
    </row>
    <row r="2093" spans="51:56" ht="11.25" customHeight="1" x14ac:dyDescent="0.25">
      <c r="AY2093" s="189" t="s">
        <v>91</v>
      </c>
      <c r="AZ2093" s="188">
        <f>_xll.qlInterestRateIndexFixingDate(Currency&amp;"ibor"&amp;$I$1,BA2093,Trigger)</f>
        <v>53966</v>
      </c>
      <c r="BA2093" s="188">
        <f>_xll.qlCalendarAdvance(Calendar,BA2092,AY2093,"f",,Trigger)</f>
        <v>53968</v>
      </c>
      <c r="BB2093" s="188">
        <f>_xll.qlInterestRateIndexMaturity(Currency&amp;"ibor"&amp;$I$1,BA2093,Trigger)</f>
        <v>54060</v>
      </c>
      <c r="BC2093" s="361" t="e">
        <f>_xll.qlIndexFixing($AC$5,AZ2093,,_xll.ohTrigger(Trigger,Quote!$V$2))</f>
        <v>#VALUE!</v>
      </c>
      <c r="BD2093" s="361" t="e">
        <f>_xll.qlIndexFixing($BE$1,AZ2093,TRUE,_xll.ohTrigger(Trigger,Quote!$V$2))</f>
        <v>#NUM!</v>
      </c>
    </row>
    <row r="2094" spans="51:56" ht="11.25" customHeight="1" x14ac:dyDescent="0.25">
      <c r="AY2094" s="189" t="s">
        <v>91</v>
      </c>
      <c r="AZ2094" s="188">
        <f>_xll.qlInterestRateIndexFixingDate(Currency&amp;"ibor"&amp;$I$1,BA2094,Trigger)</f>
        <v>53973</v>
      </c>
      <c r="BA2094" s="188">
        <f>_xll.qlCalendarAdvance(Calendar,BA2093,AY2094,"f",,Trigger)</f>
        <v>53975</v>
      </c>
      <c r="BB2094" s="188">
        <f>_xll.qlInterestRateIndexMaturity(Currency&amp;"ibor"&amp;$I$1,BA2094,Trigger)</f>
        <v>54067</v>
      </c>
      <c r="BC2094" s="361" t="e">
        <f>_xll.qlIndexFixing($AC$5,AZ2094,,_xll.ohTrigger(Trigger,Quote!$V$2))</f>
        <v>#VALUE!</v>
      </c>
      <c r="BD2094" s="361" t="e">
        <f>_xll.qlIndexFixing($BE$1,AZ2094,TRUE,_xll.ohTrigger(Trigger,Quote!$V$2))</f>
        <v>#NUM!</v>
      </c>
    </row>
    <row r="2095" spans="51:56" ht="11.25" customHeight="1" x14ac:dyDescent="0.25">
      <c r="AY2095" s="189" t="s">
        <v>91</v>
      </c>
      <c r="AZ2095" s="188">
        <f>_xll.qlInterestRateIndexFixingDate(Currency&amp;"ibor"&amp;$I$1,BA2095,Trigger)</f>
        <v>53980</v>
      </c>
      <c r="BA2095" s="188">
        <f>_xll.qlCalendarAdvance(Calendar,BA2094,AY2095,"f",,Trigger)</f>
        <v>53982</v>
      </c>
      <c r="BB2095" s="188">
        <f>_xll.qlInterestRateIndexMaturity(Currency&amp;"ibor"&amp;$I$1,BA2095,Trigger)</f>
        <v>54074</v>
      </c>
      <c r="BC2095" s="361" t="e">
        <f>_xll.qlIndexFixing($AC$5,AZ2095,,_xll.ohTrigger(Trigger,Quote!$V$2))</f>
        <v>#VALUE!</v>
      </c>
      <c r="BD2095" s="361" t="e">
        <f>_xll.qlIndexFixing($BE$1,AZ2095,TRUE,_xll.ohTrigger(Trigger,Quote!$V$2))</f>
        <v>#NUM!</v>
      </c>
    </row>
    <row r="2096" spans="51:56" ht="11.25" customHeight="1" x14ac:dyDescent="0.25">
      <c r="AY2096" s="189" t="s">
        <v>91</v>
      </c>
      <c r="AZ2096" s="188">
        <f>_xll.qlInterestRateIndexFixingDate(Currency&amp;"ibor"&amp;$I$1,BA2096,Trigger)</f>
        <v>53987</v>
      </c>
      <c r="BA2096" s="188">
        <f>_xll.qlCalendarAdvance(Calendar,BA2095,AY2096,"f",,Trigger)</f>
        <v>53989</v>
      </c>
      <c r="BB2096" s="188">
        <f>_xll.qlInterestRateIndexMaturity(Currency&amp;"ibor"&amp;$I$1,BA2096,Trigger)</f>
        <v>54081</v>
      </c>
      <c r="BC2096" s="361" t="e">
        <f>_xll.qlIndexFixing($AC$5,AZ2096,,_xll.ohTrigger(Trigger,Quote!$V$2))</f>
        <v>#VALUE!</v>
      </c>
      <c r="BD2096" s="361" t="e">
        <f>_xll.qlIndexFixing($BE$1,AZ2096,TRUE,_xll.ohTrigger(Trigger,Quote!$V$2))</f>
        <v>#NUM!</v>
      </c>
    </row>
    <row r="2097" spans="51:56" ht="11.25" customHeight="1" x14ac:dyDescent="0.25">
      <c r="AY2097" s="189" t="s">
        <v>91</v>
      </c>
      <c r="AZ2097" s="188">
        <f>_xll.qlInterestRateIndexFixingDate(Currency&amp;"ibor"&amp;$I$1,BA2097,Trigger)</f>
        <v>53994</v>
      </c>
      <c r="BA2097" s="188">
        <f>_xll.qlCalendarAdvance(Calendar,BA2096,AY2097,"f",,Trigger)</f>
        <v>53996</v>
      </c>
      <c r="BB2097" s="188">
        <f>_xll.qlInterestRateIndexMaturity(Currency&amp;"ibor"&amp;$I$1,BA2097,Trigger)</f>
        <v>54088</v>
      </c>
      <c r="BC2097" s="361" t="e">
        <f>_xll.qlIndexFixing($AC$5,AZ2097,,_xll.ohTrigger(Trigger,Quote!$V$2))</f>
        <v>#VALUE!</v>
      </c>
      <c r="BD2097" s="361" t="e">
        <f>_xll.qlIndexFixing($BE$1,AZ2097,TRUE,_xll.ohTrigger(Trigger,Quote!$V$2))</f>
        <v>#NUM!</v>
      </c>
    </row>
    <row r="2098" spans="51:56" ht="11.25" customHeight="1" x14ac:dyDescent="0.25">
      <c r="AY2098" s="189" t="s">
        <v>91</v>
      </c>
      <c r="AZ2098" s="188">
        <f>_xll.qlInterestRateIndexFixingDate(Currency&amp;"ibor"&amp;$I$1,BA2098,Trigger)</f>
        <v>54001</v>
      </c>
      <c r="BA2098" s="188">
        <f>_xll.qlCalendarAdvance(Calendar,BA2097,AY2098,"f",,Trigger)</f>
        <v>54003</v>
      </c>
      <c r="BB2098" s="188">
        <f>_xll.qlInterestRateIndexMaturity(Currency&amp;"ibor"&amp;$I$1,BA2098,Trigger)</f>
        <v>54095</v>
      </c>
      <c r="BC2098" s="361" t="e">
        <f>_xll.qlIndexFixing($AC$5,AZ2098,,_xll.ohTrigger(Trigger,Quote!$V$2))</f>
        <v>#VALUE!</v>
      </c>
      <c r="BD2098" s="361" t="e">
        <f>_xll.qlIndexFixing($BE$1,AZ2098,TRUE,_xll.ohTrigger(Trigger,Quote!$V$2))</f>
        <v>#NUM!</v>
      </c>
    </row>
    <row r="2099" spans="51:56" ht="11.25" customHeight="1" x14ac:dyDescent="0.25">
      <c r="AY2099" s="189" t="s">
        <v>91</v>
      </c>
      <c r="AZ2099" s="188">
        <f>_xll.qlInterestRateIndexFixingDate(Currency&amp;"ibor"&amp;$I$1,BA2099,Trigger)</f>
        <v>54008</v>
      </c>
      <c r="BA2099" s="188">
        <f>_xll.qlCalendarAdvance(Calendar,BA2098,AY2099,"f",,Trigger)</f>
        <v>54010</v>
      </c>
      <c r="BB2099" s="188">
        <f>_xll.qlInterestRateIndexMaturity(Currency&amp;"ibor"&amp;$I$1,BA2099,Trigger)</f>
        <v>54102</v>
      </c>
      <c r="BC2099" s="361" t="e">
        <f>_xll.qlIndexFixing($AC$5,AZ2099,,_xll.ohTrigger(Trigger,Quote!$V$2))</f>
        <v>#VALUE!</v>
      </c>
      <c r="BD2099" s="361" t="e">
        <f>_xll.qlIndexFixing($BE$1,AZ2099,TRUE,_xll.ohTrigger(Trigger,Quote!$V$2))</f>
        <v>#NUM!</v>
      </c>
    </row>
    <row r="2100" spans="51:56" ht="11.25" customHeight="1" x14ac:dyDescent="0.25">
      <c r="AY2100" s="189" t="s">
        <v>91</v>
      </c>
      <c r="AZ2100" s="188">
        <f>_xll.qlInterestRateIndexFixingDate(Currency&amp;"ibor"&amp;$I$1,BA2100,Trigger)</f>
        <v>54015</v>
      </c>
      <c r="BA2100" s="188">
        <f>_xll.qlCalendarAdvance(Calendar,BA2099,AY2100,"f",,Trigger)</f>
        <v>54017</v>
      </c>
      <c r="BB2100" s="188">
        <f>_xll.qlInterestRateIndexMaturity(Currency&amp;"ibor"&amp;$I$1,BA2100,Trigger)</f>
        <v>54109</v>
      </c>
      <c r="BC2100" s="361" t="e">
        <f>_xll.qlIndexFixing($AC$5,AZ2100,,_xll.ohTrigger(Trigger,Quote!$V$2))</f>
        <v>#VALUE!</v>
      </c>
      <c r="BD2100" s="361" t="e">
        <f>_xll.qlIndexFixing($BE$1,AZ2100,TRUE,_xll.ohTrigger(Trigger,Quote!$V$2))</f>
        <v>#NUM!</v>
      </c>
    </row>
    <row r="2101" spans="51:56" ht="11.25" customHeight="1" x14ac:dyDescent="0.25">
      <c r="AY2101" s="189" t="s">
        <v>91</v>
      </c>
      <c r="AZ2101" s="188">
        <f>_xll.qlInterestRateIndexFixingDate(Currency&amp;"ibor"&amp;$I$1,BA2101,Trigger)</f>
        <v>54022</v>
      </c>
      <c r="BA2101" s="188">
        <f>_xll.qlCalendarAdvance(Calendar,BA2100,AY2101,"f",,Trigger)</f>
        <v>54024</v>
      </c>
      <c r="BB2101" s="188">
        <f>_xll.qlInterestRateIndexMaturity(Currency&amp;"ibor"&amp;$I$1,BA2101,Trigger)</f>
        <v>54116</v>
      </c>
      <c r="BC2101" s="361" t="e">
        <f>_xll.qlIndexFixing($AC$5,AZ2101,,_xll.ohTrigger(Trigger,Quote!$V$2))</f>
        <v>#VALUE!</v>
      </c>
      <c r="BD2101" s="361" t="e">
        <f>_xll.qlIndexFixing($BE$1,AZ2101,TRUE,_xll.ohTrigger(Trigger,Quote!$V$2))</f>
        <v>#NUM!</v>
      </c>
    </row>
    <row r="2102" spans="51:56" ht="11.25" customHeight="1" x14ac:dyDescent="0.25">
      <c r="AY2102" s="189" t="s">
        <v>91</v>
      </c>
      <c r="AZ2102" s="188">
        <f>_xll.qlInterestRateIndexFixingDate(Currency&amp;"ibor"&amp;$I$1,BA2102,Trigger)</f>
        <v>54029</v>
      </c>
      <c r="BA2102" s="188">
        <f>_xll.qlCalendarAdvance(Calendar,BA2101,AY2102,"f",,Trigger)</f>
        <v>54031</v>
      </c>
      <c r="BB2102" s="188">
        <f>_xll.qlInterestRateIndexMaturity(Currency&amp;"ibor"&amp;$I$1,BA2102,Trigger)</f>
        <v>54122</v>
      </c>
      <c r="BC2102" s="361" t="e">
        <f>_xll.qlIndexFixing($AC$5,AZ2102,,_xll.ohTrigger(Trigger,Quote!$V$2))</f>
        <v>#VALUE!</v>
      </c>
      <c r="BD2102" s="361" t="e">
        <f>_xll.qlIndexFixing($BE$1,AZ2102,TRUE,_xll.ohTrigger(Trigger,Quote!$V$2))</f>
        <v>#NUM!</v>
      </c>
    </row>
    <row r="2103" spans="51:56" ht="11.25" customHeight="1" x14ac:dyDescent="0.25">
      <c r="AY2103" s="189" t="s">
        <v>91</v>
      </c>
      <c r="AZ2103" s="188">
        <f>_xll.qlInterestRateIndexFixingDate(Currency&amp;"ibor"&amp;$I$1,BA2103,Trigger)</f>
        <v>54036</v>
      </c>
      <c r="BA2103" s="188">
        <f>_xll.qlCalendarAdvance(Calendar,BA2102,AY2103,"f",,Trigger)</f>
        <v>54038</v>
      </c>
      <c r="BB2103" s="188">
        <f>_xll.qlInterestRateIndexMaturity(Currency&amp;"ibor"&amp;$I$1,BA2103,Trigger)</f>
        <v>54129</v>
      </c>
      <c r="BC2103" s="361" t="e">
        <f>_xll.qlIndexFixing($AC$5,AZ2103,,_xll.ohTrigger(Trigger,Quote!$V$2))</f>
        <v>#VALUE!</v>
      </c>
      <c r="BD2103" s="361" t="e">
        <f>_xll.qlIndexFixing($BE$1,AZ2103,TRUE,_xll.ohTrigger(Trigger,Quote!$V$2))</f>
        <v>#NUM!</v>
      </c>
    </row>
    <row r="2104" spans="51:56" ht="11.25" customHeight="1" x14ac:dyDescent="0.25">
      <c r="AY2104" s="189" t="s">
        <v>91</v>
      </c>
      <c r="AZ2104" s="188">
        <f>_xll.qlInterestRateIndexFixingDate(Currency&amp;"ibor"&amp;$I$1,BA2104,Trigger)</f>
        <v>54043</v>
      </c>
      <c r="BA2104" s="188">
        <f>_xll.qlCalendarAdvance(Calendar,BA2103,AY2104,"f",,Trigger)</f>
        <v>54045</v>
      </c>
      <c r="BB2104" s="188">
        <f>_xll.qlInterestRateIndexMaturity(Currency&amp;"ibor"&amp;$I$1,BA2104,Trigger)</f>
        <v>54136</v>
      </c>
      <c r="BC2104" s="361" t="e">
        <f>_xll.qlIndexFixing($AC$5,AZ2104,,_xll.ohTrigger(Trigger,Quote!$V$2))</f>
        <v>#VALUE!</v>
      </c>
      <c r="BD2104" s="361" t="e">
        <f>_xll.qlIndexFixing($BE$1,AZ2104,TRUE,_xll.ohTrigger(Trigger,Quote!$V$2))</f>
        <v>#NUM!</v>
      </c>
    </row>
    <row r="2105" spans="51:56" ht="11.25" customHeight="1" x14ac:dyDescent="0.25">
      <c r="AY2105" s="189" t="s">
        <v>91</v>
      </c>
      <c r="AZ2105" s="188">
        <f>_xll.qlInterestRateIndexFixingDate(Currency&amp;"ibor"&amp;$I$1,BA2105,Trigger)</f>
        <v>54049</v>
      </c>
      <c r="BA2105" s="188">
        <f>_xll.qlCalendarAdvance(Calendar,BA2104,AY2105,"f",,Trigger)</f>
        <v>54053</v>
      </c>
      <c r="BB2105" s="188">
        <f>_xll.qlInterestRateIndexMaturity(Currency&amp;"ibor"&amp;$I$1,BA2105,Trigger)</f>
        <v>54144</v>
      </c>
      <c r="BC2105" s="361" t="e">
        <f>_xll.qlIndexFixing($AC$5,AZ2105,,_xll.ohTrigger(Trigger,Quote!$V$2))</f>
        <v>#VALUE!</v>
      </c>
      <c r="BD2105" s="361" t="e">
        <f>_xll.qlIndexFixing($BE$1,AZ2105,TRUE,_xll.ohTrigger(Trigger,Quote!$V$2))</f>
        <v>#NUM!</v>
      </c>
    </row>
    <row r="2106" spans="51:56" ht="11.25" customHeight="1" x14ac:dyDescent="0.25">
      <c r="AY2106" s="189" t="s">
        <v>91</v>
      </c>
      <c r="AZ2106" s="188">
        <f>_xll.qlInterestRateIndexFixingDate(Currency&amp;"ibor"&amp;$I$1,BA2106,Trigger)</f>
        <v>54057</v>
      </c>
      <c r="BA2106" s="188">
        <f>_xll.qlCalendarAdvance(Calendar,BA2105,AY2106,"f",,Trigger)</f>
        <v>54060</v>
      </c>
      <c r="BB2106" s="188">
        <f>_xll.qlInterestRateIndexMaturity(Currency&amp;"ibor"&amp;$I$1,BA2106,Trigger)</f>
        <v>54155</v>
      </c>
      <c r="BC2106" s="361" t="e">
        <f>_xll.qlIndexFixing($AC$5,AZ2106,,_xll.ohTrigger(Trigger,Quote!$V$2))</f>
        <v>#VALUE!</v>
      </c>
      <c r="BD2106" s="361" t="e">
        <f>_xll.qlIndexFixing($BE$1,AZ2106,TRUE,_xll.ohTrigger(Trigger,Quote!$V$2))</f>
        <v>#NUM!</v>
      </c>
    </row>
    <row r="2107" spans="51:56" ht="11.25" customHeight="1" x14ac:dyDescent="0.25">
      <c r="AY2107" s="189" t="s">
        <v>91</v>
      </c>
      <c r="AZ2107" s="188">
        <f>_xll.qlInterestRateIndexFixingDate(Currency&amp;"ibor"&amp;$I$1,BA2107,Trigger)</f>
        <v>54065</v>
      </c>
      <c r="BA2107" s="188">
        <f>_xll.qlCalendarAdvance(Calendar,BA2106,AY2107,"f",,Trigger)</f>
        <v>54067</v>
      </c>
      <c r="BB2107" s="188">
        <f>_xll.qlInterestRateIndexMaturity(Currency&amp;"ibor"&amp;$I$1,BA2107,Trigger)</f>
        <v>54158</v>
      </c>
      <c r="BC2107" s="361" t="e">
        <f>_xll.qlIndexFixing($AC$5,AZ2107,,_xll.ohTrigger(Trigger,Quote!$V$2))</f>
        <v>#VALUE!</v>
      </c>
      <c r="BD2107" s="361" t="e">
        <f>_xll.qlIndexFixing($BE$1,AZ2107,TRUE,_xll.ohTrigger(Trigger,Quote!$V$2))</f>
        <v>#NUM!</v>
      </c>
    </row>
    <row r="2108" spans="51:56" ht="11.25" customHeight="1" x14ac:dyDescent="0.25">
      <c r="AY2108" s="189" t="s">
        <v>91</v>
      </c>
      <c r="AZ2108" s="188">
        <f>_xll.qlInterestRateIndexFixingDate(Currency&amp;"ibor"&amp;$I$1,BA2108,Trigger)</f>
        <v>54072</v>
      </c>
      <c r="BA2108" s="188">
        <f>_xll.qlCalendarAdvance(Calendar,BA2107,AY2108,"f",,Trigger)</f>
        <v>54074</v>
      </c>
      <c r="BB2108" s="188">
        <f>_xll.qlInterestRateIndexMaturity(Currency&amp;"ibor"&amp;$I$1,BA2108,Trigger)</f>
        <v>54165</v>
      </c>
      <c r="BC2108" s="361" t="e">
        <f>_xll.qlIndexFixing($AC$5,AZ2108,,_xll.ohTrigger(Trigger,Quote!$V$2))</f>
        <v>#VALUE!</v>
      </c>
      <c r="BD2108" s="361" t="e">
        <f>_xll.qlIndexFixing($BE$1,AZ2108,TRUE,_xll.ohTrigger(Trigger,Quote!$V$2))</f>
        <v>#NUM!</v>
      </c>
    </row>
    <row r="2109" spans="51:56" ht="11.25" customHeight="1" x14ac:dyDescent="0.25">
      <c r="AY2109" s="189" t="s">
        <v>91</v>
      </c>
      <c r="AZ2109" s="188">
        <f>_xll.qlInterestRateIndexFixingDate(Currency&amp;"ibor"&amp;$I$1,BA2109,Trigger)</f>
        <v>54079</v>
      </c>
      <c r="BA2109" s="188">
        <f>_xll.qlCalendarAdvance(Calendar,BA2108,AY2109,"f",,Trigger)</f>
        <v>54081</v>
      </c>
      <c r="BB2109" s="188">
        <f>_xll.qlInterestRateIndexMaturity(Currency&amp;"ibor"&amp;$I$1,BA2109,Trigger)</f>
        <v>54172</v>
      </c>
      <c r="BC2109" s="361" t="e">
        <f>_xll.qlIndexFixing($AC$5,AZ2109,,_xll.ohTrigger(Trigger,Quote!$V$2))</f>
        <v>#VALUE!</v>
      </c>
      <c r="BD2109" s="361" t="e">
        <f>_xll.qlIndexFixing($BE$1,AZ2109,TRUE,_xll.ohTrigger(Trigger,Quote!$V$2))</f>
        <v>#NUM!</v>
      </c>
    </row>
    <row r="2110" spans="51:56" ht="11.25" customHeight="1" x14ac:dyDescent="0.25">
      <c r="AY2110" s="189" t="s">
        <v>91</v>
      </c>
      <c r="AZ2110" s="188">
        <f>_xll.qlInterestRateIndexFixingDate(Currency&amp;"ibor"&amp;$I$1,BA2110,Trigger)</f>
        <v>54086</v>
      </c>
      <c r="BA2110" s="188">
        <f>_xll.qlCalendarAdvance(Calendar,BA2109,AY2110,"f",,Trigger)</f>
        <v>54088</v>
      </c>
      <c r="BB2110" s="188">
        <f>_xll.qlInterestRateIndexMaturity(Currency&amp;"ibor"&amp;$I$1,BA2110,Trigger)</f>
        <v>54178</v>
      </c>
      <c r="BC2110" s="361" t="e">
        <f>_xll.qlIndexFixing($AC$5,AZ2110,,_xll.ohTrigger(Trigger,Quote!$V$2))</f>
        <v>#VALUE!</v>
      </c>
      <c r="BD2110" s="361" t="e">
        <f>_xll.qlIndexFixing($BE$1,AZ2110,TRUE,_xll.ohTrigger(Trigger,Quote!$V$2))</f>
        <v>#NUM!</v>
      </c>
    </row>
    <row r="2111" spans="51:56" ht="11.25" customHeight="1" x14ac:dyDescent="0.25">
      <c r="AY2111" s="189" t="s">
        <v>91</v>
      </c>
      <c r="AZ2111" s="188">
        <f>_xll.qlInterestRateIndexFixingDate(Currency&amp;"ibor"&amp;$I$1,BA2111,Trigger)</f>
        <v>54093</v>
      </c>
      <c r="BA2111" s="188">
        <f>_xll.qlCalendarAdvance(Calendar,BA2110,AY2111,"f",,Trigger)</f>
        <v>54095</v>
      </c>
      <c r="BB2111" s="188">
        <f>_xll.qlInterestRateIndexMaturity(Currency&amp;"ibor"&amp;$I$1,BA2111,Trigger)</f>
        <v>54185</v>
      </c>
      <c r="BC2111" s="361" t="e">
        <f>_xll.qlIndexFixing($AC$5,AZ2111,,_xll.ohTrigger(Trigger,Quote!$V$2))</f>
        <v>#VALUE!</v>
      </c>
      <c r="BD2111" s="361" t="e">
        <f>_xll.qlIndexFixing($BE$1,AZ2111,TRUE,_xll.ohTrigger(Trigger,Quote!$V$2))</f>
        <v>#NUM!</v>
      </c>
    </row>
    <row r="2112" spans="51:56" ht="11.25" customHeight="1" x14ac:dyDescent="0.25">
      <c r="AY2112" s="189" t="s">
        <v>91</v>
      </c>
      <c r="AZ2112" s="188">
        <f>_xll.qlInterestRateIndexFixingDate(Currency&amp;"ibor"&amp;$I$1,BA2112,Trigger)</f>
        <v>54100</v>
      </c>
      <c r="BA2112" s="188">
        <f>_xll.qlCalendarAdvance(Calendar,BA2111,AY2112,"f",,Trigger)</f>
        <v>54102</v>
      </c>
      <c r="BB2112" s="188">
        <f>_xll.qlInterestRateIndexMaturity(Currency&amp;"ibor"&amp;$I$1,BA2112,Trigger)</f>
        <v>54192</v>
      </c>
      <c r="BC2112" s="361" t="e">
        <f>_xll.qlIndexFixing($AC$5,AZ2112,,_xll.ohTrigger(Trigger,Quote!$V$2))</f>
        <v>#VALUE!</v>
      </c>
      <c r="BD2112" s="361" t="e">
        <f>_xll.qlIndexFixing($BE$1,AZ2112,TRUE,_xll.ohTrigger(Trigger,Quote!$V$2))</f>
        <v>#NUM!</v>
      </c>
    </row>
    <row r="2113" spans="51:56" ht="11.25" customHeight="1" x14ac:dyDescent="0.25">
      <c r="AY2113" s="189" t="s">
        <v>91</v>
      </c>
      <c r="AZ2113" s="188">
        <f>_xll.qlInterestRateIndexFixingDate(Currency&amp;"ibor"&amp;$I$1,BA2113,Trigger)</f>
        <v>54107</v>
      </c>
      <c r="BA2113" s="188">
        <f>_xll.qlCalendarAdvance(Calendar,BA2112,AY2113,"f",,Trigger)</f>
        <v>54109</v>
      </c>
      <c r="BB2113" s="188">
        <f>_xll.qlInterestRateIndexMaturity(Currency&amp;"ibor"&amp;$I$1,BA2113,Trigger)</f>
        <v>54199</v>
      </c>
      <c r="BC2113" s="361" t="e">
        <f>_xll.qlIndexFixing($AC$5,AZ2113,,_xll.ohTrigger(Trigger,Quote!$V$2))</f>
        <v>#VALUE!</v>
      </c>
      <c r="BD2113" s="361" t="e">
        <f>_xll.qlIndexFixing($BE$1,AZ2113,TRUE,_xll.ohTrigger(Trigger,Quote!$V$2))</f>
        <v>#NUM!</v>
      </c>
    </row>
    <row r="2114" spans="51:56" ht="11.25" customHeight="1" x14ac:dyDescent="0.25">
      <c r="AY2114" s="189" t="s">
        <v>91</v>
      </c>
      <c r="AZ2114" s="188">
        <f>_xll.qlInterestRateIndexFixingDate(Currency&amp;"ibor"&amp;$I$1,BA2114,Trigger)</f>
        <v>54114</v>
      </c>
      <c r="BA2114" s="188">
        <f>_xll.qlCalendarAdvance(Calendar,BA2113,AY2114,"f",,Trigger)</f>
        <v>54116</v>
      </c>
      <c r="BB2114" s="188">
        <f>_xll.qlInterestRateIndexMaturity(Currency&amp;"ibor"&amp;$I$1,BA2114,Trigger)</f>
        <v>54207</v>
      </c>
      <c r="BC2114" s="361" t="e">
        <f>_xll.qlIndexFixing($AC$5,AZ2114,,_xll.ohTrigger(Trigger,Quote!$V$2))</f>
        <v>#VALUE!</v>
      </c>
      <c r="BD2114" s="361" t="e">
        <f>_xll.qlIndexFixing($BE$1,AZ2114,TRUE,_xll.ohTrigger(Trigger,Quote!$V$2))</f>
        <v>#NUM!</v>
      </c>
    </row>
    <row r="2115" spans="51:56" ht="11.25" customHeight="1" x14ac:dyDescent="0.25">
      <c r="AY2115" s="189" t="s">
        <v>91</v>
      </c>
      <c r="AZ2115" s="188">
        <f>_xll.qlInterestRateIndexFixingDate(Currency&amp;"ibor"&amp;$I$1,BA2115,Trigger)</f>
        <v>54121</v>
      </c>
      <c r="BA2115" s="188">
        <f>_xll.qlCalendarAdvance(Calendar,BA2114,AY2115,"f",,Trigger)</f>
        <v>54123</v>
      </c>
      <c r="BB2115" s="188">
        <f>_xll.qlInterestRateIndexMaturity(Currency&amp;"ibor"&amp;$I$1,BA2115,Trigger)</f>
        <v>54217</v>
      </c>
      <c r="BC2115" s="361" t="e">
        <f>_xll.qlIndexFixing($AC$5,AZ2115,,_xll.ohTrigger(Trigger,Quote!$V$2))</f>
        <v>#VALUE!</v>
      </c>
      <c r="BD2115" s="361" t="e">
        <f>_xll.qlIndexFixing($BE$1,AZ2115,TRUE,_xll.ohTrigger(Trigger,Quote!$V$2))</f>
        <v>#NUM!</v>
      </c>
    </row>
    <row r="2116" spans="51:56" ht="11.25" customHeight="1" x14ac:dyDescent="0.25">
      <c r="AY2116" s="189" t="s">
        <v>91</v>
      </c>
      <c r="AZ2116" s="188">
        <f>_xll.qlInterestRateIndexFixingDate(Currency&amp;"ibor"&amp;$I$1,BA2116,Trigger)</f>
        <v>54128</v>
      </c>
      <c r="BA2116" s="188">
        <f>_xll.qlCalendarAdvance(Calendar,BA2115,AY2116,"f",,Trigger)</f>
        <v>54130</v>
      </c>
      <c r="BB2116" s="188">
        <f>_xll.qlInterestRateIndexMaturity(Currency&amp;"ibor"&amp;$I$1,BA2116,Trigger)</f>
        <v>54224</v>
      </c>
      <c r="BC2116" s="361" t="e">
        <f>_xll.qlIndexFixing($AC$5,AZ2116,,_xll.ohTrigger(Trigger,Quote!$V$2))</f>
        <v>#VALUE!</v>
      </c>
      <c r="BD2116" s="361" t="e">
        <f>_xll.qlIndexFixing($BE$1,AZ2116,TRUE,_xll.ohTrigger(Trigger,Quote!$V$2))</f>
        <v>#NUM!</v>
      </c>
    </row>
    <row r="2117" spans="51:56" ht="11.25" customHeight="1" x14ac:dyDescent="0.25">
      <c r="AY2117" s="189" t="s">
        <v>91</v>
      </c>
      <c r="AZ2117" s="188">
        <f>_xll.qlInterestRateIndexFixingDate(Currency&amp;"ibor"&amp;$I$1,BA2117,Trigger)</f>
        <v>54135</v>
      </c>
      <c r="BA2117" s="188">
        <f>_xll.qlCalendarAdvance(Calendar,BA2116,AY2117,"f",,Trigger)</f>
        <v>54137</v>
      </c>
      <c r="BB2117" s="188">
        <f>_xll.qlInterestRateIndexMaturity(Currency&amp;"ibor"&amp;$I$1,BA2117,Trigger)</f>
        <v>54231</v>
      </c>
      <c r="BC2117" s="361" t="e">
        <f>_xll.qlIndexFixing($AC$5,AZ2117,,_xll.ohTrigger(Trigger,Quote!$V$2))</f>
        <v>#VALUE!</v>
      </c>
      <c r="BD2117" s="361" t="e">
        <f>_xll.qlIndexFixing($BE$1,AZ2117,TRUE,_xll.ohTrigger(Trigger,Quote!$V$2))</f>
        <v>#NUM!</v>
      </c>
    </row>
    <row r="2118" spans="51:56" ht="11.25" customHeight="1" x14ac:dyDescent="0.25">
      <c r="AY2118" s="189" t="s">
        <v>91</v>
      </c>
      <c r="AZ2118" s="188">
        <f>_xll.qlInterestRateIndexFixingDate(Currency&amp;"ibor"&amp;$I$1,BA2118,Trigger)</f>
        <v>54142</v>
      </c>
      <c r="BA2118" s="188">
        <f>_xll.qlCalendarAdvance(Calendar,BA2117,AY2118,"f",,Trigger)</f>
        <v>54144</v>
      </c>
      <c r="BB2118" s="188">
        <f>_xll.qlInterestRateIndexMaturity(Currency&amp;"ibor"&amp;$I$1,BA2118,Trigger)</f>
        <v>54238</v>
      </c>
      <c r="BC2118" s="361" t="e">
        <f>_xll.qlIndexFixing($AC$5,AZ2118,,_xll.ohTrigger(Trigger,Quote!$V$2))</f>
        <v>#VALUE!</v>
      </c>
      <c r="BD2118" s="361" t="e">
        <f>_xll.qlIndexFixing($BE$1,AZ2118,TRUE,_xll.ohTrigger(Trigger,Quote!$V$2))</f>
        <v>#NUM!</v>
      </c>
    </row>
    <row r="2119" spans="51:56" ht="11.25" customHeight="1" x14ac:dyDescent="0.25">
      <c r="AY2119" s="189" t="s">
        <v>91</v>
      </c>
      <c r="AZ2119" s="188">
        <f>_xll.qlInterestRateIndexFixingDate(Currency&amp;"ibor"&amp;$I$1,BA2119,Trigger)</f>
        <v>54149</v>
      </c>
      <c r="BA2119" s="188">
        <f>_xll.qlCalendarAdvance(Calendar,BA2118,AY2119,"f",,Trigger)</f>
        <v>54155</v>
      </c>
      <c r="BB2119" s="188">
        <f>_xll.qlInterestRateIndexMaturity(Currency&amp;"ibor"&amp;$I$1,BA2119,Trigger)</f>
        <v>54246</v>
      </c>
      <c r="BC2119" s="361" t="e">
        <f>_xll.qlIndexFixing($AC$5,AZ2119,,_xll.ohTrigger(Trigger,Quote!$V$2))</f>
        <v>#VALUE!</v>
      </c>
      <c r="BD2119" s="361" t="e">
        <f>_xll.qlIndexFixing($BE$1,AZ2119,TRUE,_xll.ohTrigger(Trigger,Quote!$V$2))</f>
        <v>#NUM!</v>
      </c>
    </row>
    <row r="2120" spans="51:56" ht="11.25" customHeight="1" x14ac:dyDescent="0.25">
      <c r="AY2120" s="189" t="s">
        <v>91</v>
      </c>
      <c r="AZ2120" s="188">
        <f>_xll.qlInterestRateIndexFixingDate(Currency&amp;"ibor"&amp;$I$1,BA2120,Trigger)</f>
        <v>54158</v>
      </c>
      <c r="BA2120" s="188">
        <f>_xll.qlCalendarAdvance(Calendar,BA2119,AY2120,"f",,Trigger)</f>
        <v>54162</v>
      </c>
      <c r="BB2120" s="188">
        <f>_xll.qlInterestRateIndexMaturity(Currency&amp;"ibor"&amp;$I$1,BA2120,Trigger)</f>
        <v>54253</v>
      </c>
      <c r="BC2120" s="361" t="e">
        <f>_xll.qlIndexFixing($AC$5,AZ2120,,_xll.ohTrigger(Trigger,Quote!$V$2))</f>
        <v>#VALUE!</v>
      </c>
      <c r="BD2120" s="361" t="e">
        <f>_xll.qlIndexFixing($BE$1,AZ2120,TRUE,_xll.ohTrigger(Trigger,Quote!$V$2))</f>
        <v>#NUM!</v>
      </c>
    </row>
    <row r="2121" spans="51:56" ht="11.25" customHeight="1" x14ac:dyDescent="0.25">
      <c r="AY2121" s="189" t="s">
        <v>91</v>
      </c>
      <c r="AZ2121" s="188">
        <f>_xll.qlInterestRateIndexFixingDate(Currency&amp;"ibor"&amp;$I$1,BA2121,Trigger)</f>
        <v>54165</v>
      </c>
      <c r="BA2121" s="188">
        <f>_xll.qlCalendarAdvance(Calendar,BA2120,AY2121,"f",,Trigger)</f>
        <v>54169</v>
      </c>
      <c r="BB2121" s="188">
        <f>_xll.qlInterestRateIndexMaturity(Currency&amp;"ibor"&amp;$I$1,BA2121,Trigger)</f>
        <v>54260</v>
      </c>
      <c r="BC2121" s="361" t="e">
        <f>_xll.qlIndexFixing($AC$5,AZ2121,,_xll.ohTrigger(Trigger,Quote!$V$2))</f>
        <v>#VALUE!</v>
      </c>
      <c r="BD2121" s="361" t="e">
        <f>_xll.qlIndexFixing($BE$1,AZ2121,TRUE,_xll.ohTrigger(Trigger,Quote!$V$2))</f>
        <v>#NUM!</v>
      </c>
    </row>
    <row r="2122" spans="51:56" ht="11.25" customHeight="1" x14ac:dyDescent="0.25">
      <c r="AY2122" s="189" t="s">
        <v>91</v>
      </c>
      <c r="AZ2122" s="188">
        <f>_xll.qlInterestRateIndexFixingDate(Currency&amp;"ibor"&amp;$I$1,BA2122,Trigger)</f>
        <v>54172</v>
      </c>
      <c r="BA2122" s="188">
        <f>_xll.qlCalendarAdvance(Calendar,BA2121,AY2122,"f",,Trigger)</f>
        <v>54176</v>
      </c>
      <c r="BB2122" s="188">
        <f>_xll.qlInterestRateIndexMaturity(Currency&amp;"ibor"&amp;$I$1,BA2122,Trigger)</f>
        <v>54267</v>
      </c>
      <c r="BC2122" s="361" t="e">
        <f>_xll.qlIndexFixing($AC$5,AZ2122,,_xll.ohTrigger(Trigger,Quote!$V$2))</f>
        <v>#VALUE!</v>
      </c>
      <c r="BD2122" s="361" t="e">
        <f>_xll.qlIndexFixing($BE$1,AZ2122,TRUE,_xll.ohTrigger(Trigger,Quote!$V$2))</f>
        <v>#NUM!</v>
      </c>
    </row>
    <row r="2123" spans="51:56" ht="11.25" customHeight="1" x14ac:dyDescent="0.25">
      <c r="AY2123" s="189" t="s">
        <v>91</v>
      </c>
      <c r="AZ2123" s="188">
        <f>_xll.qlInterestRateIndexFixingDate(Currency&amp;"ibor"&amp;$I$1,BA2123,Trigger)</f>
        <v>54178</v>
      </c>
      <c r="BA2123" s="188">
        <f>_xll.qlCalendarAdvance(Calendar,BA2122,AY2123,"f",,Trigger)</f>
        <v>54183</v>
      </c>
      <c r="BB2123" s="188">
        <f>_xll.qlInterestRateIndexMaturity(Currency&amp;"ibor"&amp;$I$1,BA2123,Trigger)</f>
        <v>54275</v>
      </c>
      <c r="BC2123" s="361" t="e">
        <f>_xll.qlIndexFixing($AC$5,AZ2123,,_xll.ohTrigger(Trigger,Quote!$V$2))</f>
        <v>#VALUE!</v>
      </c>
      <c r="BD2123" s="361" t="e">
        <f>_xll.qlIndexFixing($BE$1,AZ2123,TRUE,_xll.ohTrigger(Trigger,Quote!$V$2))</f>
        <v>#NUM!</v>
      </c>
    </row>
    <row r="2124" spans="51:56" ht="11.25" customHeight="1" x14ac:dyDescent="0.25">
      <c r="AY2124" s="189" t="s">
        <v>91</v>
      </c>
      <c r="AZ2124" s="188">
        <f>_xll.qlInterestRateIndexFixingDate(Currency&amp;"ibor"&amp;$I$1,BA2124,Trigger)</f>
        <v>54186</v>
      </c>
      <c r="BA2124" s="188">
        <f>_xll.qlCalendarAdvance(Calendar,BA2123,AY2124,"f",,Trigger)</f>
        <v>54190</v>
      </c>
      <c r="BB2124" s="188">
        <f>_xll.qlInterestRateIndexMaturity(Currency&amp;"ibor"&amp;$I$1,BA2124,Trigger)</f>
        <v>54282</v>
      </c>
      <c r="BC2124" s="361" t="e">
        <f>_xll.qlIndexFixing($AC$5,AZ2124,,_xll.ohTrigger(Trigger,Quote!$V$2))</f>
        <v>#VALUE!</v>
      </c>
      <c r="BD2124" s="361" t="e">
        <f>_xll.qlIndexFixing($BE$1,AZ2124,TRUE,_xll.ohTrigger(Trigger,Quote!$V$2))</f>
        <v>#NUM!</v>
      </c>
    </row>
    <row r="2125" spans="51:56" ht="11.25" customHeight="1" x14ac:dyDescent="0.25">
      <c r="AY2125" s="189" t="s">
        <v>91</v>
      </c>
      <c r="AZ2125" s="188">
        <f>_xll.qlInterestRateIndexFixingDate(Currency&amp;"ibor"&amp;$I$1,BA2125,Trigger)</f>
        <v>54193</v>
      </c>
      <c r="BA2125" s="188">
        <f>_xll.qlCalendarAdvance(Calendar,BA2124,AY2125,"f",,Trigger)</f>
        <v>54197</v>
      </c>
      <c r="BB2125" s="188">
        <f>_xll.qlInterestRateIndexMaturity(Currency&amp;"ibor"&amp;$I$1,BA2125,Trigger)</f>
        <v>54289</v>
      </c>
      <c r="BC2125" s="361" t="e">
        <f>_xll.qlIndexFixing($AC$5,AZ2125,,_xll.ohTrigger(Trigger,Quote!$V$2))</f>
        <v>#VALUE!</v>
      </c>
      <c r="BD2125" s="361" t="e">
        <f>_xll.qlIndexFixing($BE$1,AZ2125,TRUE,_xll.ohTrigger(Trigger,Quote!$V$2))</f>
        <v>#NUM!</v>
      </c>
    </row>
    <row r="2126" spans="51:56" ht="11.25" customHeight="1" x14ac:dyDescent="0.25">
      <c r="AY2126" s="189" t="s">
        <v>91</v>
      </c>
      <c r="AZ2126" s="188">
        <f>_xll.qlInterestRateIndexFixingDate(Currency&amp;"ibor"&amp;$I$1,BA2126,Trigger)</f>
        <v>54200</v>
      </c>
      <c r="BA2126" s="188">
        <f>_xll.qlCalendarAdvance(Calendar,BA2125,AY2126,"f",,Trigger)</f>
        <v>54204</v>
      </c>
      <c r="BB2126" s="188">
        <f>_xll.qlInterestRateIndexMaturity(Currency&amp;"ibor"&amp;$I$1,BA2126,Trigger)</f>
        <v>54296</v>
      </c>
      <c r="BC2126" s="361" t="e">
        <f>_xll.qlIndexFixing($AC$5,AZ2126,,_xll.ohTrigger(Trigger,Quote!$V$2))</f>
        <v>#VALUE!</v>
      </c>
      <c r="BD2126" s="361" t="e">
        <f>_xll.qlIndexFixing($BE$1,AZ2126,TRUE,_xll.ohTrigger(Trigger,Quote!$V$2))</f>
        <v>#NUM!</v>
      </c>
    </row>
    <row r="2127" spans="51:56" ht="11.25" customHeight="1" x14ac:dyDescent="0.25">
      <c r="AY2127" s="189" t="s">
        <v>91</v>
      </c>
      <c r="AZ2127" s="188">
        <f>_xll.qlInterestRateIndexFixingDate(Currency&amp;"ibor"&amp;$I$1,BA2127,Trigger)</f>
        <v>54207</v>
      </c>
      <c r="BA2127" s="188">
        <f>_xll.qlCalendarAdvance(Calendar,BA2126,AY2127,"f",,Trigger)</f>
        <v>54211</v>
      </c>
      <c r="BB2127" s="188">
        <f>_xll.qlInterestRateIndexMaturity(Currency&amp;"ibor"&amp;$I$1,BA2127,Trigger)</f>
        <v>54303</v>
      </c>
      <c r="BC2127" s="361" t="e">
        <f>_xll.qlIndexFixing($AC$5,AZ2127,,_xll.ohTrigger(Trigger,Quote!$V$2))</f>
        <v>#VALUE!</v>
      </c>
      <c r="BD2127" s="361" t="e">
        <f>_xll.qlIndexFixing($BE$1,AZ2127,TRUE,_xll.ohTrigger(Trigger,Quote!$V$2))</f>
        <v>#NUM!</v>
      </c>
    </row>
    <row r="2128" spans="51:56" ht="11.25" customHeight="1" x14ac:dyDescent="0.25">
      <c r="AY2128" s="189" t="s">
        <v>91</v>
      </c>
      <c r="AZ2128" s="188">
        <f>_xll.qlInterestRateIndexFixingDate(Currency&amp;"ibor"&amp;$I$1,BA2128,Trigger)</f>
        <v>54214</v>
      </c>
      <c r="BA2128" s="188">
        <f>_xll.qlCalendarAdvance(Calendar,BA2127,AY2128,"f",,Trigger)</f>
        <v>54218</v>
      </c>
      <c r="BB2128" s="188">
        <f>_xll.qlInterestRateIndexMaturity(Currency&amp;"ibor"&amp;$I$1,BA2128,Trigger)</f>
        <v>54310</v>
      </c>
      <c r="BC2128" s="361" t="e">
        <f>_xll.qlIndexFixing($AC$5,AZ2128,,_xll.ohTrigger(Trigger,Quote!$V$2))</f>
        <v>#VALUE!</v>
      </c>
      <c r="BD2128" s="361" t="e">
        <f>_xll.qlIndexFixing($BE$1,AZ2128,TRUE,_xll.ohTrigger(Trigger,Quote!$V$2))</f>
        <v>#NUM!</v>
      </c>
    </row>
    <row r="2129" spans="51:56" ht="11.25" customHeight="1" x14ac:dyDescent="0.25">
      <c r="AY2129" s="189" t="s">
        <v>91</v>
      </c>
      <c r="AZ2129" s="188">
        <f>_xll.qlInterestRateIndexFixingDate(Currency&amp;"ibor"&amp;$I$1,BA2129,Trigger)</f>
        <v>54221</v>
      </c>
      <c r="BA2129" s="188">
        <f>_xll.qlCalendarAdvance(Calendar,BA2128,AY2129,"f",,Trigger)</f>
        <v>54225</v>
      </c>
      <c r="BB2129" s="188">
        <f>_xll.qlInterestRateIndexMaturity(Currency&amp;"ibor"&amp;$I$1,BA2129,Trigger)</f>
        <v>54317</v>
      </c>
      <c r="BC2129" s="361" t="e">
        <f>_xll.qlIndexFixing($AC$5,AZ2129,,_xll.ohTrigger(Trigger,Quote!$V$2))</f>
        <v>#VALUE!</v>
      </c>
      <c r="BD2129" s="361" t="e">
        <f>_xll.qlIndexFixing($BE$1,AZ2129,TRUE,_xll.ohTrigger(Trigger,Quote!$V$2))</f>
        <v>#NUM!</v>
      </c>
    </row>
    <row r="2130" spans="51:56" ht="11.25" customHeight="1" x14ac:dyDescent="0.25">
      <c r="AY2130" s="189" t="s">
        <v>91</v>
      </c>
      <c r="AZ2130" s="188">
        <f>_xll.qlInterestRateIndexFixingDate(Currency&amp;"ibor"&amp;$I$1,BA2130,Trigger)</f>
        <v>54228</v>
      </c>
      <c r="BA2130" s="188">
        <f>_xll.qlCalendarAdvance(Calendar,BA2129,AY2130,"f",,Trigger)</f>
        <v>54232</v>
      </c>
      <c r="BB2130" s="188">
        <f>_xll.qlInterestRateIndexMaturity(Currency&amp;"ibor"&amp;$I$1,BA2130,Trigger)</f>
        <v>54324</v>
      </c>
      <c r="BC2130" s="361" t="e">
        <f>_xll.qlIndexFixing($AC$5,AZ2130,,_xll.ohTrigger(Trigger,Quote!$V$2))</f>
        <v>#VALUE!</v>
      </c>
      <c r="BD2130" s="361" t="e">
        <f>_xll.qlIndexFixing($BE$1,AZ2130,TRUE,_xll.ohTrigger(Trigger,Quote!$V$2))</f>
        <v>#NUM!</v>
      </c>
    </row>
    <row r="2131" spans="51:56" ht="11.25" customHeight="1" x14ac:dyDescent="0.25">
      <c r="AY2131" s="189" t="s">
        <v>91</v>
      </c>
      <c r="AZ2131" s="188">
        <f>_xll.qlInterestRateIndexFixingDate(Currency&amp;"ibor"&amp;$I$1,BA2131,Trigger)</f>
        <v>54235</v>
      </c>
      <c r="BA2131" s="188">
        <f>_xll.qlCalendarAdvance(Calendar,BA2130,AY2131,"f",,Trigger)</f>
        <v>54239</v>
      </c>
      <c r="BB2131" s="188">
        <f>_xll.qlInterestRateIndexMaturity(Currency&amp;"ibor"&amp;$I$1,BA2131,Trigger)</f>
        <v>54331</v>
      </c>
      <c r="BC2131" s="361" t="e">
        <f>_xll.qlIndexFixing($AC$5,AZ2131,,_xll.ohTrigger(Trigger,Quote!$V$2))</f>
        <v>#VALUE!</v>
      </c>
      <c r="BD2131" s="361" t="e">
        <f>_xll.qlIndexFixing($BE$1,AZ2131,TRUE,_xll.ohTrigger(Trigger,Quote!$V$2))</f>
        <v>#NUM!</v>
      </c>
    </row>
    <row r="2132" spans="51:56" ht="11.25" customHeight="1" x14ac:dyDescent="0.25">
      <c r="AY2132" s="189" t="s">
        <v>91</v>
      </c>
      <c r="AZ2132" s="188">
        <f>_xll.qlInterestRateIndexFixingDate(Currency&amp;"ibor"&amp;$I$1,BA2132,Trigger)</f>
        <v>54242</v>
      </c>
      <c r="BA2132" s="188">
        <f>_xll.qlCalendarAdvance(Calendar,BA2131,AY2132,"f",,Trigger)</f>
        <v>54246</v>
      </c>
      <c r="BB2132" s="188">
        <f>_xll.qlInterestRateIndexMaturity(Currency&amp;"ibor"&amp;$I$1,BA2132,Trigger)</f>
        <v>54338</v>
      </c>
      <c r="BC2132" s="361" t="e">
        <f>_xll.qlIndexFixing($AC$5,AZ2132,,_xll.ohTrigger(Trigger,Quote!$V$2))</f>
        <v>#VALUE!</v>
      </c>
      <c r="BD2132" s="361" t="e">
        <f>_xll.qlIndexFixing($BE$1,AZ2132,TRUE,_xll.ohTrigger(Trigger,Quote!$V$2))</f>
        <v>#NUM!</v>
      </c>
    </row>
    <row r="2133" spans="51:56" ht="11.25" customHeight="1" x14ac:dyDescent="0.25">
      <c r="AY2133" s="189" t="s">
        <v>91</v>
      </c>
      <c r="AZ2133" s="188">
        <f>_xll.qlInterestRateIndexFixingDate(Currency&amp;"ibor"&amp;$I$1,BA2133,Trigger)</f>
        <v>54249</v>
      </c>
      <c r="BA2133" s="188">
        <f>_xll.qlCalendarAdvance(Calendar,BA2132,AY2133,"f",,Trigger)</f>
        <v>54253</v>
      </c>
      <c r="BB2133" s="188">
        <f>_xll.qlInterestRateIndexMaturity(Currency&amp;"ibor"&amp;$I$1,BA2133,Trigger)</f>
        <v>54345</v>
      </c>
      <c r="BC2133" s="361" t="e">
        <f>_xll.qlIndexFixing($AC$5,AZ2133,,_xll.ohTrigger(Trigger,Quote!$V$2))</f>
        <v>#VALUE!</v>
      </c>
      <c r="BD2133" s="361" t="e">
        <f>_xll.qlIndexFixing($BE$1,AZ2133,TRUE,_xll.ohTrigger(Trigger,Quote!$V$2))</f>
        <v>#NUM!</v>
      </c>
    </row>
    <row r="2134" spans="51:56" ht="11.25" customHeight="1" x14ac:dyDescent="0.25">
      <c r="AY2134" s="189" t="s">
        <v>91</v>
      </c>
      <c r="AZ2134" s="188">
        <f>_xll.qlInterestRateIndexFixingDate(Currency&amp;"ibor"&amp;$I$1,BA2134,Trigger)</f>
        <v>54256</v>
      </c>
      <c r="BA2134" s="188">
        <f>_xll.qlCalendarAdvance(Calendar,BA2133,AY2134,"f",,Trigger)</f>
        <v>54260</v>
      </c>
      <c r="BB2134" s="188">
        <f>_xll.qlInterestRateIndexMaturity(Currency&amp;"ibor"&amp;$I$1,BA2134,Trigger)</f>
        <v>54352</v>
      </c>
      <c r="BC2134" s="361" t="e">
        <f>_xll.qlIndexFixing($AC$5,AZ2134,,_xll.ohTrigger(Trigger,Quote!$V$2))</f>
        <v>#VALUE!</v>
      </c>
      <c r="BD2134" s="361" t="e">
        <f>_xll.qlIndexFixing($BE$1,AZ2134,TRUE,_xll.ohTrigger(Trigger,Quote!$V$2))</f>
        <v>#NUM!</v>
      </c>
    </row>
    <row r="2135" spans="51:56" ht="11.25" customHeight="1" x14ac:dyDescent="0.25">
      <c r="AY2135" s="189" t="s">
        <v>91</v>
      </c>
      <c r="AZ2135" s="188">
        <f>_xll.qlInterestRateIndexFixingDate(Currency&amp;"ibor"&amp;$I$1,BA2135,Trigger)</f>
        <v>54263</v>
      </c>
      <c r="BA2135" s="188">
        <f>_xll.qlCalendarAdvance(Calendar,BA2134,AY2135,"f",,Trigger)</f>
        <v>54267</v>
      </c>
      <c r="BB2135" s="188">
        <f>_xll.qlInterestRateIndexMaturity(Currency&amp;"ibor"&amp;$I$1,BA2135,Trigger)</f>
        <v>54359</v>
      </c>
      <c r="BC2135" s="361" t="e">
        <f>_xll.qlIndexFixing($AC$5,AZ2135,,_xll.ohTrigger(Trigger,Quote!$V$2))</f>
        <v>#VALUE!</v>
      </c>
      <c r="BD2135" s="361" t="e">
        <f>_xll.qlIndexFixing($BE$1,AZ2135,TRUE,_xll.ohTrigger(Trigger,Quote!$V$2))</f>
        <v>#NUM!</v>
      </c>
    </row>
    <row r="2136" spans="51:56" ht="11.25" customHeight="1" x14ac:dyDescent="0.25">
      <c r="AY2136" s="189" t="s">
        <v>91</v>
      </c>
      <c r="AZ2136" s="188">
        <f>_xll.qlInterestRateIndexFixingDate(Currency&amp;"ibor"&amp;$I$1,BA2136,Trigger)</f>
        <v>54270</v>
      </c>
      <c r="BA2136" s="188">
        <f>_xll.qlCalendarAdvance(Calendar,BA2135,AY2136,"f",,Trigger)</f>
        <v>54274</v>
      </c>
      <c r="BB2136" s="188">
        <f>_xll.qlInterestRateIndexMaturity(Currency&amp;"ibor"&amp;$I$1,BA2136,Trigger)</f>
        <v>54366</v>
      </c>
      <c r="BC2136" s="361" t="e">
        <f>_xll.qlIndexFixing($AC$5,AZ2136,,_xll.ohTrigger(Trigger,Quote!$V$2))</f>
        <v>#VALUE!</v>
      </c>
      <c r="BD2136" s="361" t="e">
        <f>_xll.qlIndexFixing($BE$1,AZ2136,TRUE,_xll.ohTrigger(Trigger,Quote!$V$2))</f>
        <v>#NUM!</v>
      </c>
    </row>
    <row r="2137" spans="51:56" ht="11.25" customHeight="1" x14ac:dyDescent="0.25">
      <c r="AY2137" s="189" t="s">
        <v>91</v>
      </c>
      <c r="AZ2137" s="188">
        <f>_xll.qlInterestRateIndexFixingDate(Currency&amp;"ibor"&amp;$I$1,BA2137,Trigger)</f>
        <v>54277</v>
      </c>
      <c r="BA2137" s="188">
        <f>_xll.qlCalendarAdvance(Calendar,BA2136,AY2137,"f",,Trigger)</f>
        <v>54281</v>
      </c>
      <c r="BB2137" s="188">
        <f>_xll.qlInterestRateIndexMaturity(Currency&amp;"ibor"&amp;$I$1,BA2137,Trigger)</f>
        <v>54373</v>
      </c>
      <c r="BC2137" s="361" t="e">
        <f>_xll.qlIndexFixing($AC$5,AZ2137,,_xll.ohTrigger(Trigger,Quote!$V$2))</f>
        <v>#VALUE!</v>
      </c>
      <c r="BD2137" s="361" t="e">
        <f>_xll.qlIndexFixing($BE$1,AZ2137,TRUE,_xll.ohTrigger(Trigger,Quote!$V$2))</f>
        <v>#NUM!</v>
      </c>
    </row>
    <row r="2138" spans="51:56" ht="11.25" customHeight="1" x14ac:dyDescent="0.25">
      <c r="AY2138" s="189" t="s">
        <v>91</v>
      </c>
      <c r="AZ2138" s="188">
        <f>_xll.qlInterestRateIndexFixingDate(Currency&amp;"ibor"&amp;$I$1,BA2138,Trigger)</f>
        <v>54284</v>
      </c>
      <c r="BA2138" s="188">
        <f>_xll.qlCalendarAdvance(Calendar,BA2137,AY2138,"f",,Trigger)</f>
        <v>54288</v>
      </c>
      <c r="BB2138" s="188">
        <f>_xll.qlInterestRateIndexMaturity(Currency&amp;"ibor"&amp;$I$1,BA2138,Trigger)</f>
        <v>54380</v>
      </c>
      <c r="BC2138" s="361" t="e">
        <f>_xll.qlIndexFixing($AC$5,AZ2138,,_xll.ohTrigger(Trigger,Quote!$V$2))</f>
        <v>#VALUE!</v>
      </c>
      <c r="BD2138" s="361" t="e">
        <f>_xll.qlIndexFixing($BE$1,AZ2138,TRUE,_xll.ohTrigger(Trigger,Quote!$V$2))</f>
        <v>#NUM!</v>
      </c>
    </row>
    <row r="2139" spans="51:56" ht="11.25" customHeight="1" x14ac:dyDescent="0.25">
      <c r="AY2139" s="189" t="s">
        <v>91</v>
      </c>
      <c r="AZ2139" s="188">
        <f>_xll.qlInterestRateIndexFixingDate(Currency&amp;"ibor"&amp;$I$1,BA2139,Trigger)</f>
        <v>54291</v>
      </c>
      <c r="BA2139" s="188">
        <f>_xll.qlCalendarAdvance(Calendar,BA2138,AY2139,"f",,Trigger)</f>
        <v>54295</v>
      </c>
      <c r="BB2139" s="188">
        <f>_xll.qlInterestRateIndexMaturity(Currency&amp;"ibor"&amp;$I$1,BA2139,Trigger)</f>
        <v>54387</v>
      </c>
      <c r="BC2139" s="361" t="e">
        <f>_xll.qlIndexFixing($AC$5,AZ2139,,_xll.ohTrigger(Trigger,Quote!$V$2))</f>
        <v>#VALUE!</v>
      </c>
      <c r="BD2139" s="361" t="e">
        <f>_xll.qlIndexFixing($BE$1,AZ2139,TRUE,_xll.ohTrigger(Trigger,Quote!$V$2))</f>
        <v>#NUM!</v>
      </c>
    </row>
    <row r="2140" spans="51:56" ht="11.25" customHeight="1" x14ac:dyDescent="0.25">
      <c r="AY2140" s="189" t="s">
        <v>91</v>
      </c>
      <c r="AZ2140" s="188">
        <f>_xll.qlInterestRateIndexFixingDate(Currency&amp;"ibor"&amp;$I$1,BA2140,Trigger)</f>
        <v>54298</v>
      </c>
      <c r="BA2140" s="188">
        <f>_xll.qlCalendarAdvance(Calendar,BA2139,AY2140,"f",,Trigger)</f>
        <v>54302</v>
      </c>
      <c r="BB2140" s="188">
        <f>_xll.qlInterestRateIndexMaturity(Currency&amp;"ibor"&amp;$I$1,BA2140,Trigger)</f>
        <v>54393</v>
      </c>
      <c r="BC2140" s="361" t="e">
        <f>_xll.qlIndexFixing($AC$5,AZ2140,,_xll.ohTrigger(Trigger,Quote!$V$2))</f>
        <v>#VALUE!</v>
      </c>
      <c r="BD2140" s="361" t="e">
        <f>_xll.qlIndexFixing($BE$1,AZ2140,TRUE,_xll.ohTrigger(Trigger,Quote!$V$2))</f>
        <v>#NUM!</v>
      </c>
    </row>
    <row r="2141" spans="51:56" ht="11.25" customHeight="1" x14ac:dyDescent="0.25">
      <c r="AY2141" s="189" t="s">
        <v>91</v>
      </c>
      <c r="AZ2141" s="188">
        <f>_xll.qlInterestRateIndexFixingDate(Currency&amp;"ibor"&amp;$I$1,BA2141,Trigger)</f>
        <v>54305</v>
      </c>
      <c r="BA2141" s="188">
        <f>_xll.qlCalendarAdvance(Calendar,BA2140,AY2141,"f",,Trigger)</f>
        <v>54309</v>
      </c>
      <c r="BB2141" s="188">
        <f>_xll.qlInterestRateIndexMaturity(Currency&amp;"ibor"&amp;$I$1,BA2141,Trigger)</f>
        <v>54400</v>
      </c>
      <c r="BC2141" s="361" t="e">
        <f>_xll.qlIndexFixing($AC$5,AZ2141,,_xll.ohTrigger(Trigger,Quote!$V$2))</f>
        <v>#VALUE!</v>
      </c>
      <c r="BD2141" s="361" t="e">
        <f>_xll.qlIndexFixing($BE$1,AZ2141,TRUE,_xll.ohTrigger(Trigger,Quote!$V$2))</f>
        <v>#NUM!</v>
      </c>
    </row>
    <row r="2142" spans="51:56" ht="11.25" customHeight="1" x14ac:dyDescent="0.25">
      <c r="AY2142" s="189" t="s">
        <v>91</v>
      </c>
      <c r="AZ2142" s="188">
        <f>_xll.qlInterestRateIndexFixingDate(Currency&amp;"ibor"&amp;$I$1,BA2142,Trigger)</f>
        <v>54312</v>
      </c>
      <c r="BA2142" s="188">
        <f>_xll.qlCalendarAdvance(Calendar,BA2141,AY2142,"f",,Trigger)</f>
        <v>54316</v>
      </c>
      <c r="BB2142" s="188">
        <f>_xll.qlInterestRateIndexMaturity(Currency&amp;"ibor"&amp;$I$1,BA2142,Trigger)</f>
        <v>54407</v>
      </c>
      <c r="BC2142" s="361" t="e">
        <f>_xll.qlIndexFixing($AC$5,AZ2142,,_xll.ohTrigger(Trigger,Quote!$V$2))</f>
        <v>#VALUE!</v>
      </c>
      <c r="BD2142" s="361" t="e">
        <f>_xll.qlIndexFixing($BE$1,AZ2142,TRUE,_xll.ohTrigger(Trigger,Quote!$V$2))</f>
        <v>#NUM!</v>
      </c>
    </row>
    <row r="2143" spans="51:56" ht="11.25" customHeight="1" x14ac:dyDescent="0.25">
      <c r="AY2143" s="189" t="s">
        <v>91</v>
      </c>
      <c r="AZ2143" s="188">
        <f>_xll.qlInterestRateIndexFixingDate(Currency&amp;"ibor"&amp;$I$1,BA2143,Trigger)</f>
        <v>54319</v>
      </c>
      <c r="BA2143" s="188">
        <f>_xll.qlCalendarAdvance(Calendar,BA2142,AY2143,"f",,Trigger)</f>
        <v>54323</v>
      </c>
      <c r="BB2143" s="188">
        <f>_xll.qlInterestRateIndexMaturity(Currency&amp;"ibor"&amp;$I$1,BA2143,Trigger)</f>
        <v>54414</v>
      </c>
      <c r="BC2143" s="361" t="e">
        <f>_xll.qlIndexFixing($AC$5,AZ2143,,_xll.ohTrigger(Trigger,Quote!$V$2))</f>
        <v>#VALUE!</v>
      </c>
      <c r="BD2143" s="361" t="e">
        <f>_xll.qlIndexFixing($BE$1,AZ2143,TRUE,_xll.ohTrigger(Trigger,Quote!$V$2))</f>
        <v>#NUM!</v>
      </c>
    </row>
    <row r="2144" spans="51:56" ht="11.25" customHeight="1" x14ac:dyDescent="0.25">
      <c r="AY2144" s="189" t="s">
        <v>91</v>
      </c>
      <c r="AZ2144" s="188">
        <f>_xll.qlInterestRateIndexFixingDate(Currency&amp;"ibor"&amp;$I$1,BA2144,Trigger)</f>
        <v>54326</v>
      </c>
      <c r="BA2144" s="188">
        <f>_xll.qlCalendarAdvance(Calendar,BA2143,AY2144,"f",,Trigger)</f>
        <v>54330</v>
      </c>
      <c r="BB2144" s="188">
        <f>_xll.qlInterestRateIndexMaturity(Currency&amp;"ibor"&amp;$I$1,BA2144,Trigger)</f>
        <v>54421</v>
      </c>
      <c r="BC2144" s="361" t="e">
        <f>_xll.qlIndexFixing($AC$5,AZ2144,,_xll.ohTrigger(Trigger,Quote!$V$2))</f>
        <v>#VALUE!</v>
      </c>
      <c r="BD2144" s="361" t="e">
        <f>_xll.qlIndexFixing($BE$1,AZ2144,TRUE,_xll.ohTrigger(Trigger,Quote!$V$2))</f>
        <v>#NUM!</v>
      </c>
    </row>
    <row r="2145" spans="51:56" ht="11.25" customHeight="1" x14ac:dyDescent="0.25">
      <c r="AY2145" s="189" t="s">
        <v>91</v>
      </c>
      <c r="AZ2145" s="188">
        <f>_xll.qlInterestRateIndexFixingDate(Currency&amp;"ibor"&amp;$I$1,BA2145,Trigger)</f>
        <v>54333</v>
      </c>
      <c r="BA2145" s="188">
        <f>_xll.qlCalendarAdvance(Calendar,BA2144,AY2145,"f",,Trigger)</f>
        <v>54337</v>
      </c>
      <c r="BB2145" s="188">
        <f>_xll.qlInterestRateIndexMaturity(Currency&amp;"ibor"&amp;$I$1,BA2145,Trigger)</f>
        <v>54429</v>
      </c>
      <c r="BC2145" s="361" t="e">
        <f>_xll.qlIndexFixing($AC$5,AZ2145,,_xll.ohTrigger(Trigger,Quote!$V$2))</f>
        <v>#VALUE!</v>
      </c>
      <c r="BD2145" s="361" t="e">
        <f>_xll.qlIndexFixing($BE$1,AZ2145,TRUE,_xll.ohTrigger(Trigger,Quote!$V$2))</f>
        <v>#NUM!</v>
      </c>
    </row>
    <row r="2146" spans="51:56" ht="11.25" customHeight="1" x14ac:dyDescent="0.25">
      <c r="AY2146" s="189" t="s">
        <v>91</v>
      </c>
      <c r="AZ2146" s="188">
        <f>_xll.qlInterestRateIndexFixingDate(Currency&amp;"ibor"&amp;$I$1,BA2146,Trigger)</f>
        <v>54340</v>
      </c>
      <c r="BA2146" s="188">
        <f>_xll.qlCalendarAdvance(Calendar,BA2145,AY2146,"f",,Trigger)</f>
        <v>54344</v>
      </c>
      <c r="BB2146" s="188">
        <f>_xll.qlInterestRateIndexMaturity(Currency&amp;"ibor"&amp;$I$1,BA2146,Trigger)</f>
        <v>54436</v>
      </c>
      <c r="BC2146" s="361" t="e">
        <f>_xll.qlIndexFixing($AC$5,AZ2146,,_xll.ohTrigger(Trigger,Quote!$V$2))</f>
        <v>#VALUE!</v>
      </c>
      <c r="BD2146" s="361" t="e">
        <f>_xll.qlIndexFixing($BE$1,AZ2146,TRUE,_xll.ohTrigger(Trigger,Quote!$V$2))</f>
        <v>#NUM!</v>
      </c>
    </row>
    <row r="2147" spans="51:56" ht="11.25" customHeight="1" x14ac:dyDescent="0.25">
      <c r="AY2147" s="189" t="s">
        <v>91</v>
      </c>
      <c r="AZ2147" s="188">
        <f>_xll.qlInterestRateIndexFixingDate(Currency&amp;"ibor"&amp;$I$1,BA2147,Trigger)</f>
        <v>54347</v>
      </c>
      <c r="BA2147" s="188">
        <f>_xll.qlCalendarAdvance(Calendar,BA2146,AY2147,"f",,Trigger)</f>
        <v>54351</v>
      </c>
      <c r="BB2147" s="188">
        <f>_xll.qlInterestRateIndexMaturity(Currency&amp;"ibor"&amp;$I$1,BA2147,Trigger)</f>
        <v>54443</v>
      </c>
      <c r="BC2147" s="361" t="e">
        <f>_xll.qlIndexFixing($AC$5,AZ2147,,_xll.ohTrigger(Trigger,Quote!$V$2))</f>
        <v>#VALUE!</v>
      </c>
      <c r="BD2147" s="361" t="e">
        <f>_xll.qlIndexFixing($BE$1,AZ2147,TRUE,_xll.ohTrigger(Trigger,Quote!$V$2))</f>
        <v>#NUM!</v>
      </c>
    </row>
    <row r="2148" spans="51:56" ht="11.25" customHeight="1" x14ac:dyDescent="0.25">
      <c r="AY2148" s="189" t="s">
        <v>91</v>
      </c>
      <c r="AZ2148" s="188">
        <f>_xll.qlInterestRateIndexFixingDate(Currency&amp;"ibor"&amp;$I$1,BA2148,Trigger)</f>
        <v>54354</v>
      </c>
      <c r="BA2148" s="188">
        <f>_xll.qlCalendarAdvance(Calendar,BA2147,AY2148,"f",,Trigger)</f>
        <v>54358</v>
      </c>
      <c r="BB2148" s="188">
        <f>_xll.qlInterestRateIndexMaturity(Currency&amp;"ibor"&amp;$I$1,BA2148,Trigger)</f>
        <v>54450</v>
      </c>
      <c r="BC2148" s="361" t="e">
        <f>_xll.qlIndexFixing($AC$5,AZ2148,,_xll.ohTrigger(Trigger,Quote!$V$2))</f>
        <v>#VALUE!</v>
      </c>
      <c r="BD2148" s="361" t="e">
        <f>_xll.qlIndexFixing($BE$1,AZ2148,TRUE,_xll.ohTrigger(Trigger,Quote!$V$2))</f>
        <v>#NUM!</v>
      </c>
    </row>
    <row r="2149" spans="51:56" ht="11.25" customHeight="1" x14ac:dyDescent="0.25">
      <c r="AY2149" s="189" t="s">
        <v>91</v>
      </c>
      <c r="AZ2149" s="188">
        <f>_xll.qlInterestRateIndexFixingDate(Currency&amp;"ibor"&amp;$I$1,BA2149,Trigger)</f>
        <v>54361</v>
      </c>
      <c r="BA2149" s="188">
        <f>_xll.qlCalendarAdvance(Calendar,BA2148,AY2149,"f",,Trigger)</f>
        <v>54365</v>
      </c>
      <c r="BB2149" s="188">
        <f>_xll.qlInterestRateIndexMaturity(Currency&amp;"ibor"&amp;$I$1,BA2149,Trigger)</f>
        <v>54457</v>
      </c>
      <c r="BC2149" s="361" t="e">
        <f>_xll.qlIndexFixing($AC$5,AZ2149,,_xll.ohTrigger(Trigger,Quote!$V$2))</f>
        <v>#VALUE!</v>
      </c>
      <c r="BD2149" s="361" t="e">
        <f>_xll.qlIndexFixing($BE$1,AZ2149,TRUE,_xll.ohTrigger(Trigger,Quote!$V$2))</f>
        <v>#NUM!</v>
      </c>
    </row>
    <row r="2150" spans="51:56" ht="11.25" customHeight="1" x14ac:dyDescent="0.25">
      <c r="AY2150" s="189" t="s">
        <v>91</v>
      </c>
      <c r="AZ2150" s="188">
        <f>_xll.qlInterestRateIndexFixingDate(Currency&amp;"ibor"&amp;$I$1,BA2150,Trigger)</f>
        <v>54368</v>
      </c>
      <c r="BA2150" s="188">
        <f>_xll.qlCalendarAdvance(Calendar,BA2149,AY2150,"f",,Trigger)</f>
        <v>54372</v>
      </c>
      <c r="BB2150" s="188">
        <f>_xll.qlInterestRateIndexMaturity(Currency&amp;"ibor"&amp;$I$1,BA2150,Trigger)</f>
        <v>54464</v>
      </c>
      <c r="BC2150" s="361" t="e">
        <f>_xll.qlIndexFixing($AC$5,AZ2150,,_xll.ohTrigger(Trigger,Quote!$V$2))</f>
        <v>#VALUE!</v>
      </c>
      <c r="BD2150" s="361" t="e">
        <f>_xll.qlIndexFixing($BE$1,AZ2150,TRUE,_xll.ohTrigger(Trigger,Quote!$V$2))</f>
        <v>#NUM!</v>
      </c>
    </row>
    <row r="2151" spans="51:56" ht="11.25" customHeight="1" x14ac:dyDescent="0.25">
      <c r="AY2151" s="189" t="s">
        <v>91</v>
      </c>
      <c r="AZ2151" s="188">
        <f>_xll.qlInterestRateIndexFixingDate(Currency&amp;"ibor"&amp;$I$1,BA2151,Trigger)</f>
        <v>54375</v>
      </c>
      <c r="BA2151" s="188">
        <f>_xll.qlCalendarAdvance(Calendar,BA2150,AY2151,"f",,Trigger)</f>
        <v>54379</v>
      </c>
      <c r="BB2151" s="188">
        <f>_xll.qlInterestRateIndexMaturity(Currency&amp;"ibor"&amp;$I$1,BA2151,Trigger)</f>
        <v>54471</v>
      </c>
      <c r="BC2151" s="361" t="e">
        <f>_xll.qlIndexFixing($AC$5,AZ2151,,_xll.ohTrigger(Trigger,Quote!$V$2))</f>
        <v>#VALUE!</v>
      </c>
      <c r="BD2151" s="361" t="e">
        <f>_xll.qlIndexFixing($BE$1,AZ2151,TRUE,_xll.ohTrigger(Trigger,Quote!$V$2))</f>
        <v>#NUM!</v>
      </c>
    </row>
    <row r="2152" spans="51:56" ht="11.25" customHeight="1" x14ac:dyDescent="0.25">
      <c r="AY2152" s="189" t="s">
        <v>91</v>
      </c>
      <c r="AZ2152" s="188">
        <f>_xll.qlInterestRateIndexFixingDate(Currency&amp;"ibor"&amp;$I$1,BA2152,Trigger)</f>
        <v>54382</v>
      </c>
      <c r="BA2152" s="188">
        <f>_xll.qlCalendarAdvance(Calendar,BA2151,AY2152,"f",,Trigger)</f>
        <v>54386</v>
      </c>
      <c r="BB2152" s="188">
        <f>_xll.qlInterestRateIndexMaturity(Currency&amp;"ibor"&amp;$I$1,BA2152,Trigger)</f>
        <v>54478</v>
      </c>
      <c r="BC2152" s="361" t="e">
        <f>_xll.qlIndexFixing($AC$5,AZ2152,,_xll.ohTrigger(Trigger,Quote!$V$2))</f>
        <v>#VALUE!</v>
      </c>
      <c r="BD2152" s="361" t="e">
        <f>_xll.qlIndexFixing($BE$1,AZ2152,TRUE,_xll.ohTrigger(Trigger,Quote!$V$2))</f>
        <v>#NUM!</v>
      </c>
    </row>
    <row r="2153" spans="51:56" ht="11.25" customHeight="1" x14ac:dyDescent="0.25">
      <c r="AY2153" s="189" t="s">
        <v>91</v>
      </c>
      <c r="AZ2153" s="188">
        <f>_xll.qlInterestRateIndexFixingDate(Currency&amp;"ibor"&amp;$I$1,BA2153,Trigger)</f>
        <v>54389</v>
      </c>
      <c r="BA2153" s="188">
        <f>_xll.qlCalendarAdvance(Calendar,BA2152,AY2153,"f",,Trigger)</f>
        <v>54393</v>
      </c>
      <c r="BB2153" s="188">
        <f>_xll.qlInterestRateIndexMaturity(Currency&amp;"ibor"&amp;$I$1,BA2153,Trigger)</f>
        <v>54483</v>
      </c>
      <c r="BC2153" s="361" t="e">
        <f>_xll.qlIndexFixing($AC$5,AZ2153,,_xll.ohTrigger(Trigger,Quote!$V$2))</f>
        <v>#VALUE!</v>
      </c>
      <c r="BD2153" s="361" t="e">
        <f>_xll.qlIndexFixing($BE$1,AZ2153,TRUE,_xll.ohTrigger(Trigger,Quote!$V$2))</f>
        <v>#NUM!</v>
      </c>
    </row>
    <row r="2154" spans="51:56" ht="11.25" customHeight="1" x14ac:dyDescent="0.25">
      <c r="AY2154" s="189" t="s">
        <v>91</v>
      </c>
      <c r="AZ2154" s="188">
        <f>_xll.qlInterestRateIndexFixingDate(Currency&amp;"ibor"&amp;$I$1,BA2154,Trigger)</f>
        <v>54396</v>
      </c>
      <c r="BA2154" s="188">
        <f>_xll.qlCalendarAdvance(Calendar,BA2153,AY2154,"f",,Trigger)</f>
        <v>54400</v>
      </c>
      <c r="BB2154" s="188">
        <f>_xll.qlInterestRateIndexMaturity(Currency&amp;"ibor"&amp;$I$1,BA2154,Trigger)</f>
        <v>54490</v>
      </c>
      <c r="BC2154" s="361" t="e">
        <f>_xll.qlIndexFixing($AC$5,AZ2154,,_xll.ohTrigger(Trigger,Quote!$V$2))</f>
        <v>#VALUE!</v>
      </c>
      <c r="BD2154" s="361" t="e">
        <f>_xll.qlIndexFixing($BE$1,AZ2154,TRUE,_xll.ohTrigger(Trigger,Quote!$V$2))</f>
        <v>#NUM!</v>
      </c>
    </row>
    <row r="2155" spans="51:56" ht="11.25" customHeight="1" x14ac:dyDescent="0.25">
      <c r="AY2155" s="189" t="s">
        <v>91</v>
      </c>
      <c r="AZ2155" s="188">
        <f>_xll.qlInterestRateIndexFixingDate(Currency&amp;"ibor"&amp;$I$1,BA2155,Trigger)</f>
        <v>54403</v>
      </c>
      <c r="BA2155" s="188">
        <f>_xll.qlCalendarAdvance(Calendar,BA2154,AY2155,"f",,Trigger)</f>
        <v>54407</v>
      </c>
      <c r="BB2155" s="188">
        <f>_xll.qlInterestRateIndexMaturity(Currency&amp;"ibor"&amp;$I$1,BA2155,Trigger)</f>
        <v>54497</v>
      </c>
      <c r="BC2155" s="361" t="e">
        <f>_xll.qlIndexFixing($AC$5,AZ2155,,_xll.ohTrigger(Trigger,Quote!$V$2))</f>
        <v>#VALUE!</v>
      </c>
      <c r="BD2155" s="361" t="e">
        <f>_xll.qlIndexFixing($BE$1,AZ2155,TRUE,_xll.ohTrigger(Trigger,Quote!$V$2))</f>
        <v>#NUM!</v>
      </c>
    </row>
    <row r="2156" spans="51:56" ht="11.25" customHeight="1" x14ac:dyDescent="0.25">
      <c r="AY2156" s="189" t="s">
        <v>91</v>
      </c>
      <c r="AZ2156" s="188">
        <f>_xll.qlInterestRateIndexFixingDate(Currency&amp;"ibor"&amp;$I$1,BA2156,Trigger)</f>
        <v>54410</v>
      </c>
      <c r="BA2156" s="188">
        <f>_xll.qlCalendarAdvance(Calendar,BA2155,AY2156,"f",,Trigger)</f>
        <v>54414</v>
      </c>
      <c r="BB2156" s="188">
        <f>_xll.qlInterestRateIndexMaturity(Currency&amp;"ibor"&amp;$I$1,BA2156,Trigger)</f>
        <v>54504</v>
      </c>
      <c r="BC2156" s="361" t="e">
        <f>_xll.qlIndexFixing($AC$5,AZ2156,,_xll.ohTrigger(Trigger,Quote!$V$2))</f>
        <v>#VALUE!</v>
      </c>
      <c r="BD2156" s="361" t="e">
        <f>_xll.qlIndexFixing($BE$1,AZ2156,TRUE,_xll.ohTrigger(Trigger,Quote!$V$2))</f>
        <v>#NUM!</v>
      </c>
    </row>
    <row r="2157" spans="51:56" ht="11.25" customHeight="1" x14ac:dyDescent="0.25">
      <c r="AY2157" s="189" t="s">
        <v>91</v>
      </c>
      <c r="AZ2157" s="188">
        <f>_xll.qlInterestRateIndexFixingDate(Currency&amp;"ibor"&amp;$I$1,BA2157,Trigger)</f>
        <v>54416</v>
      </c>
      <c r="BA2157" s="188">
        <f>_xll.qlCalendarAdvance(Calendar,BA2156,AY2157,"f",,Trigger)</f>
        <v>54421</v>
      </c>
      <c r="BB2157" s="188">
        <f>_xll.qlInterestRateIndexMaturity(Currency&amp;"ibor"&amp;$I$1,BA2157,Trigger)</f>
        <v>54511</v>
      </c>
      <c r="BC2157" s="361" t="e">
        <f>_xll.qlIndexFixing($AC$5,AZ2157,,_xll.ohTrigger(Trigger,Quote!$V$2))</f>
        <v>#VALUE!</v>
      </c>
      <c r="BD2157" s="361" t="e">
        <f>_xll.qlIndexFixing($BE$1,AZ2157,TRUE,_xll.ohTrigger(Trigger,Quote!$V$2))</f>
        <v>#NUM!</v>
      </c>
    </row>
    <row r="2158" spans="51:56" ht="11.25" customHeight="1" x14ac:dyDescent="0.25">
      <c r="AY2158" s="189" t="s">
        <v>91</v>
      </c>
      <c r="AZ2158" s="188">
        <f>_xll.qlInterestRateIndexFixingDate(Currency&amp;"ibor"&amp;$I$1,BA2158,Trigger)</f>
        <v>54423</v>
      </c>
      <c r="BA2158" s="188">
        <f>_xll.qlCalendarAdvance(Calendar,BA2157,AY2158,"f",,Trigger)</f>
        <v>54428</v>
      </c>
      <c r="BB2158" s="188">
        <f>_xll.qlInterestRateIndexMaturity(Currency&amp;"ibor"&amp;$I$1,BA2158,Trigger)</f>
        <v>54518</v>
      </c>
      <c r="BC2158" s="361" t="e">
        <f>_xll.qlIndexFixing($AC$5,AZ2158,,_xll.ohTrigger(Trigger,Quote!$V$2))</f>
        <v>#VALUE!</v>
      </c>
      <c r="BD2158" s="361" t="e">
        <f>_xll.qlIndexFixing($BE$1,AZ2158,TRUE,_xll.ohTrigger(Trigger,Quote!$V$2))</f>
        <v>#NUM!</v>
      </c>
    </row>
    <row r="2159" spans="51:56" ht="11.25" customHeight="1" x14ac:dyDescent="0.25">
      <c r="AY2159" s="189" t="s">
        <v>91</v>
      </c>
      <c r="AZ2159" s="188">
        <f>_xll.qlInterestRateIndexFixingDate(Currency&amp;"ibor"&amp;$I$1,BA2159,Trigger)</f>
        <v>54431</v>
      </c>
      <c r="BA2159" s="188">
        <f>_xll.qlCalendarAdvance(Calendar,BA2158,AY2159,"f",,Trigger)</f>
        <v>54435</v>
      </c>
      <c r="BB2159" s="188">
        <f>_xll.qlInterestRateIndexMaturity(Currency&amp;"ibor"&amp;$I$1,BA2159,Trigger)</f>
        <v>54525</v>
      </c>
      <c r="BC2159" s="361" t="e">
        <f>_xll.qlIndexFixing($AC$5,AZ2159,,_xll.ohTrigger(Trigger,Quote!$V$2))</f>
        <v>#VALUE!</v>
      </c>
      <c r="BD2159" s="361" t="e">
        <f>_xll.qlIndexFixing($BE$1,AZ2159,TRUE,_xll.ohTrigger(Trigger,Quote!$V$2))</f>
        <v>#NUM!</v>
      </c>
    </row>
    <row r="2160" spans="51:56" ht="11.25" customHeight="1" x14ac:dyDescent="0.25">
      <c r="AY2160" s="189" t="s">
        <v>91</v>
      </c>
      <c r="AZ2160" s="188">
        <f>_xll.qlInterestRateIndexFixingDate(Currency&amp;"ibor"&amp;$I$1,BA2160,Trigger)</f>
        <v>54438</v>
      </c>
      <c r="BA2160" s="188">
        <f>_xll.qlCalendarAdvance(Calendar,BA2159,AY2160,"f",,Trigger)</f>
        <v>54442</v>
      </c>
      <c r="BB2160" s="188">
        <f>_xll.qlInterestRateIndexMaturity(Currency&amp;"ibor"&amp;$I$1,BA2160,Trigger)</f>
        <v>54533</v>
      </c>
      <c r="BC2160" s="361" t="e">
        <f>_xll.qlIndexFixing($AC$5,AZ2160,,_xll.ohTrigger(Trigger,Quote!$V$2))</f>
        <v>#VALUE!</v>
      </c>
      <c r="BD2160" s="361" t="e">
        <f>_xll.qlIndexFixing($BE$1,AZ2160,TRUE,_xll.ohTrigger(Trigger,Quote!$V$2))</f>
        <v>#NUM!</v>
      </c>
    </row>
    <row r="2161" spans="51:56" ht="11.25" customHeight="1" x14ac:dyDescent="0.25">
      <c r="AY2161" s="189" t="s">
        <v>91</v>
      </c>
      <c r="AZ2161" s="188">
        <f>_xll.qlInterestRateIndexFixingDate(Currency&amp;"ibor"&amp;$I$1,BA2161,Trigger)</f>
        <v>54445</v>
      </c>
      <c r="BA2161" s="188">
        <f>_xll.qlCalendarAdvance(Calendar,BA2160,AY2161,"f",,Trigger)</f>
        <v>54449</v>
      </c>
      <c r="BB2161" s="188">
        <f>_xll.qlInterestRateIndexMaturity(Currency&amp;"ibor"&amp;$I$1,BA2161,Trigger)</f>
        <v>54539</v>
      </c>
      <c r="BC2161" s="361" t="e">
        <f>_xll.qlIndexFixing($AC$5,AZ2161,,_xll.ohTrigger(Trigger,Quote!$V$2))</f>
        <v>#VALUE!</v>
      </c>
      <c r="BD2161" s="361" t="e">
        <f>_xll.qlIndexFixing($BE$1,AZ2161,TRUE,_xll.ohTrigger(Trigger,Quote!$V$2))</f>
        <v>#NUM!</v>
      </c>
    </row>
    <row r="2162" spans="51:56" ht="11.25" customHeight="1" x14ac:dyDescent="0.25">
      <c r="AY2162" s="189" t="s">
        <v>91</v>
      </c>
      <c r="AZ2162" s="188">
        <f>_xll.qlInterestRateIndexFixingDate(Currency&amp;"ibor"&amp;$I$1,BA2162,Trigger)</f>
        <v>54452</v>
      </c>
      <c r="BA2162" s="188">
        <f>_xll.qlCalendarAdvance(Calendar,BA2161,AY2162,"f",,Trigger)</f>
        <v>54456</v>
      </c>
      <c r="BB2162" s="188">
        <f>_xll.qlInterestRateIndexMaturity(Currency&amp;"ibor"&amp;$I$1,BA2162,Trigger)</f>
        <v>54546</v>
      </c>
      <c r="BC2162" s="361" t="e">
        <f>_xll.qlIndexFixing($AC$5,AZ2162,,_xll.ohTrigger(Trigger,Quote!$V$2))</f>
        <v>#VALUE!</v>
      </c>
      <c r="BD2162" s="361" t="e">
        <f>_xll.qlIndexFixing($BE$1,AZ2162,TRUE,_xll.ohTrigger(Trigger,Quote!$V$2))</f>
        <v>#NUM!</v>
      </c>
    </row>
    <row r="2163" spans="51:56" ht="11.25" customHeight="1" x14ac:dyDescent="0.25">
      <c r="AY2163" s="189" t="s">
        <v>91</v>
      </c>
      <c r="AZ2163" s="188">
        <f>_xll.qlInterestRateIndexFixingDate(Currency&amp;"ibor"&amp;$I$1,BA2163,Trigger)</f>
        <v>54459</v>
      </c>
      <c r="BA2163" s="188">
        <f>_xll.qlCalendarAdvance(Calendar,BA2162,AY2163,"f",,Trigger)</f>
        <v>54463</v>
      </c>
      <c r="BB2163" s="188">
        <f>_xll.qlInterestRateIndexMaturity(Currency&amp;"ibor"&amp;$I$1,BA2163,Trigger)</f>
        <v>54553</v>
      </c>
      <c r="BC2163" s="361" t="e">
        <f>_xll.qlIndexFixing($AC$5,AZ2163,,_xll.ohTrigger(Trigger,Quote!$V$2))</f>
        <v>#VALUE!</v>
      </c>
      <c r="BD2163" s="361" t="e">
        <f>_xll.qlIndexFixing($BE$1,AZ2163,TRUE,_xll.ohTrigger(Trigger,Quote!$V$2))</f>
        <v>#NUM!</v>
      </c>
    </row>
    <row r="2164" spans="51:56" ht="11.25" customHeight="1" x14ac:dyDescent="0.25">
      <c r="AY2164" s="189" t="s">
        <v>91</v>
      </c>
      <c r="AZ2164" s="188">
        <f>_xll.qlInterestRateIndexFixingDate(Currency&amp;"ibor"&amp;$I$1,BA2164,Trigger)</f>
        <v>54466</v>
      </c>
      <c r="BA2164" s="188">
        <f>_xll.qlCalendarAdvance(Calendar,BA2163,AY2164,"f",,Trigger)</f>
        <v>54470</v>
      </c>
      <c r="BB2164" s="188">
        <f>_xll.qlInterestRateIndexMaturity(Currency&amp;"ibor"&amp;$I$1,BA2164,Trigger)</f>
        <v>54560</v>
      </c>
      <c r="BC2164" s="361" t="e">
        <f>_xll.qlIndexFixing($AC$5,AZ2164,,_xll.ohTrigger(Trigger,Quote!$V$2))</f>
        <v>#VALUE!</v>
      </c>
      <c r="BD2164" s="361" t="e">
        <f>_xll.qlIndexFixing($BE$1,AZ2164,TRUE,_xll.ohTrigger(Trigger,Quote!$V$2))</f>
        <v>#NUM!</v>
      </c>
    </row>
    <row r="2165" spans="51:56" ht="11.25" customHeight="1" x14ac:dyDescent="0.25">
      <c r="AY2165" s="189" t="s">
        <v>91</v>
      </c>
      <c r="AZ2165" s="188">
        <f>_xll.qlInterestRateIndexFixingDate(Currency&amp;"ibor"&amp;$I$1,BA2165,Trigger)</f>
        <v>54473</v>
      </c>
      <c r="BA2165" s="188">
        <f>_xll.qlCalendarAdvance(Calendar,BA2164,AY2165,"f",,Trigger)</f>
        <v>54477</v>
      </c>
      <c r="BB2165" s="188">
        <f>_xll.qlInterestRateIndexMaturity(Currency&amp;"ibor"&amp;$I$1,BA2165,Trigger)</f>
        <v>54567</v>
      </c>
      <c r="BC2165" s="361" t="e">
        <f>_xll.qlIndexFixing($AC$5,AZ2165,,_xll.ohTrigger(Trigger,Quote!$V$2))</f>
        <v>#VALUE!</v>
      </c>
      <c r="BD2165" s="361" t="e">
        <f>_xll.qlIndexFixing($BE$1,AZ2165,TRUE,_xll.ohTrigger(Trigger,Quote!$V$2))</f>
        <v>#NUM!</v>
      </c>
    </row>
    <row r="2166" spans="51:56" ht="11.25" customHeight="1" x14ac:dyDescent="0.25">
      <c r="AY2166" s="189" t="s">
        <v>91</v>
      </c>
      <c r="AZ2166" s="188">
        <f>_xll.qlInterestRateIndexFixingDate(Currency&amp;"ibor"&amp;$I$1,BA2166,Trigger)</f>
        <v>54480</v>
      </c>
      <c r="BA2166" s="188">
        <f>_xll.qlCalendarAdvance(Calendar,BA2165,AY2166,"f",,Trigger)</f>
        <v>54484</v>
      </c>
      <c r="BB2166" s="188">
        <f>_xll.qlInterestRateIndexMaturity(Currency&amp;"ibor"&amp;$I$1,BA2166,Trigger)</f>
        <v>54576</v>
      </c>
      <c r="BC2166" s="361" t="e">
        <f>_xll.qlIndexFixing($AC$5,AZ2166,,_xll.ohTrigger(Trigger,Quote!$V$2))</f>
        <v>#VALUE!</v>
      </c>
      <c r="BD2166" s="361" t="e">
        <f>_xll.qlIndexFixing($BE$1,AZ2166,TRUE,_xll.ohTrigger(Trigger,Quote!$V$2))</f>
        <v>#NUM!</v>
      </c>
    </row>
    <row r="2167" spans="51:56" ht="11.25" customHeight="1" x14ac:dyDescent="0.25">
      <c r="AY2167" s="189" t="s">
        <v>91</v>
      </c>
      <c r="AZ2167" s="188">
        <f>_xll.qlInterestRateIndexFixingDate(Currency&amp;"ibor"&amp;$I$1,BA2167,Trigger)</f>
        <v>54487</v>
      </c>
      <c r="BA2167" s="188">
        <f>_xll.qlCalendarAdvance(Calendar,BA2166,AY2167,"f",,Trigger)</f>
        <v>54491</v>
      </c>
      <c r="BB2167" s="188">
        <f>_xll.qlInterestRateIndexMaturity(Currency&amp;"ibor"&amp;$I$1,BA2167,Trigger)</f>
        <v>54583</v>
      </c>
      <c r="BC2167" s="361" t="e">
        <f>_xll.qlIndexFixing($AC$5,AZ2167,,_xll.ohTrigger(Trigger,Quote!$V$2))</f>
        <v>#VALUE!</v>
      </c>
      <c r="BD2167" s="361" t="e">
        <f>_xll.qlIndexFixing($BE$1,AZ2167,TRUE,_xll.ohTrigger(Trigger,Quote!$V$2))</f>
        <v>#NUM!</v>
      </c>
    </row>
    <row r="2168" spans="51:56" ht="11.25" customHeight="1" x14ac:dyDescent="0.25">
      <c r="AY2168" s="189" t="s">
        <v>91</v>
      </c>
      <c r="AZ2168" s="188">
        <f>_xll.qlInterestRateIndexFixingDate(Currency&amp;"ibor"&amp;$I$1,BA2168,Trigger)</f>
        <v>54494</v>
      </c>
      <c r="BA2168" s="188">
        <f>_xll.qlCalendarAdvance(Calendar,BA2167,AY2168,"f",,Trigger)</f>
        <v>54498</v>
      </c>
      <c r="BB2168" s="188">
        <f>_xll.qlInterestRateIndexMaturity(Currency&amp;"ibor"&amp;$I$1,BA2168,Trigger)</f>
        <v>54590</v>
      </c>
      <c r="BC2168" s="361" t="e">
        <f>_xll.qlIndexFixing($AC$5,AZ2168,,_xll.ohTrigger(Trigger,Quote!$V$2))</f>
        <v>#VALUE!</v>
      </c>
      <c r="BD2168" s="361" t="e">
        <f>_xll.qlIndexFixing($BE$1,AZ2168,TRUE,_xll.ohTrigger(Trigger,Quote!$V$2))</f>
        <v>#NUM!</v>
      </c>
    </row>
    <row r="2169" spans="51:56" ht="11.25" customHeight="1" x14ac:dyDescent="0.25">
      <c r="AY2169" s="189" t="s">
        <v>91</v>
      </c>
      <c r="AZ2169" s="188">
        <f>_xll.qlInterestRateIndexFixingDate(Currency&amp;"ibor"&amp;$I$1,BA2169,Trigger)</f>
        <v>54501</v>
      </c>
      <c r="BA2169" s="188">
        <f>_xll.qlCalendarAdvance(Calendar,BA2168,AY2169,"f",,Trigger)</f>
        <v>54505</v>
      </c>
      <c r="BB2169" s="188">
        <f>_xll.qlInterestRateIndexMaturity(Currency&amp;"ibor"&amp;$I$1,BA2169,Trigger)</f>
        <v>54597</v>
      </c>
      <c r="BC2169" s="361" t="e">
        <f>_xll.qlIndexFixing($AC$5,AZ2169,,_xll.ohTrigger(Trigger,Quote!$V$2))</f>
        <v>#VALUE!</v>
      </c>
      <c r="BD2169" s="361" t="e">
        <f>_xll.qlIndexFixing($BE$1,AZ2169,TRUE,_xll.ohTrigger(Trigger,Quote!$V$2))</f>
        <v>#NUM!</v>
      </c>
    </row>
    <row r="2170" spans="51:56" ht="11.25" customHeight="1" x14ac:dyDescent="0.25">
      <c r="AY2170" s="189" t="s">
        <v>91</v>
      </c>
      <c r="AZ2170" s="188">
        <f>_xll.qlInterestRateIndexFixingDate(Currency&amp;"ibor"&amp;$I$1,BA2170,Trigger)</f>
        <v>54508</v>
      </c>
      <c r="BA2170" s="188">
        <f>_xll.qlCalendarAdvance(Calendar,BA2169,AY2170,"f",,Trigger)</f>
        <v>54512</v>
      </c>
      <c r="BB2170" s="188">
        <f>_xll.qlInterestRateIndexMaturity(Currency&amp;"ibor"&amp;$I$1,BA2170,Trigger)</f>
        <v>54604</v>
      </c>
      <c r="BC2170" s="361" t="e">
        <f>_xll.qlIndexFixing($AC$5,AZ2170,,_xll.ohTrigger(Trigger,Quote!$V$2))</f>
        <v>#VALUE!</v>
      </c>
      <c r="BD2170" s="361" t="e">
        <f>_xll.qlIndexFixing($BE$1,AZ2170,TRUE,_xll.ohTrigger(Trigger,Quote!$V$2))</f>
        <v>#NUM!</v>
      </c>
    </row>
    <row r="2171" spans="51:56" ht="11.25" customHeight="1" x14ac:dyDescent="0.25">
      <c r="AY2171" s="189" t="s">
        <v>91</v>
      </c>
      <c r="AZ2171" s="188">
        <f>_xll.qlInterestRateIndexFixingDate(Currency&amp;"ibor"&amp;$I$1,BA2171,Trigger)</f>
        <v>54515</v>
      </c>
      <c r="BA2171" s="188">
        <f>_xll.qlCalendarAdvance(Calendar,BA2170,AY2171,"f",,Trigger)</f>
        <v>54519</v>
      </c>
      <c r="BB2171" s="188">
        <f>_xll.qlInterestRateIndexMaturity(Currency&amp;"ibor"&amp;$I$1,BA2171,Trigger)</f>
        <v>54610</v>
      </c>
      <c r="BC2171" s="361" t="e">
        <f>_xll.qlIndexFixing($AC$5,AZ2171,,_xll.ohTrigger(Trigger,Quote!$V$2))</f>
        <v>#VALUE!</v>
      </c>
      <c r="BD2171" s="361" t="e">
        <f>_xll.qlIndexFixing($BE$1,AZ2171,TRUE,_xll.ohTrigger(Trigger,Quote!$V$2))</f>
        <v>#NUM!</v>
      </c>
    </row>
    <row r="2172" spans="51:56" ht="11.25" customHeight="1" x14ac:dyDescent="0.25">
      <c r="AY2172" s="189" t="s">
        <v>91</v>
      </c>
      <c r="AZ2172" s="188">
        <f>_xll.qlInterestRateIndexFixingDate(Currency&amp;"ibor"&amp;$I$1,BA2172,Trigger)</f>
        <v>54522</v>
      </c>
      <c r="BA2172" s="188">
        <f>_xll.qlCalendarAdvance(Calendar,BA2171,AY2172,"f",,Trigger)</f>
        <v>54526</v>
      </c>
      <c r="BB2172" s="188">
        <f>_xll.qlInterestRateIndexMaturity(Currency&amp;"ibor"&amp;$I$1,BA2172,Trigger)</f>
        <v>54617</v>
      </c>
      <c r="BC2172" s="361" t="e">
        <f>_xll.qlIndexFixing($AC$5,AZ2172,,_xll.ohTrigger(Trigger,Quote!$V$2))</f>
        <v>#VALUE!</v>
      </c>
      <c r="BD2172" s="361" t="e">
        <f>_xll.qlIndexFixing($BE$1,AZ2172,TRUE,_xll.ohTrigger(Trigger,Quote!$V$2))</f>
        <v>#NUM!</v>
      </c>
    </row>
    <row r="2173" spans="51:56" ht="11.25" customHeight="1" x14ac:dyDescent="0.25">
      <c r="AY2173" s="189" t="s">
        <v>91</v>
      </c>
      <c r="AZ2173" s="188">
        <f>_xll.qlInterestRateIndexFixingDate(Currency&amp;"ibor"&amp;$I$1,BA2173,Trigger)</f>
        <v>54527</v>
      </c>
      <c r="BA2173" s="188">
        <f>_xll.qlCalendarAdvance(Calendar,BA2172,AY2173,"f",,Trigger)</f>
        <v>54533</v>
      </c>
      <c r="BB2173" s="188">
        <f>_xll.qlInterestRateIndexMaturity(Currency&amp;"ibor"&amp;$I$1,BA2173,Trigger)</f>
        <v>54624</v>
      </c>
      <c r="BC2173" s="361" t="e">
        <f>_xll.qlIndexFixing($AC$5,AZ2173,,_xll.ohTrigger(Trigger,Quote!$V$2))</f>
        <v>#VALUE!</v>
      </c>
      <c r="BD2173" s="361" t="e">
        <f>_xll.qlIndexFixing($BE$1,AZ2173,TRUE,_xll.ohTrigger(Trigger,Quote!$V$2))</f>
        <v>#NUM!</v>
      </c>
    </row>
    <row r="2174" spans="51:56" ht="11.25" customHeight="1" x14ac:dyDescent="0.25">
      <c r="AY2174" s="189" t="s">
        <v>91</v>
      </c>
      <c r="AZ2174" s="188">
        <f>_xll.qlInterestRateIndexFixingDate(Currency&amp;"ibor"&amp;$I$1,BA2174,Trigger)</f>
        <v>54536</v>
      </c>
      <c r="BA2174" s="188">
        <f>_xll.qlCalendarAdvance(Calendar,BA2173,AY2174,"f",,Trigger)</f>
        <v>54540</v>
      </c>
      <c r="BB2174" s="188">
        <f>_xll.qlInterestRateIndexMaturity(Currency&amp;"ibor"&amp;$I$1,BA2174,Trigger)</f>
        <v>54631</v>
      </c>
      <c r="BC2174" s="361" t="e">
        <f>_xll.qlIndexFixing($AC$5,AZ2174,,_xll.ohTrigger(Trigger,Quote!$V$2))</f>
        <v>#VALUE!</v>
      </c>
      <c r="BD2174" s="361" t="e">
        <f>_xll.qlIndexFixing($BE$1,AZ2174,TRUE,_xll.ohTrigger(Trigger,Quote!$V$2))</f>
        <v>#NUM!</v>
      </c>
    </row>
    <row r="2175" spans="51:56" ht="11.25" customHeight="1" x14ac:dyDescent="0.25">
      <c r="AY2175" s="189" t="s">
        <v>91</v>
      </c>
      <c r="AZ2175" s="188">
        <f>_xll.qlInterestRateIndexFixingDate(Currency&amp;"ibor"&amp;$I$1,BA2175,Trigger)</f>
        <v>54543</v>
      </c>
      <c r="BA2175" s="188">
        <f>_xll.qlCalendarAdvance(Calendar,BA2174,AY2175,"f",,Trigger)</f>
        <v>54547</v>
      </c>
      <c r="BB2175" s="188">
        <f>_xll.qlInterestRateIndexMaturity(Currency&amp;"ibor"&amp;$I$1,BA2175,Trigger)</f>
        <v>54639</v>
      </c>
      <c r="BC2175" s="361" t="e">
        <f>_xll.qlIndexFixing($AC$5,AZ2175,,_xll.ohTrigger(Trigger,Quote!$V$2))</f>
        <v>#VALUE!</v>
      </c>
      <c r="BD2175" s="361" t="e">
        <f>_xll.qlIndexFixing($BE$1,AZ2175,TRUE,_xll.ohTrigger(Trigger,Quote!$V$2))</f>
        <v>#NUM!</v>
      </c>
    </row>
    <row r="2176" spans="51:56" ht="11.25" customHeight="1" x14ac:dyDescent="0.25">
      <c r="AY2176" s="189" t="s">
        <v>91</v>
      </c>
      <c r="AZ2176" s="188">
        <f>_xll.qlInterestRateIndexFixingDate(Currency&amp;"ibor"&amp;$I$1,BA2176,Trigger)</f>
        <v>54550</v>
      </c>
      <c r="BA2176" s="188">
        <f>_xll.qlCalendarAdvance(Calendar,BA2175,AY2176,"f",,Trigger)</f>
        <v>54554</v>
      </c>
      <c r="BB2176" s="188">
        <f>_xll.qlInterestRateIndexMaturity(Currency&amp;"ibor"&amp;$I$1,BA2176,Trigger)</f>
        <v>54646</v>
      </c>
      <c r="BC2176" s="361" t="e">
        <f>_xll.qlIndexFixing($AC$5,AZ2176,,_xll.ohTrigger(Trigger,Quote!$V$2))</f>
        <v>#VALUE!</v>
      </c>
      <c r="BD2176" s="361" t="e">
        <f>_xll.qlIndexFixing($BE$1,AZ2176,TRUE,_xll.ohTrigger(Trigger,Quote!$V$2))</f>
        <v>#NUM!</v>
      </c>
    </row>
    <row r="2177" spans="51:56" ht="11.25" customHeight="1" x14ac:dyDescent="0.25">
      <c r="AY2177" s="189" t="s">
        <v>91</v>
      </c>
      <c r="AZ2177" s="188">
        <f>_xll.qlInterestRateIndexFixingDate(Currency&amp;"ibor"&amp;$I$1,BA2177,Trigger)</f>
        <v>54557</v>
      </c>
      <c r="BA2177" s="188">
        <f>_xll.qlCalendarAdvance(Calendar,BA2176,AY2177,"f",,Trigger)</f>
        <v>54561</v>
      </c>
      <c r="BB2177" s="188">
        <f>_xll.qlInterestRateIndexMaturity(Currency&amp;"ibor"&amp;$I$1,BA2177,Trigger)</f>
        <v>54653</v>
      </c>
      <c r="BC2177" s="361" t="e">
        <f>_xll.qlIndexFixing($AC$5,AZ2177,,_xll.ohTrigger(Trigger,Quote!$V$2))</f>
        <v>#VALUE!</v>
      </c>
      <c r="BD2177" s="361" t="e">
        <f>_xll.qlIndexFixing($BE$1,AZ2177,TRUE,_xll.ohTrigger(Trigger,Quote!$V$2))</f>
        <v>#NUM!</v>
      </c>
    </row>
    <row r="2178" spans="51:56" ht="11.25" customHeight="1" x14ac:dyDescent="0.25">
      <c r="AY2178" s="189" t="s">
        <v>91</v>
      </c>
      <c r="AZ2178" s="188">
        <f>_xll.qlInterestRateIndexFixingDate(Currency&amp;"ibor"&amp;$I$1,BA2178,Trigger)</f>
        <v>54564</v>
      </c>
      <c r="BA2178" s="188">
        <f>_xll.qlCalendarAdvance(Calendar,BA2177,AY2178,"f",,Trigger)</f>
        <v>54568</v>
      </c>
      <c r="BB2178" s="188">
        <f>_xll.qlInterestRateIndexMaturity(Currency&amp;"ibor"&amp;$I$1,BA2178,Trigger)</f>
        <v>54660</v>
      </c>
      <c r="BC2178" s="361" t="e">
        <f>_xll.qlIndexFixing($AC$5,AZ2178,,_xll.ohTrigger(Trigger,Quote!$V$2))</f>
        <v>#VALUE!</v>
      </c>
      <c r="BD2178" s="361" t="e">
        <f>_xll.qlIndexFixing($BE$1,AZ2178,TRUE,_xll.ohTrigger(Trigger,Quote!$V$2))</f>
        <v>#NUM!</v>
      </c>
    </row>
    <row r="2179" spans="51:56" ht="11.25" customHeight="1" x14ac:dyDescent="0.25">
      <c r="AY2179" s="189" t="s">
        <v>91</v>
      </c>
      <c r="AZ2179" s="188">
        <f>_xll.qlInterestRateIndexFixingDate(Currency&amp;"ibor"&amp;$I$1,BA2179,Trigger)</f>
        <v>54571</v>
      </c>
      <c r="BA2179" s="188">
        <f>_xll.qlCalendarAdvance(Calendar,BA2178,AY2179,"f",,Trigger)</f>
        <v>54575</v>
      </c>
      <c r="BB2179" s="188">
        <f>_xll.qlInterestRateIndexMaturity(Currency&amp;"ibor"&amp;$I$1,BA2179,Trigger)</f>
        <v>54667</v>
      </c>
      <c r="BC2179" s="361" t="e">
        <f>_xll.qlIndexFixing($AC$5,AZ2179,,_xll.ohTrigger(Trigger,Quote!$V$2))</f>
        <v>#VALUE!</v>
      </c>
      <c r="BD2179" s="361" t="e">
        <f>_xll.qlIndexFixing($BE$1,AZ2179,TRUE,_xll.ohTrigger(Trigger,Quote!$V$2))</f>
        <v>#NUM!</v>
      </c>
    </row>
    <row r="2180" spans="51:56" ht="11.25" customHeight="1" x14ac:dyDescent="0.25">
      <c r="AY2180" s="189" t="s">
        <v>91</v>
      </c>
      <c r="AZ2180" s="188">
        <f>_xll.qlInterestRateIndexFixingDate(Currency&amp;"ibor"&amp;$I$1,BA2180,Trigger)</f>
        <v>54578</v>
      </c>
      <c r="BA2180" s="188">
        <f>_xll.qlCalendarAdvance(Calendar,BA2179,AY2180,"f",,Trigger)</f>
        <v>54582</v>
      </c>
      <c r="BB2180" s="188">
        <f>_xll.qlInterestRateIndexMaturity(Currency&amp;"ibor"&amp;$I$1,BA2180,Trigger)</f>
        <v>54674</v>
      </c>
      <c r="BC2180" s="361" t="e">
        <f>_xll.qlIndexFixing($AC$5,AZ2180,,_xll.ohTrigger(Trigger,Quote!$V$2))</f>
        <v>#VALUE!</v>
      </c>
      <c r="BD2180" s="361" t="e">
        <f>_xll.qlIndexFixing($BE$1,AZ2180,TRUE,_xll.ohTrigger(Trigger,Quote!$V$2))</f>
        <v>#NUM!</v>
      </c>
    </row>
    <row r="2181" spans="51:56" ht="11.25" customHeight="1" x14ac:dyDescent="0.25">
      <c r="AY2181" s="189" t="s">
        <v>91</v>
      </c>
      <c r="AZ2181" s="188">
        <f>_xll.qlInterestRateIndexFixingDate(Currency&amp;"ibor"&amp;$I$1,BA2181,Trigger)</f>
        <v>54585</v>
      </c>
      <c r="BA2181" s="188">
        <f>_xll.qlCalendarAdvance(Calendar,BA2180,AY2181,"f",,Trigger)</f>
        <v>54589</v>
      </c>
      <c r="BB2181" s="188">
        <f>_xll.qlInterestRateIndexMaturity(Currency&amp;"ibor"&amp;$I$1,BA2181,Trigger)</f>
        <v>54681</v>
      </c>
      <c r="BC2181" s="361" t="e">
        <f>_xll.qlIndexFixing($AC$5,AZ2181,,_xll.ohTrigger(Trigger,Quote!$V$2))</f>
        <v>#VALUE!</v>
      </c>
      <c r="BD2181" s="361" t="e">
        <f>_xll.qlIndexFixing($BE$1,AZ2181,TRUE,_xll.ohTrigger(Trigger,Quote!$V$2))</f>
        <v>#NUM!</v>
      </c>
    </row>
    <row r="2182" spans="51:56" ht="11.25" customHeight="1" x14ac:dyDescent="0.25">
      <c r="AY2182" s="189" t="s">
        <v>91</v>
      </c>
      <c r="AZ2182" s="188">
        <f>_xll.qlInterestRateIndexFixingDate(Currency&amp;"ibor"&amp;$I$1,BA2182,Trigger)</f>
        <v>54592</v>
      </c>
      <c r="BA2182" s="188">
        <f>_xll.qlCalendarAdvance(Calendar,BA2181,AY2182,"f",,Trigger)</f>
        <v>54596</v>
      </c>
      <c r="BB2182" s="188">
        <f>_xll.qlInterestRateIndexMaturity(Currency&amp;"ibor"&amp;$I$1,BA2182,Trigger)</f>
        <v>54688</v>
      </c>
      <c r="BC2182" s="361" t="e">
        <f>_xll.qlIndexFixing($AC$5,AZ2182,,_xll.ohTrigger(Trigger,Quote!$V$2))</f>
        <v>#VALUE!</v>
      </c>
      <c r="BD2182" s="361" t="e">
        <f>_xll.qlIndexFixing($BE$1,AZ2182,TRUE,_xll.ohTrigger(Trigger,Quote!$V$2))</f>
        <v>#NUM!</v>
      </c>
    </row>
    <row r="2183" spans="51:56" ht="11.25" customHeight="1" x14ac:dyDescent="0.25">
      <c r="AY2183" s="189" t="s">
        <v>91</v>
      </c>
      <c r="AZ2183" s="188">
        <f>_xll.qlInterestRateIndexFixingDate(Currency&amp;"ibor"&amp;$I$1,BA2183,Trigger)</f>
        <v>54599</v>
      </c>
      <c r="BA2183" s="188">
        <f>_xll.qlCalendarAdvance(Calendar,BA2182,AY2183,"f",,Trigger)</f>
        <v>54603</v>
      </c>
      <c r="BB2183" s="188">
        <f>_xll.qlInterestRateIndexMaturity(Currency&amp;"ibor"&amp;$I$1,BA2183,Trigger)</f>
        <v>54695</v>
      </c>
      <c r="BC2183" s="361" t="e">
        <f>_xll.qlIndexFixing($AC$5,AZ2183,,_xll.ohTrigger(Trigger,Quote!$V$2))</f>
        <v>#VALUE!</v>
      </c>
      <c r="BD2183" s="361" t="e">
        <f>_xll.qlIndexFixing($BE$1,AZ2183,TRUE,_xll.ohTrigger(Trigger,Quote!$V$2))</f>
        <v>#NUM!</v>
      </c>
    </row>
    <row r="2184" spans="51:56" ht="11.25" customHeight="1" x14ac:dyDescent="0.25">
      <c r="AY2184" s="189" t="s">
        <v>91</v>
      </c>
      <c r="AZ2184" s="188">
        <f>_xll.qlInterestRateIndexFixingDate(Currency&amp;"ibor"&amp;$I$1,BA2184,Trigger)</f>
        <v>54606</v>
      </c>
      <c r="BA2184" s="188">
        <f>_xll.qlCalendarAdvance(Calendar,BA2183,AY2184,"f",,Trigger)</f>
        <v>54610</v>
      </c>
      <c r="BB2184" s="188">
        <f>_xll.qlInterestRateIndexMaturity(Currency&amp;"ibor"&amp;$I$1,BA2184,Trigger)</f>
        <v>54702</v>
      </c>
      <c r="BC2184" s="361" t="e">
        <f>_xll.qlIndexFixing($AC$5,AZ2184,,_xll.ohTrigger(Trigger,Quote!$V$2))</f>
        <v>#VALUE!</v>
      </c>
      <c r="BD2184" s="361" t="e">
        <f>_xll.qlIndexFixing($BE$1,AZ2184,TRUE,_xll.ohTrigger(Trigger,Quote!$V$2))</f>
        <v>#NUM!</v>
      </c>
    </row>
    <row r="2185" spans="51:56" ht="11.25" customHeight="1" x14ac:dyDescent="0.25">
      <c r="AY2185" s="189" t="s">
        <v>91</v>
      </c>
      <c r="AZ2185" s="188">
        <f>_xll.qlInterestRateIndexFixingDate(Currency&amp;"ibor"&amp;$I$1,BA2185,Trigger)</f>
        <v>54613</v>
      </c>
      <c r="BA2185" s="188">
        <f>_xll.qlCalendarAdvance(Calendar,BA2184,AY2185,"f",,Trigger)</f>
        <v>54617</v>
      </c>
      <c r="BB2185" s="188">
        <f>_xll.qlInterestRateIndexMaturity(Currency&amp;"ibor"&amp;$I$1,BA2185,Trigger)</f>
        <v>54709</v>
      </c>
      <c r="BC2185" s="361" t="e">
        <f>_xll.qlIndexFixing($AC$5,AZ2185,,_xll.ohTrigger(Trigger,Quote!$V$2))</f>
        <v>#VALUE!</v>
      </c>
      <c r="BD2185" s="361" t="e">
        <f>_xll.qlIndexFixing($BE$1,AZ2185,TRUE,_xll.ohTrigger(Trigger,Quote!$V$2))</f>
        <v>#NUM!</v>
      </c>
    </row>
    <row r="2186" spans="51:56" ht="11.25" customHeight="1" x14ac:dyDescent="0.25">
      <c r="AY2186" s="189" t="s">
        <v>91</v>
      </c>
      <c r="AZ2186" s="188">
        <f>_xll.qlInterestRateIndexFixingDate(Currency&amp;"ibor"&amp;$I$1,BA2186,Trigger)</f>
        <v>54620</v>
      </c>
      <c r="BA2186" s="188">
        <f>_xll.qlCalendarAdvance(Calendar,BA2185,AY2186,"f",,Trigger)</f>
        <v>54624</v>
      </c>
      <c r="BB2186" s="188">
        <f>_xll.qlInterestRateIndexMaturity(Currency&amp;"ibor"&amp;$I$1,BA2186,Trigger)</f>
        <v>54716</v>
      </c>
      <c r="BC2186" s="361" t="e">
        <f>_xll.qlIndexFixing($AC$5,AZ2186,,_xll.ohTrigger(Trigger,Quote!$V$2))</f>
        <v>#VALUE!</v>
      </c>
      <c r="BD2186" s="361" t="e">
        <f>_xll.qlIndexFixing($BE$1,AZ2186,TRUE,_xll.ohTrigger(Trigger,Quote!$V$2))</f>
        <v>#NUM!</v>
      </c>
    </row>
    <row r="2187" spans="51:56" ht="11.25" customHeight="1" x14ac:dyDescent="0.25">
      <c r="AY2187" s="189" t="s">
        <v>91</v>
      </c>
      <c r="AZ2187" s="188">
        <f>_xll.qlInterestRateIndexFixingDate(Currency&amp;"ibor"&amp;$I$1,BA2187,Trigger)</f>
        <v>54627</v>
      </c>
      <c r="BA2187" s="188">
        <f>_xll.qlCalendarAdvance(Calendar,BA2186,AY2187,"f",,Trigger)</f>
        <v>54631</v>
      </c>
      <c r="BB2187" s="188">
        <f>_xll.qlInterestRateIndexMaturity(Currency&amp;"ibor"&amp;$I$1,BA2187,Trigger)</f>
        <v>54723</v>
      </c>
      <c r="BC2187" s="361" t="e">
        <f>_xll.qlIndexFixing($AC$5,AZ2187,,_xll.ohTrigger(Trigger,Quote!$V$2))</f>
        <v>#VALUE!</v>
      </c>
      <c r="BD2187" s="361" t="e">
        <f>_xll.qlIndexFixing($BE$1,AZ2187,TRUE,_xll.ohTrigger(Trigger,Quote!$V$2))</f>
        <v>#NUM!</v>
      </c>
    </row>
    <row r="2188" spans="51:56" ht="11.25" customHeight="1" x14ac:dyDescent="0.25">
      <c r="AY2188" s="189" t="s">
        <v>91</v>
      </c>
      <c r="AZ2188" s="188">
        <f>_xll.qlInterestRateIndexFixingDate(Currency&amp;"ibor"&amp;$I$1,BA2188,Trigger)</f>
        <v>54634</v>
      </c>
      <c r="BA2188" s="188">
        <f>_xll.qlCalendarAdvance(Calendar,BA2187,AY2188,"f",,Trigger)</f>
        <v>54638</v>
      </c>
      <c r="BB2188" s="188">
        <f>_xll.qlInterestRateIndexMaturity(Currency&amp;"ibor"&amp;$I$1,BA2188,Trigger)</f>
        <v>54730</v>
      </c>
      <c r="BC2188" s="361" t="e">
        <f>_xll.qlIndexFixing($AC$5,AZ2188,,_xll.ohTrigger(Trigger,Quote!$V$2))</f>
        <v>#VALUE!</v>
      </c>
      <c r="BD2188" s="361" t="e">
        <f>_xll.qlIndexFixing($BE$1,AZ2188,TRUE,_xll.ohTrigger(Trigger,Quote!$V$2))</f>
        <v>#NUM!</v>
      </c>
    </row>
    <row r="2189" spans="51:56" ht="11.25" customHeight="1" x14ac:dyDescent="0.25">
      <c r="AY2189" s="189" t="s">
        <v>91</v>
      </c>
      <c r="AZ2189" s="188">
        <f>_xll.qlInterestRateIndexFixingDate(Currency&amp;"ibor"&amp;$I$1,BA2189,Trigger)</f>
        <v>54641</v>
      </c>
      <c r="BA2189" s="188">
        <f>_xll.qlCalendarAdvance(Calendar,BA2188,AY2189,"f",,Trigger)</f>
        <v>54645</v>
      </c>
      <c r="BB2189" s="188">
        <f>_xll.qlInterestRateIndexMaturity(Currency&amp;"ibor"&amp;$I$1,BA2189,Trigger)</f>
        <v>54737</v>
      </c>
      <c r="BC2189" s="361" t="e">
        <f>_xll.qlIndexFixing($AC$5,AZ2189,,_xll.ohTrigger(Trigger,Quote!$V$2))</f>
        <v>#VALUE!</v>
      </c>
      <c r="BD2189" s="361" t="e">
        <f>_xll.qlIndexFixing($BE$1,AZ2189,TRUE,_xll.ohTrigger(Trigger,Quote!$V$2))</f>
        <v>#NUM!</v>
      </c>
    </row>
    <row r="2190" spans="51:56" ht="11.25" customHeight="1" x14ac:dyDescent="0.25">
      <c r="AY2190" s="189" t="s">
        <v>91</v>
      </c>
      <c r="AZ2190" s="188">
        <f>_xll.qlInterestRateIndexFixingDate(Currency&amp;"ibor"&amp;$I$1,BA2190,Trigger)</f>
        <v>54648</v>
      </c>
      <c r="BA2190" s="188">
        <f>_xll.qlCalendarAdvance(Calendar,BA2189,AY2190,"f",,Trigger)</f>
        <v>54652</v>
      </c>
      <c r="BB2190" s="188">
        <f>_xll.qlInterestRateIndexMaturity(Currency&amp;"ibor"&amp;$I$1,BA2190,Trigger)</f>
        <v>54744</v>
      </c>
      <c r="BC2190" s="361" t="e">
        <f>_xll.qlIndexFixing($AC$5,AZ2190,,_xll.ohTrigger(Trigger,Quote!$V$2))</f>
        <v>#VALUE!</v>
      </c>
      <c r="BD2190" s="361" t="e">
        <f>_xll.qlIndexFixing($BE$1,AZ2190,TRUE,_xll.ohTrigger(Trigger,Quote!$V$2))</f>
        <v>#NUM!</v>
      </c>
    </row>
    <row r="2191" spans="51:56" ht="11.25" customHeight="1" x14ac:dyDescent="0.25">
      <c r="AY2191" s="189" t="s">
        <v>91</v>
      </c>
      <c r="AZ2191" s="188">
        <f>_xll.qlInterestRateIndexFixingDate(Currency&amp;"ibor"&amp;$I$1,BA2191,Trigger)</f>
        <v>54655</v>
      </c>
      <c r="BA2191" s="188">
        <f>_xll.qlCalendarAdvance(Calendar,BA2190,AY2191,"f",,Trigger)</f>
        <v>54659</v>
      </c>
      <c r="BB2191" s="188">
        <f>_xll.qlInterestRateIndexMaturity(Currency&amp;"ibor"&amp;$I$1,BA2191,Trigger)</f>
        <v>54751</v>
      </c>
      <c r="BC2191" s="361" t="e">
        <f>_xll.qlIndexFixing($AC$5,AZ2191,,_xll.ohTrigger(Trigger,Quote!$V$2))</f>
        <v>#VALUE!</v>
      </c>
      <c r="BD2191" s="361" t="e">
        <f>_xll.qlIndexFixing($BE$1,AZ2191,TRUE,_xll.ohTrigger(Trigger,Quote!$V$2))</f>
        <v>#NUM!</v>
      </c>
    </row>
    <row r="2192" spans="51:56" ht="11.25" customHeight="1" x14ac:dyDescent="0.25">
      <c r="AY2192" s="189" t="s">
        <v>91</v>
      </c>
      <c r="AZ2192" s="188">
        <f>_xll.qlInterestRateIndexFixingDate(Currency&amp;"ibor"&amp;$I$1,BA2192,Trigger)</f>
        <v>54662</v>
      </c>
      <c r="BA2192" s="188">
        <f>_xll.qlCalendarAdvance(Calendar,BA2191,AY2192,"f",,Trigger)</f>
        <v>54666</v>
      </c>
      <c r="BB2192" s="188">
        <f>_xll.qlInterestRateIndexMaturity(Currency&amp;"ibor"&amp;$I$1,BA2192,Trigger)</f>
        <v>54757</v>
      </c>
      <c r="BC2192" s="361" t="e">
        <f>_xll.qlIndexFixing($AC$5,AZ2192,,_xll.ohTrigger(Trigger,Quote!$V$2))</f>
        <v>#VALUE!</v>
      </c>
      <c r="BD2192" s="361" t="e">
        <f>_xll.qlIndexFixing($BE$1,AZ2192,TRUE,_xll.ohTrigger(Trigger,Quote!$V$2))</f>
        <v>#NUM!</v>
      </c>
    </row>
    <row r="2193" spans="51:56" ht="11.25" customHeight="1" x14ac:dyDescent="0.25">
      <c r="AY2193" s="189" t="s">
        <v>91</v>
      </c>
      <c r="AZ2193" s="188">
        <f>_xll.qlInterestRateIndexFixingDate(Currency&amp;"ibor"&amp;$I$1,BA2193,Trigger)</f>
        <v>54669</v>
      </c>
      <c r="BA2193" s="188">
        <f>_xll.qlCalendarAdvance(Calendar,BA2192,AY2193,"f",,Trigger)</f>
        <v>54673</v>
      </c>
      <c r="BB2193" s="188">
        <f>_xll.qlInterestRateIndexMaturity(Currency&amp;"ibor"&amp;$I$1,BA2193,Trigger)</f>
        <v>54764</v>
      </c>
      <c r="BC2193" s="361" t="e">
        <f>_xll.qlIndexFixing($AC$5,AZ2193,,_xll.ohTrigger(Trigger,Quote!$V$2))</f>
        <v>#VALUE!</v>
      </c>
      <c r="BD2193" s="361" t="e">
        <f>_xll.qlIndexFixing($BE$1,AZ2193,TRUE,_xll.ohTrigger(Trigger,Quote!$V$2))</f>
        <v>#NUM!</v>
      </c>
    </row>
    <row r="2194" spans="51:56" ht="11.25" customHeight="1" x14ac:dyDescent="0.25">
      <c r="AY2194" s="189" t="s">
        <v>91</v>
      </c>
      <c r="AZ2194" s="188">
        <f>_xll.qlInterestRateIndexFixingDate(Currency&amp;"ibor"&amp;$I$1,BA2194,Trigger)</f>
        <v>54676</v>
      </c>
      <c r="BA2194" s="188">
        <f>_xll.qlCalendarAdvance(Calendar,BA2193,AY2194,"f",,Trigger)</f>
        <v>54680</v>
      </c>
      <c r="BB2194" s="188">
        <f>_xll.qlInterestRateIndexMaturity(Currency&amp;"ibor"&amp;$I$1,BA2194,Trigger)</f>
        <v>54771</v>
      </c>
      <c r="BC2194" s="361" t="e">
        <f>_xll.qlIndexFixing($AC$5,AZ2194,,_xll.ohTrigger(Trigger,Quote!$V$2))</f>
        <v>#VALUE!</v>
      </c>
      <c r="BD2194" s="361" t="e">
        <f>_xll.qlIndexFixing($BE$1,AZ2194,TRUE,_xll.ohTrigger(Trigger,Quote!$V$2))</f>
        <v>#NUM!</v>
      </c>
    </row>
    <row r="2195" spans="51:56" ht="11.25" customHeight="1" x14ac:dyDescent="0.25">
      <c r="AY2195" s="189" t="s">
        <v>91</v>
      </c>
      <c r="AZ2195" s="188">
        <f>_xll.qlInterestRateIndexFixingDate(Currency&amp;"ibor"&amp;$I$1,BA2195,Trigger)</f>
        <v>54683</v>
      </c>
      <c r="BA2195" s="188">
        <f>_xll.qlCalendarAdvance(Calendar,BA2194,AY2195,"f",,Trigger)</f>
        <v>54687</v>
      </c>
      <c r="BB2195" s="188">
        <f>_xll.qlInterestRateIndexMaturity(Currency&amp;"ibor"&amp;$I$1,BA2195,Trigger)</f>
        <v>54778</v>
      </c>
      <c r="BC2195" s="361" t="e">
        <f>_xll.qlIndexFixing($AC$5,AZ2195,,_xll.ohTrigger(Trigger,Quote!$V$2))</f>
        <v>#VALUE!</v>
      </c>
      <c r="BD2195" s="361" t="e">
        <f>_xll.qlIndexFixing($BE$1,AZ2195,TRUE,_xll.ohTrigger(Trigger,Quote!$V$2))</f>
        <v>#NUM!</v>
      </c>
    </row>
    <row r="2196" spans="51:56" ht="11.25" customHeight="1" x14ac:dyDescent="0.25">
      <c r="AY2196" s="189" t="s">
        <v>91</v>
      </c>
      <c r="AZ2196" s="188">
        <f>_xll.qlInterestRateIndexFixingDate(Currency&amp;"ibor"&amp;$I$1,BA2196,Trigger)</f>
        <v>54690</v>
      </c>
      <c r="BA2196" s="188">
        <f>_xll.qlCalendarAdvance(Calendar,BA2195,AY2196,"f",,Trigger)</f>
        <v>54694</v>
      </c>
      <c r="BB2196" s="188">
        <f>_xll.qlInterestRateIndexMaturity(Currency&amp;"ibor"&amp;$I$1,BA2196,Trigger)</f>
        <v>54785</v>
      </c>
      <c r="BC2196" s="361" t="e">
        <f>_xll.qlIndexFixing($AC$5,AZ2196,,_xll.ohTrigger(Trigger,Quote!$V$2))</f>
        <v>#VALUE!</v>
      </c>
      <c r="BD2196" s="361" t="e">
        <f>_xll.qlIndexFixing($BE$1,AZ2196,TRUE,_xll.ohTrigger(Trigger,Quote!$V$2))</f>
        <v>#NUM!</v>
      </c>
    </row>
    <row r="2197" spans="51:56" ht="11.25" customHeight="1" x14ac:dyDescent="0.25">
      <c r="AY2197" s="189" t="s">
        <v>91</v>
      </c>
      <c r="AZ2197" s="188">
        <f>_xll.qlInterestRateIndexFixingDate(Currency&amp;"ibor"&amp;$I$1,BA2197,Trigger)</f>
        <v>54697</v>
      </c>
      <c r="BA2197" s="188">
        <f>_xll.qlCalendarAdvance(Calendar,BA2196,AY2197,"f",,Trigger)</f>
        <v>54701</v>
      </c>
      <c r="BB2197" s="188">
        <f>_xll.qlInterestRateIndexMaturity(Currency&amp;"ibor"&amp;$I$1,BA2197,Trigger)</f>
        <v>54793</v>
      </c>
      <c r="BC2197" s="361" t="e">
        <f>_xll.qlIndexFixing($AC$5,AZ2197,,_xll.ohTrigger(Trigger,Quote!$V$2))</f>
        <v>#VALUE!</v>
      </c>
      <c r="BD2197" s="361" t="e">
        <f>_xll.qlIndexFixing($BE$1,AZ2197,TRUE,_xll.ohTrigger(Trigger,Quote!$V$2))</f>
        <v>#NUM!</v>
      </c>
    </row>
    <row r="2198" spans="51:56" ht="11.25" customHeight="1" x14ac:dyDescent="0.25">
      <c r="AY2198" s="189" t="s">
        <v>91</v>
      </c>
      <c r="AZ2198" s="188">
        <f>_xll.qlInterestRateIndexFixingDate(Currency&amp;"ibor"&amp;$I$1,BA2198,Trigger)</f>
        <v>54704</v>
      </c>
      <c r="BA2198" s="188">
        <f>_xll.qlCalendarAdvance(Calendar,BA2197,AY2198,"f",,Trigger)</f>
        <v>54708</v>
      </c>
      <c r="BB2198" s="188">
        <f>_xll.qlInterestRateIndexMaturity(Currency&amp;"ibor"&amp;$I$1,BA2198,Trigger)</f>
        <v>54800</v>
      </c>
      <c r="BC2198" s="361" t="e">
        <f>_xll.qlIndexFixing($AC$5,AZ2198,,_xll.ohTrigger(Trigger,Quote!$V$2))</f>
        <v>#VALUE!</v>
      </c>
      <c r="BD2198" s="361" t="e">
        <f>_xll.qlIndexFixing($BE$1,AZ2198,TRUE,_xll.ohTrigger(Trigger,Quote!$V$2))</f>
        <v>#NUM!</v>
      </c>
    </row>
    <row r="2199" spans="51:56" ht="11.25" customHeight="1" x14ac:dyDescent="0.25">
      <c r="AY2199" s="189" t="s">
        <v>91</v>
      </c>
      <c r="AZ2199" s="188">
        <f>_xll.qlInterestRateIndexFixingDate(Currency&amp;"ibor"&amp;$I$1,BA2199,Trigger)</f>
        <v>54711</v>
      </c>
      <c r="BA2199" s="188">
        <f>_xll.qlCalendarAdvance(Calendar,BA2198,AY2199,"f",,Trigger)</f>
        <v>54715</v>
      </c>
      <c r="BB2199" s="188">
        <f>_xll.qlInterestRateIndexMaturity(Currency&amp;"ibor"&amp;$I$1,BA2199,Trigger)</f>
        <v>54807</v>
      </c>
      <c r="BC2199" s="361" t="e">
        <f>_xll.qlIndexFixing($AC$5,AZ2199,,_xll.ohTrigger(Trigger,Quote!$V$2))</f>
        <v>#VALUE!</v>
      </c>
      <c r="BD2199" s="361" t="e">
        <f>_xll.qlIndexFixing($BE$1,AZ2199,TRUE,_xll.ohTrigger(Trigger,Quote!$V$2))</f>
        <v>#NUM!</v>
      </c>
    </row>
    <row r="2200" spans="51:56" ht="11.25" customHeight="1" x14ac:dyDescent="0.25">
      <c r="AY2200" s="189" t="s">
        <v>91</v>
      </c>
      <c r="AZ2200" s="188">
        <f>_xll.qlInterestRateIndexFixingDate(Currency&amp;"ibor"&amp;$I$1,BA2200,Trigger)</f>
        <v>54718</v>
      </c>
      <c r="BA2200" s="188">
        <f>_xll.qlCalendarAdvance(Calendar,BA2199,AY2200,"f",,Trigger)</f>
        <v>54722</v>
      </c>
      <c r="BB2200" s="188">
        <f>_xll.qlInterestRateIndexMaturity(Currency&amp;"ibor"&amp;$I$1,BA2200,Trigger)</f>
        <v>54814</v>
      </c>
      <c r="BC2200" s="361" t="e">
        <f>_xll.qlIndexFixing($AC$5,AZ2200,,_xll.ohTrigger(Trigger,Quote!$V$2))</f>
        <v>#VALUE!</v>
      </c>
      <c r="BD2200" s="361" t="e">
        <f>_xll.qlIndexFixing($BE$1,AZ2200,TRUE,_xll.ohTrigger(Trigger,Quote!$V$2))</f>
        <v>#NUM!</v>
      </c>
    </row>
    <row r="2201" spans="51:56" ht="11.25" customHeight="1" x14ac:dyDescent="0.25">
      <c r="AY2201" s="189" t="s">
        <v>91</v>
      </c>
      <c r="AZ2201" s="188">
        <f>_xll.qlInterestRateIndexFixingDate(Currency&amp;"ibor"&amp;$I$1,BA2201,Trigger)</f>
        <v>54725</v>
      </c>
      <c r="BA2201" s="188">
        <f>_xll.qlCalendarAdvance(Calendar,BA2200,AY2201,"f",,Trigger)</f>
        <v>54729</v>
      </c>
      <c r="BB2201" s="188">
        <f>_xll.qlInterestRateIndexMaturity(Currency&amp;"ibor"&amp;$I$1,BA2201,Trigger)</f>
        <v>54821</v>
      </c>
      <c r="BC2201" s="361" t="e">
        <f>_xll.qlIndexFixing($AC$5,AZ2201,,_xll.ohTrigger(Trigger,Quote!$V$2))</f>
        <v>#VALUE!</v>
      </c>
      <c r="BD2201" s="361" t="e">
        <f>_xll.qlIndexFixing($BE$1,AZ2201,TRUE,_xll.ohTrigger(Trigger,Quote!$V$2))</f>
        <v>#NUM!</v>
      </c>
    </row>
    <row r="2202" spans="51:56" ht="11.25" customHeight="1" x14ac:dyDescent="0.25">
      <c r="AY2202" s="189" t="s">
        <v>91</v>
      </c>
      <c r="AZ2202" s="188">
        <f>_xll.qlInterestRateIndexFixingDate(Currency&amp;"ibor"&amp;$I$1,BA2202,Trigger)</f>
        <v>54732</v>
      </c>
      <c r="BA2202" s="188">
        <f>_xll.qlCalendarAdvance(Calendar,BA2201,AY2202,"f",,Trigger)</f>
        <v>54736</v>
      </c>
      <c r="BB2202" s="188">
        <f>_xll.qlInterestRateIndexMaturity(Currency&amp;"ibor"&amp;$I$1,BA2202,Trigger)</f>
        <v>54828</v>
      </c>
      <c r="BC2202" s="361" t="e">
        <f>_xll.qlIndexFixing($AC$5,AZ2202,,_xll.ohTrigger(Trigger,Quote!$V$2))</f>
        <v>#VALUE!</v>
      </c>
      <c r="BD2202" s="361" t="e">
        <f>_xll.qlIndexFixing($BE$1,AZ2202,TRUE,_xll.ohTrigger(Trigger,Quote!$V$2))</f>
        <v>#NUM!</v>
      </c>
    </row>
    <row r="2203" spans="51:56" ht="11.25" customHeight="1" x14ac:dyDescent="0.25">
      <c r="AY2203" s="189" t="s">
        <v>91</v>
      </c>
      <c r="AZ2203" s="188">
        <f>_xll.qlInterestRateIndexFixingDate(Currency&amp;"ibor"&amp;$I$1,BA2203,Trigger)</f>
        <v>54739</v>
      </c>
      <c r="BA2203" s="188">
        <f>_xll.qlCalendarAdvance(Calendar,BA2202,AY2203,"f",,Trigger)</f>
        <v>54743</v>
      </c>
      <c r="BB2203" s="188">
        <f>_xll.qlInterestRateIndexMaturity(Currency&amp;"ibor"&amp;$I$1,BA2203,Trigger)</f>
        <v>54835</v>
      </c>
      <c r="BC2203" s="361" t="e">
        <f>_xll.qlIndexFixing($AC$5,AZ2203,,_xll.ohTrigger(Trigger,Quote!$V$2))</f>
        <v>#VALUE!</v>
      </c>
      <c r="BD2203" s="361" t="e">
        <f>_xll.qlIndexFixing($BE$1,AZ2203,TRUE,_xll.ohTrigger(Trigger,Quote!$V$2))</f>
        <v>#NUM!</v>
      </c>
    </row>
    <row r="2204" spans="51:56" ht="11.25" customHeight="1" x14ac:dyDescent="0.25">
      <c r="AY2204" s="189" t="s">
        <v>91</v>
      </c>
      <c r="AZ2204" s="188">
        <f>_xll.qlInterestRateIndexFixingDate(Currency&amp;"ibor"&amp;$I$1,BA2204,Trigger)</f>
        <v>54746</v>
      </c>
      <c r="BA2204" s="188">
        <f>_xll.qlCalendarAdvance(Calendar,BA2203,AY2204,"f",,Trigger)</f>
        <v>54750</v>
      </c>
      <c r="BB2204" s="188">
        <f>_xll.qlInterestRateIndexMaturity(Currency&amp;"ibor"&amp;$I$1,BA2204,Trigger)</f>
        <v>54842</v>
      </c>
      <c r="BC2204" s="361" t="e">
        <f>_xll.qlIndexFixing($AC$5,AZ2204,,_xll.ohTrigger(Trigger,Quote!$V$2))</f>
        <v>#VALUE!</v>
      </c>
      <c r="BD2204" s="361" t="e">
        <f>_xll.qlIndexFixing($BE$1,AZ2204,TRUE,_xll.ohTrigger(Trigger,Quote!$V$2))</f>
        <v>#NUM!</v>
      </c>
    </row>
    <row r="2205" spans="51:56" ht="11.25" customHeight="1" x14ac:dyDescent="0.25">
      <c r="AY2205" s="189" t="s">
        <v>91</v>
      </c>
      <c r="AZ2205" s="188">
        <f>_xll.qlInterestRateIndexFixingDate(Currency&amp;"ibor"&amp;$I$1,BA2205,Trigger)</f>
        <v>54753</v>
      </c>
      <c r="BA2205" s="188">
        <f>_xll.qlCalendarAdvance(Calendar,BA2204,AY2205,"f",,Trigger)</f>
        <v>54757</v>
      </c>
      <c r="BB2205" s="188">
        <f>_xll.qlInterestRateIndexMaturity(Currency&amp;"ibor"&amp;$I$1,BA2205,Trigger)</f>
        <v>54847</v>
      </c>
      <c r="BC2205" s="361" t="e">
        <f>_xll.qlIndexFixing($AC$5,AZ2205,,_xll.ohTrigger(Trigger,Quote!$V$2))</f>
        <v>#VALUE!</v>
      </c>
      <c r="BD2205" s="361" t="e">
        <f>_xll.qlIndexFixing($BE$1,AZ2205,TRUE,_xll.ohTrigger(Trigger,Quote!$V$2))</f>
        <v>#NUM!</v>
      </c>
    </row>
    <row r="2206" spans="51:56" ht="11.25" customHeight="1" x14ac:dyDescent="0.25">
      <c r="AY2206" s="189" t="s">
        <v>91</v>
      </c>
      <c r="AZ2206" s="188">
        <f>_xll.qlInterestRateIndexFixingDate(Currency&amp;"ibor"&amp;$I$1,BA2206,Trigger)</f>
        <v>54760</v>
      </c>
      <c r="BA2206" s="188">
        <f>_xll.qlCalendarAdvance(Calendar,BA2205,AY2206,"f",,Trigger)</f>
        <v>54764</v>
      </c>
      <c r="BB2206" s="188">
        <f>_xll.qlInterestRateIndexMaturity(Currency&amp;"ibor"&amp;$I$1,BA2206,Trigger)</f>
        <v>54854</v>
      </c>
      <c r="BC2206" s="361" t="e">
        <f>_xll.qlIndexFixing($AC$5,AZ2206,,_xll.ohTrigger(Trigger,Quote!$V$2))</f>
        <v>#VALUE!</v>
      </c>
      <c r="BD2206" s="361" t="e">
        <f>_xll.qlIndexFixing($BE$1,AZ2206,TRUE,_xll.ohTrigger(Trigger,Quote!$V$2))</f>
        <v>#NUM!</v>
      </c>
    </row>
    <row r="2207" spans="51:56" ht="11.25" customHeight="1" x14ac:dyDescent="0.25">
      <c r="AY2207" s="189" t="s">
        <v>91</v>
      </c>
      <c r="AZ2207" s="188">
        <f>_xll.qlInterestRateIndexFixingDate(Currency&amp;"ibor"&amp;$I$1,BA2207,Trigger)</f>
        <v>54767</v>
      </c>
      <c r="BA2207" s="188">
        <f>_xll.qlCalendarAdvance(Calendar,BA2206,AY2207,"f",,Trigger)</f>
        <v>54771</v>
      </c>
      <c r="BB2207" s="188">
        <f>_xll.qlInterestRateIndexMaturity(Currency&amp;"ibor"&amp;$I$1,BA2207,Trigger)</f>
        <v>54861</v>
      </c>
      <c r="BC2207" s="361" t="e">
        <f>_xll.qlIndexFixing($AC$5,AZ2207,,_xll.ohTrigger(Trigger,Quote!$V$2))</f>
        <v>#VALUE!</v>
      </c>
      <c r="BD2207" s="361" t="e">
        <f>_xll.qlIndexFixing($BE$1,AZ2207,TRUE,_xll.ohTrigger(Trigger,Quote!$V$2))</f>
        <v>#NUM!</v>
      </c>
    </row>
    <row r="2208" spans="51:56" ht="11.25" customHeight="1" x14ac:dyDescent="0.25">
      <c r="AY2208" s="189" t="s">
        <v>91</v>
      </c>
      <c r="AZ2208" s="188">
        <f>_xll.qlInterestRateIndexFixingDate(Currency&amp;"ibor"&amp;$I$1,BA2208,Trigger)</f>
        <v>54774</v>
      </c>
      <c r="BA2208" s="188">
        <f>_xll.qlCalendarAdvance(Calendar,BA2207,AY2208,"f",,Trigger)</f>
        <v>54778</v>
      </c>
      <c r="BB2208" s="188">
        <f>_xll.qlInterestRateIndexMaturity(Currency&amp;"ibor"&amp;$I$1,BA2208,Trigger)</f>
        <v>54868</v>
      </c>
      <c r="BC2208" s="361" t="e">
        <f>_xll.qlIndexFixing($AC$5,AZ2208,,_xll.ohTrigger(Trigger,Quote!$V$2))</f>
        <v>#VALUE!</v>
      </c>
      <c r="BD2208" s="361" t="e">
        <f>_xll.qlIndexFixing($BE$1,AZ2208,TRUE,_xll.ohTrigger(Trigger,Quote!$V$2))</f>
        <v>#NUM!</v>
      </c>
    </row>
    <row r="2209" spans="51:56" ht="11.25" customHeight="1" x14ac:dyDescent="0.25">
      <c r="AY2209" s="189" t="s">
        <v>91</v>
      </c>
      <c r="AZ2209" s="188">
        <f>_xll.qlInterestRateIndexFixingDate(Currency&amp;"ibor"&amp;$I$1,BA2209,Trigger)</f>
        <v>54781</v>
      </c>
      <c r="BA2209" s="188">
        <f>_xll.qlCalendarAdvance(Calendar,BA2208,AY2209,"f",,Trigger)</f>
        <v>54785</v>
      </c>
      <c r="BB2209" s="188">
        <f>_xll.qlInterestRateIndexMaturity(Currency&amp;"ibor"&amp;$I$1,BA2209,Trigger)</f>
        <v>54875</v>
      </c>
      <c r="BC2209" s="361" t="e">
        <f>_xll.qlIndexFixing($AC$5,AZ2209,,_xll.ohTrigger(Trigger,Quote!$V$2))</f>
        <v>#VALUE!</v>
      </c>
      <c r="BD2209" s="361" t="e">
        <f>_xll.qlIndexFixing($BE$1,AZ2209,TRUE,_xll.ohTrigger(Trigger,Quote!$V$2))</f>
        <v>#NUM!</v>
      </c>
    </row>
    <row r="2210" spans="51:56" ht="11.25" customHeight="1" x14ac:dyDescent="0.25">
      <c r="AY2210" s="189" t="s">
        <v>91</v>
      </c>
      <c r="AZ2210" s="188">
        <f>_xll.qlInterestRateIndexFixingDate(Currency&amp;"ibor"&amp;$I$1,BA2210,Trigger)</f>
        <v>54788</v>
      </c>
      <c r="BA2210" s="188">
        <f>_xll.qlCalendarAdvance(Calendar,BA2209,AY2210,"f",,Trigger)</f>
        <v>54792</v>
      </c>
      <c r="BB2210" s="188">
        <f>_xll.qlInterestRateIndexMaturity(Currency&amp;"ibor"&amp;$I$1,BA2210,Trigger)</f>
        <v>54882</v>
      </c>
      <c r="BC2210" s="361" t="e">
        <f>_xll.qlIndexFixing($AC$5,AZ2210,,_xll.ohTrigger(Trigger,Quote!$V$2))</f>
        <v>#VALUE!</v>
      </c>
      <c r="BD2210" s="361" t="e">
        <f>_xll.qlIndexFixing($BE$1,AZ2210,TRUE,_xll.ohTrigger(Trigger,Quote!$V$2))</f>
        <v>#NUM!</v>
      </c>
    </row>
    <row r="2211" spans="51:56" ht="11.25" customHeight="1" x14ac:dyDescent="0.25">
      <c r="AY2211" s="189" t="s">
        <v>91</v>
      </c>
      <c r="AZ2211" s="188">
        <f>_xll.qlInterestRateIndexFixingDate(Currency&amp;"ibor"&amp;$I$1,BA2211,Trigger)</f>
        <v>54795</v>
      </c>
      <c r="BA2211" s="188">
        <f>_xll.qlCalendarAdvance(Calendar,BA2210,AY2211,"f",,Trigger)</f>
        <v>54799</v>
      </c>
      <c r="BB2211" s="188">
        <f>_xll.qlInterestRateIndexMaturity(Currency&amp;"ibor"&amp;$I$1,BA2211,Trigger)</f>
        <v>54890</v>
      </c>
      <c r="BC2211" s="361" t="e">
        <f>_xll.qlIndexFixing($AC$5,AZ2211,,_xll.ohTrigger(Trigger,Quote!$V$2))</f>
        <v>#VALUE!</v>
      </c>
      <c r="BD2211" s="361" t="e">
        <f>_xll.qlIndexFixing($BE$1,AZ2211,TRUE,_xll.ohTrigger(Trigger,Quote!$V$2))</f>
        <v>#NUM!</v>
      </c>
    </row>
    <row r="2212" spans="51:56" ht="11.25" customHeight="1" x14ac:dyDescent="0.25">
      <c r="AY2212" s="189" t="s">
        <v>91</v>
      </c>
      <c r="AZ2212" s="188">
        <f>_xll.qlInterestRateIndexFixingDate(Currency&amp;"ibor"&amp;$I$1,BA2212,Trigger)</f>
        <v>54802</v>
      </c>
      <c r="BA2212" s="188">
        <f>_xll.qlCalendarAdvance(Calendar,BA2211,AY2212,"f",,Trigger)</f>
        <v>54806</v>
      </c>
      <c r="BB2212" s="188">
        <f>_xll.qlInterestRateIndexMaturity(Currency&amp;"ibor"&amp;$I$1,BA2212,Trigger)</f>
        <v>54896</v>
      </c>
      <c r="BC2212" s="361" t="e">
        <f>_xll.qlIndexFixing($AC$5,AZ2212,,_xll.ohTrigger(Trigger,Quote!$V$2))</f>
        <v>#VALUE!</v>
      </c>
      <c r="BD2212" s="361" t="e">
        <f>_xll.qlIndexFixing($BE$1,AZ2212,TRUE,_xll.ohTrigger(Trigger,Quote!$V$2))</f>
        <v>#NUM!</v>
      </c>
    </row>
    <row r="2213" spans="51:56" ht="11.25" customHeight="1" x14ac:dyDescent="0.25">
      <c r="AY2213" s="189" t="s">
        <v>91</v>
      </c>
      <c r="AZ2213" s="188">
        <f>_xll.qlInterestRateIndexFixingDate(Currency&amp;"ibor"&amp;$I$1,BA2213,Trigger)</f>
        <v>54809</v>
      </c>
      <c r="BA2213" s="188">
        <f>_xll.qlCalendarAdvance(Calendar,BA2212,AY2213,"f",,Trigger)</f>
        <v>54813</v>
      </c>
      <c r="BB2213" s="188">
        <f>_xll.qlInterestRateIndexMaturity(Currency&amp;"ibor"&amp;$I$1,BA2213,Trigger)</f>
        <v>54903</v>
      </c>
      <c r="BC2213" s="361" t="e">
        <f>_xll.qlIndexFixing($AC$5,AZ2213,,_xll.ohTrigger(Trigger,Quote!$V$2))</f>
        <v>#VALUE!</v>
      </c>
      <c r="BD2213" s="361" t="e">
        <f>_xll.qlIndexFixing($BE$1,AZ2213,TRUE,_xll.ohTrigger(Trigger,Quote!$V$2))</f>
        <v>#NUM!</v>
      </c>
    </row>
    <row r="2214" spans="51:56" ht="11.25" customHeight="1" x14ac:dyDescent="0.25">
      <c r="AY2214" s="189" t="s">
        <v>91</v>
      </c>
      <c r="AZ2214" s="188">
        <f>_xll.qlInterestRateIndexFixingDate(Currency&amp;"ibor"&amp;$I$1,BA2214,Trigger)</f>
        <v>54816</v>
      </c>
      <c r="BA2214" s="188">
        <f>_xll.qlCalendarAdvance(Calendar,BA2213,AY2214,"f",,Trigger)</f>
        <v>54820</v>
      </c>
      <c r="BB2214" s="188">
        <f>_xll.qlInterestRateIndexMaturity(Currency&amp;"ibor"&amp;$I$1,BA2214,Trigger)</f>
        <v>54910</v>
      </c>
      <c r="BC2214" s="361" t="e">
        <f>_xll.qlIndexFixing($AC$5,AZ2214,,_xll.ohTrigger(Trigger,Quote!$V$2))</f>
        <v>#VALUE!</v>
      </c>
      <c r="BD2214" s="361" t="e">
        <f>_xll.qlIndexFixing($BE$1,AZ2214,TRUE,_xll.ohTrigger(Trigger,Quote!$V$2))</f>
        <v>#NUM!</v>
      </c>
    </row>
    <row r="2215" spans="51:56" ht="11.25" customHeight="1" x14ac:dyDescent="0.25">
      <c r="AY2215" s="189" t="s">
        <v>91</v>
      </c>
      <c r="AZ2215" s="188">
        <f>_xll.qlInterestRateIndexFixingDate(Currency&amp;"ibor"&amp;$I$1,BA2215,Trigger)</f>
        <v>54823</v>
      </c>
      <c r="BA2215" s="188">
        <f>_xll.qlCalendarAdvance(Calendar,BA2214,AY2215,"f",,Trigger)</f>
        <v>54827</v>
      </c>
      <c r="BB2215" s="188">
        <f>_xll.qlInterestRateIndexMaturity(Currency&amp;"ibor"&amp;$I$1,BA2215,Trigger)</f>
        <v>54917</v>
      </c>
      <c r="BC2215" s="361" t="e">
        <f>_xll.qlIndexFixing($AC$5,AZ2215,,_xll.ohTrigger(Trigger,Quote!$V$2))</f>
        <v>#VALUE!</v>
      </c>
      <c r="BD2215" s="361" t="e">
        <f>_xll.qlIndexFixing($BE$1,AZ2215,TRUE,_xll.ohTrigger(Trigger,Quote!$V$2))</f>
        <v>#NUM!</v>
      </c>
    </row>
    <row r="2216" spans="51:56" ht="11.25" customHeight="1" x14ac:dyDescent="0.25">
      <c r="AY2216" s="189" t="s">
        <v>91</v>
      </c>
      <c r="AZ2216" s="188">
        <f>_xll.qlInterestRateIndexFixingDate(Currency&amp;"ibor"&amp;$I$1,BA2216,Trigger)</f>
        <v>54830</v>
      </c>
      <c r="BA2216" s="188">
        <f>_xll.qlCalendarAdvance(Calendar,BA2215,AY2216,"f",,Trigger)</f>
        <v>54834</v>
      </c>
      <c r="BB2216" s="188">
        <f>_xll.qlInterestRateIndexMaturity(Currency&amp;"ibor"&amp;$I$1,BA2216,Trigger)</f>
        <v>54924</v>
      </c>
      <c r="BC2216" s="361" t="e">
        <f>_xll.qlIndexFixing($AC$5,AZ2216,,_xll.ohTrigger(Trigger,Quote!$V$2))</f>
        <v>#VALUE!</v>
      </c>
      <c r="BD2216" s="361" t="e">
        <f>_xll.qlIndexFixing($BE$1,AZ2216,TRUE,_xll.ohTrigger(Trigger,Quote!$V$2))</f>
        <v>#NUM!</v>
      </c>
    </row>
    <row r="2217" spans="51:56" ht="11.25" customHeight="1" x14ac:dyDescent="0.25">
      <c r="AY2217" s="189" t="s">
        <v>91</v>
      </c>
      <c r="AZ2217" s="188">
        <f>_xll.qlInterestRateIndexFixingDate(Currency&amp;"ibor"&amp;$I$1,BA2217,Trigger)</f>
        <v>54837</v>
      </c>
      <c r="BA2217" s="188">
        <f>_xll.qlCalendarAdvance(Calendar,BA2216,AY2217,"f",,Trigger)</f>
        <v>54841</v>
      </c>
      <c r="BB2217" s="188">
        <f>_xll.qlInterestRateIndexMaturity(Currency&amp;"ibor"&amp;$I$1,BA2217,Trigger)</f>
        <v>54931</v>
      </c>
      <c r="BC2217" s="361" t="e">
        <f>_xll.qlIndexFixing($AC$5,AZ2217,,_xll.ohTrigger(Trigger,Quote!$V$2))</f>
        <v>#VALUE!</v>
      </c>
      <c r="BD2217" s="361" t="e">
        <f>_xll.qlIndexFixing($BE$1,AZ2217,TRUE,_xll.ohTrigger(Trigger,Quote!$V$2))</f>
        <v>#NUM!</v>
      </c>
    </row>
    <row r="2218" spans="51:56" ht="11.25" customHeight="1" x14ac:dyDescent="0.25">
      <c r="AY2218" s="189" t="s">
        <v>91</v>
      </c>
      <c r="AZ2218" s="188">
        <f>_xll.qlInterestRateIndexFixingDate(Currency&amp;"ibor"&amp;$I$1,BA2218,Trigger)</f>
        <v>54844</v>
      </c>
      <c r="BA2218" s="188">
        <f>_xll.qlCalendarAdvance(Calendar,BA2217,AY2218,"f",,Trigger)</f>
        <v>54848</v>
      </c>
      <c r="BB2218" s="188">
        <f>_xll.qlInterestRateIndexMaturity(Currency&amp;"ibor"&amp;$I$1,BA2218,Trigger)</f>
        <v>54940</v>
      </c>
      <c r="BC2218" s="361" t="e">
        <f>_xll.qlIndexFixing($AC$5,AZ2218,,_xll.ohTrigger(Trigger,Quote!$V$2))</f>
        <v>#VALUE!</v>
      </c>
      <c r="BD2218" s="361" t="e">
        <f>_xll.qlIndexFixing($BE$1,AZ2218,TRUE,_xll.ohTrigger(Trigger,Quote!$V$2))</f>
        <v>#NUM!</v>
      </c>
    </row>
    <row r="2219" spans="51:56" ht="11.25" customHeight="1" x14ac:dyDescent="0.25">
      <c r="AY2219" s="189" t="s">
        <v>91</v>
      </c>
      <c r="AZ2219" s="188">
        <f>_xll.qlInterestRateIndexFixingDate(Currency&amp;"ibor"&amp;$I$1,BA2219,Trigger)</f>
        <v>54851</v>
      </c>
      <c r="BA2219" s="188">
        <f>_xll.qlCalendarAdvance(Calendar,BA2218,AY2219,"f",,Trigger)</f>
        <v>54855</v>
      </c>
      <c r="BB2219" s="188">
        <f>_xll.qlInterestRateIndexMaturity(Currency&amp;"ibor"&amp;$I$1,BA2219,Trigger)</f>
        <v>54947</v>
      </c>
      <c r="BC2219" s="361" t="e">
        <f>_xll.qlIndexFixing($AC$5,AZ2219,,_xll.ohTrigger(Trigger,Quote!$V$2))</f>
        <v>#VALUE!</v>
      </c>
      <c r="BD2219" s="361" t="e">
        <f>_xll.qlIndexFixing($BE$1,AZ2219,TRUE,_xll.ohTrigger(Trigger,Quote!$V$2))</f>
        <v>#NUM!</v>
      </c>
    </row>
    <row r="2220" spans="51:56" ht="11.25" customHeight="1" x14ac:dyDescent="0.25">
      <c r="AY2220" s="189" t="s">
        <v>91</v>
      </c>
      <c r="AZ2220" s="188">
        <f>_xll.qlInterestRateIndexFixingDate(Currency&amp;"ibor"&amp;$I$1,BA2220,Trigger)</f>
        <v>54858</v>
      </c>
      <c r="BA2220" s="188">
        <f>_xll.qlCalendarAdvance(Calendar,BA2219,AY2220,"f",,Trigger)</f>
        <v>54862</v>
      </c>
      <c r="BB2220" s="188">
        <f>_xll.qlInterestRateIndexMaturity(Currency&amp;"ibor"&amp;$I$1,BA2220,Trigger)</f>
        <v>54954</v>
      </c>
      <c r="BC2220" s="361" t="e">
        <f>_xll.qlIndexFixing($AC$5,AZ2220,,_xll.ohTrigger(Trigger,Quote!$V$2))</f>
        <v>#VALUE!</v>
      </c>
      <c r="BD2220" s="361" t="e">
        <f>_xll.qlIndexFixing($BE$1,AZ2220,TRUE,_xll.ohTrigger(Trigger,Quote!$V$2))</f>
        <v>#NUM!</v>
      </c>
    </row>
    <row r="2221" spans="51:56" ht="11.25" customHeight="1" x14ac:dyDescent="0.25">
      <c r="AY2221" s="189" t="s">
        <v>91</v>
      </c>
      <c r="AZ2221" s="188">
        <f>_xll.qlInterestRateIndexFixingDate(Currency&amp;"ibor"&amp;$I$1,BA2221,Trigger)</f>
        <v>54865</v>
      </c>
      <c r="BA2221" s="188">
        <f>_xll.qlCalendarAdvance(Calendar,BA2220,AY2221,"f",,Trigger)</f>
        <v>54869</v>
      </c>
      <c r="BB2221" s="188">
        <f>_xll.qlInterestRateIndexMaturity(Currency&amp;"ibor"&amp;$I$1,BA2221,Trigger)</f>
        <v>54961</v>
      </c>
      <c r="BC2221" s="361" t="e">
        <f>_xll.qlIndexFixing($AC$5,AZ2221,,_xll.ohTrigger(Trigger,Quote!$V$2))</f>
        <v>#VALUE!</v>
      </c>
      <c r="BD2221" s="361" t="e">
        <f>_xll.qlIndexFixing($BE$1,AZ2221,TRUE,_xll.ohTrigger(Trigger,Quote!$V$2))</f>
        <v>#NUM!</v>
      </c>
    </row>
    <row r="2222" spans="51:56" ht="11.25" customHeight="1" x14ac:dyDescent="0.25">
      <c r="AY2222" s="189" t="s">
        <v>91</v>
      </c>
      <c r="AZ2222" s="188">
        <f>_xll.qlInterestRateIndexFixingDate(Currency&amp;"ibor"&amp;$I$1,BA2222,Trigger)</f>
        <v>54872</v>
      </c>
      <c r="BA2222" s="188">
        <f>_xll.qlCalendarAdvance(Calendar,BA2221,AY2222,"f",,Trigger)</f>
        <v>54876</v>
      </c>
      <c r="BB2222" s="188">
        <f>_xll.qlInterestRateIndexMaturity(Currency&amp;"ibor"&amp;$I$1,BA2222,Trigger)</f>
        <v>54968</v>
      </c>
      <c r="BC2222" s="361" t="e">
        <f>_xll.qlIndexFixing($AC$5,AZ2222,,_xll.ohTrigger(Trigger,Quote!$V$2))</f>
        <v>#VALUE!</v>
      </c>
      <c r="BD2222" s="361" t="e">
        <f>_xll.qlIndexFixing($BE$1,AZ2222,TRUE,_xll.ohTrigger(Trigger,Quote!$V$2))</f>
        <v>#NUM!</v>
      </c>
    </row>
    <row r="2223" spans="51:56" ht="11.25" customHeight="1" x14ac:dyDescent="0.25">
      <c r="AY2223" s="189" t="s">
        <v>91</v>
      </c>
      <c r="AZ2223" s="188">
        <f>_xll.qlInterestRateIndexFixingDate(Currency&amp;"ibor"&amp;$I$1,BA2223,Trigger)</f>
        <v>54879</v>
      </c>
      <c r="BA2223" s="188">
        <f>_xll.qlCalendarAdvance(Calendar,BA2222,AY2223,"f",,Trigger)</f>
        <v>54883</v>
      </c>
      <c r="BB2223" s="188">
        <f>_xll.qlInterestRateIndexMaturity(Currency&amp;"ibor"&amp;$I$1,BA2223,Trigger)</f>
        <v>54974</v>
      </c>
      <c r="BC2223" s="361" t="e">
        <f>_xll.qlIndexFixing($AC$5,AZ2223,,_xll.ohTrigger(Trigger,Quote!$V$2))</f>
        <v>#VALUE!</v>
      </c>
      <c r="BD2223" s="361" t="e">
        <f>_xll.qlIndexFixing($BE$1,AZ2223,TRUE,_xll.ohTrigger(Trigger,Quote!$V$2))</f>
        <v>#NUM!</v>
      </c>
    </row>
    <row r="2224" spans="51:56" ht="11.25" customHeight="1" x14ac:dyDescent="0.25">
      <c r="AY2224" s="189" t="s">
        <v>91</v>
      </c>
      <c r="AZ2224" s="188">
        <f>_xll.qlInterestRateIndexFixingDate(Currency&amp;"ibor"&amp;$I$1,BA2224,Trigger)</f>
        <v>54884</v>
      </c>
      <c r="BA2224" s="188">
        <f>_xll.qlCalendarAdvance(Calendar,BA2223,AY2224,"f",,Trigger)</f>
        <v>54890</v>
      </c>
      <c r="BB2224" s="188">
        <f>_xll.qlInterestRateIndexMaturity(Currency&amp;"ibor"&amp;$I$1,BA2224,Trigger)</f>
        <v>54981</v>
      </c>
      <c r="BC2224" s="361" t="e">
        <f>_xll.qlIndexFixing($AC$5,AZ2224,,_xll.ohTrigger(Trigger,Quote!$V$2))</f>
        <v>#VALUE!</v>
      </c>
      <c r="BD2224" s="361" t="e">
        <f>_xll.qlIndexFixing($BE$1,AZ2224,TRUE,_xll.ohTrigger(Trigger,Quote!$V$2))</f>
        <v>#NUM!</v>
      </c>
    </row>
    <row r="2225" spans="51:56" ht="11.25" customHeight="1" x14ac:dyDescent="0.25">
      <c r="AY2225" s="189" t="s">
        <v>91</v>
      </c>
      <c r="AZ2225" s="188">
        <f>_xll.qlInterestRateIndexFixingDate(Currency&amp;"ibor"&amp;$I$1,BA2225,Trigger)</f>
        <v>54893</v>
      </c>
      <c r="BA2225" s="188">
        <f>_xll.qlCalendarAdvance(Calendar,BA2224,AY2225,"f",,Trigger)</f>
        <v>54897</v>
      </c>
      <c r="BB2225" s="188">
        <f>_xll.qlInterestRateIndexMaturity(Currency&amp;"ibor"&amp;$I$1,BA2225,Trigger)</f>
        <v>54988</v>
      </c>
      <c r="BC2225" s="361" t="e">
        <f>_xll.qlIndexFixing($AC$5,AZ2225,,_xll.ohTrigger(Trigger,Quote!$V$2))</f>
        <v>#VALUE!</v>
      </c>
      <c r="BD2225" s="361" t="e">
        <f>_xll.qlIndexFixing($BE$1,AZ2225,TRUE,_xll.ohTrigger(Trigger,Quote!$V$2))</f>
        <v>#NUM!</v>
      </c>
    </row>
    <row r="2226" spans="51:56" ht="11.25" customHeight="1" x14ac:dyDescent="0.25">
      <c r="AY2226" s="189" t="s">
        <v>91</v>
      </c>
      <c r="AZ2226" s="188">
        <f>_xll.qlInterestRateIndexFixingDate(Currency&amp;"ibor"&amp;$I$1,BA2226,Trigger)</f>
        <v>54900</v>
      </c>
      <c r="BA2226" s="188">
        <f>_xll.qlCalendarAdvance(Calendar,BA2225,AY2226,"f",,Trigger)</f>
        <v>54904</v>
      </c>
      <c r="BB2226" s="188">
        <f>_xll.qlInterestRateIndexMaturity(Currency&amp;"ibor"&amp;$I$1,BA2226,Trigger)</f>
        <v>54995</v>
      </c>
      <c r="BC2226" s="361" t="e">
        <f>_xll.qlIndexFixing($AC$5,AZ2226,,_xll.ohTrigger(Trigger,Quote!$V$2))</f>
        <v>#VALUE!</v>
      </c>
      <c r="BD2226" s="361" t="e">
        <f>_xll.qlIndexFixing($BE$1,AZ2226,TRUE,_xll.ohTrigger(Trigger,Quote!$V$2))</f>
        <v>#NUM!</v>
      </c>
    </row>
    <row r="2227" spans="51:56" ht="11.25" customHeight="1" x14ac:dyDescent="0.25">
      <c r="AY2227" s="189" t="s">
        <v>91</v>
      </c>
      <c r="AZ2227" s="188">
        <f>_xll.qlInterestRateIndexFixingDate(Currency&amp;"ibor"&amp;$I$1,BA2227,Trigger)</f>
        <v>54907</v>
      </c>
      <c r="BA2227" s="188">
        <f>_xll.qlCalendarAdvance(Calendar,BA2226,AY2227,"f",,Trigger)</f>
        <v>54911</v>
      </c>
      <c r="BB2227" s="188">
        <f>_xll.qlInterestRateIndexMaturity(Currency&amp;"ibor"&amp;$I$1,BA2227,Trigger)</f>
        <v>55003</v>
      </c>
      <c r="BC2227" s="361" t="e">
        <f>_xll.qlIndexFixing($AC$5,AZ2227,,_xll.ohTrigger(Trigger,Quote!$V$2))</f>
        <v>#VALUE!</v>
      </c>
      <c r="BD2227" s="361" t="e">
        <f>_xll.qlIndexFixing($BE$1,AZ2227,TRUE,_xll.ohTrigger(Trigger,Quote!$V$2))</f>
        <v>#NUM!</v>
      </c>
    </row>
    <row r="2228" spans="51:56" ht="11.25" customHeight="1" x14ac:dyDescent="0.25">
      <c r="AY2228" s="189" t="s">
        <v>91</v>
      </c>
      <c r="AZ2228" s="188">
        <f>_xll.qlInterestRateIndexFixingDate(Currency&amp;"ibor"&amp;$I$1,BA2228,Trigger)</f>
        <v>54914</v>
      </c>
      <c r="BA2228" s="188">
        <f>_xll.qlCalendarAdvance(Calendar,BA2227,AY2228,"f",,Trigger)</f>
        <v>54918</v>
      </c>
      <c r="BB2228" s="188">
        <f>_xll.qlInterestRateIndexMaturity(Currency&amp;"ibor"&amp;$I$1,BA2228,Trigger)</f>
        <v>55010</v>
      </c>
      <c r="BC2228" s="361" t="e">
        <f>_xll.qlIndexFixing($AC$5,AZ2228,,_xll.ohTrigger(Trigger,Quote!$V$2))</f>
        <v>#VALUE!</v>
      </c>
      <c r="BD2228" s="361" t="e">
        <f>_xll.qlIndexFixing($BE$1,AZ2228,TRUE,_xll.ohTrigger(Trigger,Quote!$V$2))</f>
        <v>#NUM!</v>
      </c>
    </row>
    <row r="2229" spans="51:56" ht="11.25" customHeight="1" x14ac:dyDescent="0.25">
      <c r="AY2229" s="189" t="s">
        <v>91</v>
      </c>
      <c r="AZ2229" s="188">
        <f>_xll.qlInterestRateIndexFixingDate(Currency&amp;"ibor"&amp;$I$1,BA2229,Trigger)</f>
        <v>54921</v>
      </c>
      <c r="BA2229" s="188">
        <f>_xll.qlCalendarAdvance(Calendar,BA2228,AY2229,"f",,Trigger)</f>
        <v>54925</v>
      </c>
      <c r="BB2229" s="188">
        <f>_xll.qlInterestRateIndexMaturity(Currency&amp;"ibor"&amp;$I$1,BA2229,Trigger)</f>
        <v>55017</v>
      </c>
      <c r="BC2229" s="361" t="e">
        <f>_xll.qlIndexFixing($AC$5,AZ2229,,_xll.ohTrigger(Trigger,Quote!$V$2))</f>
        <v>#VALUE!</v>
      </c>
      <c r="BD2229" s="361" t="e">
        <f>_xll.qlIndexFixing($BE$1,AZ2229,TRUE,_xll.ohTrigger(Trigger,Quote!$V$2))</f>
        <v>#NUM!</v>
      </c>
    </row>
    <row r="2230" spans="51:56" ht="11.25" customHeight="1" x14ac:dyDescent="0.25">
      <c r="AY2230" s="189" t="s">
        <v>91</v>
      </c>
      <c r="AZ2230" s="188">
        <f>_xll.qlInterestRateIndexFixingDate(Currency&amp;"ibor"&amp;$I$1,BA2230,Trigger)</f>
        <v>54928</v>
      </c>
      <c r="BA2230" s="188">
        <f>_xll.qlCalendarAdvance(Calendar,BA2229,AY2230,"f",,Trigger)</f>
        <v>54932</v>
      </c>
      <c r="BB2230" s="188">
        <f>_xll.qlInterestRateIndexMaturity(Currency&amp;"ibor"&amp;$I$1,BA2230,Trigger)</f>
        <v>55024</v>
      </c>
      <c r="BC2230" s="361" t="e">
        <f>_xll.qlIndexFixing($AC$5,AZ2230,,_xll.ohTrigger(Trigger,Quote!$V$2))</f>
        <v>#VALUE!</v>
      </c>
      <c r="BD2230" s="361" t="e">
        <f>_xll.qlIndexFixing($BE$1,AZ2230,TRUE,_xll.ohTrigger(Trigger,Quote!$V$2))</f>
        <v>#NUM!</v>
      </c>
    </row>
    <row r="2231" spans="51:56" ht="11.25" customHeight="1" x14ac:dyDescent="0.25">
      <c r="AY2231" s="189" t="s">
        <v>91</v>
      </c>
      <c r="AZ2231" s="188">
        <f>_xll.qlInterestRateIndexFixingDate(Currency&amp;"ibor"&amp;$I$1,BA2231,Trigger)</f>
        <v>54935</v>
      </c>
      <c r="BA2231" s="188">
        <f>_xll.qlCalendarAdvance(Calendar,BA2230,AY2231,"f",,Trigger)</f>
        <v>54939</v>
      </c>
      <c r="BB2231" s="188">
        <f>_xll.qlInterestRateIndexMaturity(Currency&amp;"ibor"&amp;$I$1,BA2231,Trigger)</f>
        <v>55031</v>
      </c>
      <c r="BC2231" s="361" t="e">
        <f>_xll.qlIndexFixing($AC$5,AZ2231,,_xll.ohTrigger(Trigger,Quote!$V$2))</f>
        <v>#VALUE!</v>
      </c>
      <c r="BD2231" s="361" t="e">
        <f>_xll.qlIndexFixing($BE$1,AZ2231,TRUE,_xll.ohTrigger(Trigger,Quote!$V$2))</f>
        <v>#NUM!</v>
      </c>
    </row>
    <row r="2232" spans="51:56" ht="11.25" customHeight="1" x14ac:dyDescent="0.25">
      <c r="AY2232" s="189" t="s">
        <v>91</v>
      </c>
      <c r="AZ2232" s="188">
        <f>_xll.qlInterestRateIndexFixingDate(Currency&amp;"ibor"&amp;$I$1,BA2232,Trigger)</f>
        <v>54942</v>
      </c>
      <c r="BA2232" s="188">
        <f>_xll.qlCalendarAdvance(Calendar,BA2231,AY2232,"f",,Trigger)</f>
        <v>54946</v>
      </c>
      <c r="BB2232" s="188">
        <f>_xll.qlInterestRateIndexMaturity(Currency&amp;"ibor"&amp;$I$1,BA2232,Trigger)</f>
        <v>55038</v>
      </c>
      <c r="BC2232" s="361" t="e">
        <f>_xll.qlIndexFixing($AC$5,AZ2232,,_xll.ohTrigger(Trigger,Quote!$V$2))</f>
        <v>#VALUE!</v>
      </c>
      <c r="BD2232" s="361" t="e">
        <f>_xll.qlIndexFixing($BE$1,AZ2232,TRUE,_xll.ohTrigger(Trigger,Quote!$V$2))</f>
        <v>#NUM!</v>
      </c>
    </row>
    <row r="2233" spans="51:56" ht="11.25" customHeight="1" x14ac:dyDescent="0.25">
      <c r="AY2233" s="189" t="s">
        <v>91</v>
      </c>
      <c r="AZ2233" s="188">
        <f>_xll.qlInterestRateIndexFixingDate(Currency&amp;"ibor"&amp;$I$1,BA2233,Trigger)</f>
        <v>54949</v>
      </c>
      <c r="BA2233" s="188">
        <f>_xll.qlCalendarAdvance(Calendar,BA2232,AY2233,"f",,Trigger)</f>
        <v>54953</v>
      </c>
      <c r="BB2233" s="188">
        <f>_xll.qlInterestRateIndexMaturity(Currency&amp;"ibor"&amp;$I$1,BA2233,Trigger)</f>
        <v>55045</v>
      </c>
      <c r="BC2233" s="361" t="e">
        <f>_xll.qlIndexFixing($AC$5,AZ2233,,_xll.ohTrigger(Trigger,Quote!$V$2))</f>
        <v>#VALUE!</v>
      </c>
      <c r="BD2233" s="361" t="e">
        <f>_xll.qlIndexFixing($BE$1,AZ2233,TRUE,_xll.ohTrigger(Trigger,Quote!$V$2))</f>
        <v>#NUM!</v>
      </c>
    </row>
    <row r="2234" spans="51:56" ht="11.25" customHeight="1" x14ac:dyDescent="0.25">
      <c r="AY2234" s="189" t="s">
        <v>91</v>
      </c>
      <c r="AZ2234" s="188">
        <f>_xll.qlInterestRateIndexFixingDate(Currency&amp;"ibor"&amp;$I$1,BA2234,Trigger)</f>
        <v>54956</v>
      </c>
      <c r="BA2234" s="188">
        <f>_xll.qlCalendarAdvance(Calendar,BA2233,AY2234,"f",,Trigger)</f>
        <v>54960</v>
      </c>
      <c r="BB2234" s="188">
        <f>_xll.qlInterestRateIndexMaturity(Currency&amp;"ibor"&amp;$I$1,BA2234,Trigger)</f>
        <v>55052</v>
      </c>
      <c r="BC2234" s="361" t="e">
        <f>_xll.qlIndexFixing($AC$5,AZ2234,,_xll.ohTrigger(Trigger,Quote!$V$2))</f>
        <v>#VALUE!</v>
      </c>
      <c r="BD2234" s="361" t="e">
        <f>_xll.qlIndexFixing($BE$1,AZ2234,TRUE,_xll.ohTrigger(Trigger,Quote!$V$2))</f>
        <v>#NUM!</v>
      </c>
    </row>
    <row r="2235" spans="51:56" ht="11.25" customHeight="1" x14ac:dyDescent="0.25">
      <c r="AY2235" s="189" t="s">
        <v>91</v>
      </c>
      <c r="AZ2235" s="188">
        <f>_xll.qlInterestRateIndexFixingDate(Currency&amp;"ibor"&amp;$I$1,BA2235,Trigger)</f>
        <v>54963</v>
      </c>
      <c r="BA2235" s="188">
        <f>_xll.qlCalendarAdvance(Calendar,BA2234,AY2235,"f",,Trigger)</f>
        <v>54967</v>
      </c>
      <c r="BB2235" s="188">
        <f>_xll.qlInterestRateIndexMaturity(Currency&amp;"ibor"&amp;$I$1,BA2235,Trigger)</f>
        <v>55059</v>
      </c>
      <c r="BC2235" s="361" t="e">
        <f>_xll.qlIndexFixing($AC$5,AZ2235,,_xll.ohTrigger(Trigger,Quote!$V$2))</f>
        <v>#VALUE!</v>
      </c>
      <c r="BD2235" s="361" t="e">
        <f>_xll.qlIndexFixing($BE$1,AZ2235,TRUE,_xll.ohTrigger(Trigger,Quote!$V$2))</f>
        <v>#NUM!</v>
      </c>
    </row>
    <row r="2236" spans="51:56" ht="11.25" customHeight="1" x14ac:dyDescent="0.25">
      <c r="AY2236" s="189" t="s">
        <v>91</v>
      </c>
      <c r="AZ2236" s="188">
        <f>_xll.qlInterestRateIndexFixingDate(Currency&amp;"ibor"&amp;$I$1,BA2236,Trigger)</f>
        <v>54970</v>
      </c>
      <c r="BA2236" s="188">
        <f>_xll.qlCalendarAdvance(Calendar,BA2235,AY2236,"f",,Trigger)</f>
        <v>54974</v>
      </c>
      <c r="BB2236" s="188">
        <f>_xll.qlInterestRateIndexMaturity(Currency&amp;"ibor"&amp;$I$1,BA2236,Trigger)</f>
        <v>55066</v>
      </c>
      <c r="BC2236" s="361" t="e">
        <f>_xll.qlIndexFixing($AC$5,AZ2236,,_xll.ohTrigger(Trigger,Quote!$V$2))</f>
        <v>#VALUE!</v>
      </c>
      <c r="BD2236" s="361" t="e">
        <f>_xll.qlIndexFixing($BE$1,AZ2236,TRUE,_xll.ohTrigger(Trigger,Quote!$V$2))</f>
        <v>#NUM!</v>
      </c>
    </row>
    <row r="2237" spans="51:56" ht="11.25" customHeight="1" x14ac:dyDescent="0.25">
      <c r="AY2237" s="189" t="s">
        <v>91</v>
      </c>
      <c r="AZ2237" s="188">
        <f>_xll.qlInterestRateIndexFixingDate(Currency&amp;"ibor"&amp;$I$1,BA2237,Trigger)</f>
        <v>54977</v>
      </c>
      <c r="BA2237" s="188">
        <f>_xll.qlCalendarAdvance(Calendar,BA2236,AY2237,"f",,Trigger)</f>
        <v>54981</v>
      </c>
      <c r="BB2237" s="188">
        <f>_xll.qlInterestRateIndexMaturity(Currency&amp;"ibor"&amp;$I$1,BA2237,Trigger)</f>
        <v>55073</v>
      </c>
      <c r="BC2237" s="361" t="e">
        <f>_xll.qlIndexFixing($AC$5,AZ2237,,_xll.ohTrigger(Trigger,Quote!$V$2))</f>
        <v>#VALUE!</v>
      </c>
      <c r="BD2237" s="361" t="e">
        <f>_xll.qlIndexFixing($BE$1,AZ2237,TRUE,_xll.ohTrigger(Trigger,Quote!$V$2))</f>
        <v>#NUM!</v>
      </c>
    </row>
    <row r="2238" spans="51:56" ht="11.25" customHeight="1" x14ac:dyDescent="0.25">
      <c r="AY2238" s="189" t="s">
        <v>91</v>
      </c>
      <c r="AZ2238" s="188">
        <f>_xll.qlInterestRateIndexFixingDate(Currency&amp;"ibor"&amp;$I$1,BA2238,Trigger)</f>
        <v>54984</v>
      </c>
      <c r="BA2238" s="188">
        <f>_xll.qlCalendarAdvance(Calendar,BA2237,AY2238,"f",,Trigger)</f>
        <v>54988</v>
      </c>
      <c r="BB2238" s="188">
        <f>_xll.qlInterestRateIndexMaturity(Currency&amp;"ibor"&amp;$I$1,BA2238,Trigger)</f>
        <v>55080</v>
      </c>
      <c r="BC2238" s="361" t="e">
        <f>_xll.qlIndexFixing($AC$5,AZ2238,,_xll.ohTrigger(Trigger,Quote!$V$2))</f>
        <v>#VALUE!</v>
      </c>
      <c r="BD2238" s="361" t="e">
        <f>_xll.qlIndexFixing($BE$1,AZ2238,TRUE,_xll.ohTrigger(Trigger,Quote!$V$2))</f>
        <v>#NUM!</v>
      </c>
    </row>
    <row r="2239" spans="51:56" ht="11.25" customHeight="1" x14ac:dyDescent="0.25">
      <c r="AY2239" s="189" t="s">
        <v>91</v>
      </c>
      <c r="AZ2239" s="188">
        <f>_xll.qlInterestRateIndexFixingDate(Currency&amp;"ibor"&amp;$I$1,BA2239,Trigger)</f>
        <v>54991</v>
      </c>
      <c r="BA2239" s="188">
        <f>_xll.qlCalendarAdvance(Calendar,BA2238,AY2239,"f",,Trigger)</f>
        <v>54995</v>
      </c>
      <c r="BB2239" s="188">
        <f>_xll.qlInterestRateIndexMaturity(Currency&amp;"ibor"&amp;$I$1,BA2239,Trigger)</f>
        <v>55087</v>
      </c>
      <c r="BC2239" s="361" t="e">
        <f>_xll.qlIndexFixing($AC$5,AZ2239,,_xll.ohTrigger(Trigger,Quote!$V$2))</f>
        <v>#VALUE!</v>
      </c>
      <c r="BD2239" s="361" t="e">
        <f>_xll.qlIndexFixing($BE$1,AZ2239,TRUE,_xll.ohTrigger(Trigger,Quote!$V$2))</f>
        <v>#NUM!</v>
      </c>
    </row>
    <row r="2240" spans="51:56" ht="11.25" customHeight="1" x14ac:dyDescent="0.25">
      <c r="AY2240" s="189" t="s">
        <v>91</v>
      </c>
      <c r="AZ2240" s="188">
        <f>_xll.qlInterestRateIndexFixingDate(Currency&amp;"ibor"&amp;$I$1,BA2240,Trigger)</f>
        <v>54998</v>
      </c>
      <c r="BA2240" s="188">
        <f>_xll.qlCalendarAdvance(Calendar,BA2239,AY2240,"f",,Trigger)</f>
        <v>55002</v>
      </c>
      <c r="BB2240" s="188">
        <f>_xll.qlInterestRateIndexMaturity(Currency&amp;"ibor"&amp;$I$1,BA2240,Trigger)</f>
        <v>55094</v>
      </c>
      <c r="BC2240" s="361" t="e">
        <f>_xll.qlIndexFixing($AC$5,AZ2240,,_xll.ohTrigger(Trigger,Quote!$V$2))</f>
        <v>#VALUE!</v>
      </c>
      <c r="BD2240" s="361" t="e">
        <f>_xll.qlIndexFixing($BE$1,AZ2240,TRUE,_xll.ohTrigger(Trigger,Quote!$V$2))</f>
        <v>#NUM!</v>
      </c>
    </row>
    <row r="2241" spans="51:56" ht="11.25" customHeight="1" x14ac:dyDescent="0.25">
      <c r="AY2241" s="189" t="s">
        <v>91</v>
      </c>
      <c r="AZ2241" s="188">
        <f>_xll.qlInterestRateIndexFixingDate(Currency&amp;"ibor"&amp;$I$1,BA2241,Trigger)</f>
        <v>55005</v>
      </c>
      <c r="BA2241" s="188">
        <f>_xll.qlCalendarAdvance(Calendar,BA2240,AY2241,"f",,Trigger)</f>
        <v>55009</v>
      </c>
      <c r="BB2241" s="188">
        <f>_xll.qlInterestRateIndexMaturity(Currency&amp;"ibor"&amp;$I$1,BA2241,Trigger)</f>
        <v>55101</v>
      </c>
      <c r="BC2241" s="361" t="e">
        <f>_xll.qlIndexFixing($AC$5,AZ2241,,_xll.ohTrigger(Trigger,Quote!$V$2))</f>
        <v>#VALUE!</v>
      </c>
      <c r="BD2241" s="361" t="e">
        <f>_xll.qlIndexFixing($BE$1,AZ2241,TRUE,_xll.ohTrigger(Trigger,Quote!$V$2))</f>
        <v>#NUM!</v>
      </c>
    </row>
    <row r="2242" spans="51:56" ht="11.25" customHeight="1" x14ac:dyDescent="0.25">
      <c r="AY2242" s="189" t="s">
        <v>91</v>
      </c>
      <c r="AZ2242" s="188">
        <f>_xll.qlInterestRateIndexFixingDate(Currency&amp;"ibor"&amp;$I$1,BA2242,Trigger)</f>
        <v>55012</v>
      </c>
      <c r="BA2242" s="188">
        <f>_xll.qlCalendarAdvance(Calendar,BA2241,AY2242,"f",,Trigger)</f>
        <v>55016</v>
      </c>
      <c r="BB2242" s="188">
        <f>_xll.qlInterestRateIndexMaturity(Currency&amp;"ibor"&amp;$I$1,BA2242,Trigger)</f>
        <v>55108</v>
      </c>
      <c r="BC2242" s="361" t="e">
        <f>_xll.qlIndexFixing($AC$5,AZ2242,,_xll.ohTrigger(Trigger,Quote!$V$2))</f>
        <v>#VALUE!</v>
      </c>
      <c r="BD2242" s="361" t="e">
        <f>_xll.qlIndexFixing($BE$1,AZ2242,TRUE,_xll.ohTrigger(Trigger,Quote!$V$2))</f>
        <v>#NUM!</v>
      </c>
    </row>
    <row r="2243" spans="51:56" ht="11.25" customHeight="1" x14ac:dyDescent="0.25">
      <c r="AY2243" s="189" t="s">
        <v>91</v>
      </c>
      <c r="AZ2243" s="188">
        <f>_xll.qlInterestRateIndexFixingDate(Currency&amp;"ibor"&amp;$I$1,BA2243,Trigger)</f>
        <v>55019</v>
      </c>
      <c r="BA2243" s="188">
        <f>_xll.qlCalendarAdvance(Calendar,BA2242,AY2243,"f",,Trigger)</f>
        <v>55023</v>
      </c>
      <c r="BB2243" s="188">
        <f>_xll.qlInterestRateIndexMaturity(Currency&amp;"ibor"&amp;$I$1,BA2243,Trigger)</f>
        <v>55115</v>
      </c>
      <c r="BC2243" s="361" t="e">
        <f>_xll.qlIndexFixing($AC$5,AZ2243,,_xll.ohTrigger(Trigger,Quote!$V$2))</f>
        <v>#VALUE!</v>
      </c>
      <c r="BD2243" s="361" t="e">
        <f>_xll.qlIndexFixing($BE$1,AZ2243,TRUE,_xll.ohTrigger(Trigger,Quote!$V$2))</f>
        <v>#NUM!</v>
      </c>
    </row>
    <row r="2244" spans="51:56" ht="11.25" customHeight="1" x14ac:dyDescent="0.25">
      <c r="AY2244" s="189" t="s">
        <v>91</v>
      </c>
      <c r="AZ2244" s="188">
        <f>_xll.qlInterestRateIndexFixingDate(Currency&amp;"ibor"&amp;$I$1,BA2244,Trigger)</f>
        <v>55026</v>
      </c>
      <c r="BA2244" s="188">
        <f>_xll.qlCalendarAdvance(Calendar,BA2243,AY2244,"f",,Trigger)</f>
        <v>55030</v>
      </c>
      <c r="BB2244" s="188">
        <f>_xll.qlInterestRateIndexMaturity(Currency&amp;"ibor"&amp;$I$1,BA2244,Trigger)</f>
        <v>55122</v>
      </c>
      <c r="BC2244" s="361" t="e">
        <f>_xll.qlIndexFixing($AC$5,AZ2244,,_xll.ohTrigger(Trigger,Quote!$V$2))</f>
        <v>#VALUE!</v>
      </c>
      <c r="BD2244" s="361" t="e">
        <f>_xll.qlIndexFixing($BE$1,AZ2244,TRUE,_xll.ohTrigger(Trigger,Quote!$V$2))</f>
        <v>#NUM!</v>
      </c>
    </row>
    <row r="2245" spans="51:56" ht="11.25" customHeight="1" x14ac:dyDescent="0.25">
      <c r="AY2245" s="189" t="s">
        <v>91</v>
      </c>
      <c r="AZ2245" s="188">
        <f>_xll.qlInterestRateIndexFixingDate(Currency&amp;"ibor"&amp;$I$1,BA2245,Trigger)</f>
        <v>55033</v>
      </c>
      <c r="BA2245" s="188">
        <f>_xll.qlCalendarAdvance(Calendar,BA2244,AY2245,"f",,Trigger)</f>
        <v>55037</v>
      </c>
      <c r="BB2245" s="188">
        <f>_xll.qlInterestRateIndexMaturity(Currency&amp;"ibor"&amp;$I$1,BA2245,Trigger)</f>
        <v>55128</v>
      </c>
      <c r="BC2245" s="361" t="e">
        <f>_xll.qlIndexFixing($AC$5,AZ2245,,_xll.ohTrigger(Trigger,Quote!$V$2))</f>
        <v>#VALUE!</v>
      </c>
      <c r="BD2245" s="361" t="e">
        <f>_xll.qlIndexFixing($BE$1,AZ2245,TRUE,_xll.ohTrigger(Trigger,Quote!$V$2))</f>
        <v>#NUM!</v>
      </c>
    </row>
    <row r="2246" spans="51:56" ht="11.25" customHeight="1" x14ac:dyDescent="0.25">
      <c r="AY2246" s="189" t="s">
        <v>91</v>
      </c>
      <c r="AZ2246" s="188">
        <f>_xll.qlInterestRateIndexFixingDate(Currency&amp;"ibor"&amp;$I$1,BA2246,Trigger)</f>
        <v>55040</v>
      </c>
      <c r="BA2246" s="188">
        <f>_xll.qlCalendarAdvance(Calendar,BA2245,AY2246,"f",,Trigger)</f>
        <v>55044</v>
      </c>
      <c r="BB2246" s="188">
        <f>_xll.qlInterestRateIndexMaturity(Currency&amp;"ibor"&amp;$I$1,BA2246,Trigger)</f>
        <v>55135</v>
      </c>
      <c r="BC2246" s="361" t="e">
        <f>_xll.qlIndexFixing($AC$5,AZ2246,,_xll.ohTrigger(Trigger,Quote!$V$2))</f>
        <v>#VALUE!</v>
      </c>
      <c r="BD2246" s="361" t="e">
        <f>_xll.qlIndexFixing($BE$1,AZ2246,TRUE,_xll.ohTrigger(Trigger,Quote!$V$2))</f>
        <v>#NUM!</v>
      </c>
    </row>
    <row r="2247" spans="51:56" ht="11.25" customHeight="1" x14ac:dyDescent="0.25">
      <c r="AY2247" s="189" t="s">
        <v>91</v>
      </c>
      <c r="AZ2247" s="188">
        <f>_xll.qlInterestRateIndexFixingDate(Currency&amp;"ibor"&amp;$I$1,BA2247,Trigger)</f>
        <v>55047</v>
      </c>
      <c r="BA2247" s="188">
        <f>_xll.qlCalendarAdvance(Calendar,BA2246,AY2247,"f",,Trigger)</f>
        <v>55051</v>
      </c>
      <c r="BB2247" s="188">
        <f>_xll.qlInterestRateIndexMaturity(Currency&amp;"ibor"&amp;$I$1,BA2247,Trigger)</f>
        <v>55142</v>
      </c>
      <c r="BC2247" s="361" t="e">
        <f>_xll.qlIndexFixing($AC$5,AZ2247,,_xll.ohTrigger(Trigger,Quote!$V$2))</f>
        <v>#VALUE!</v>
      </c>
      <c r="BD2247" s="361" t="e">
        <f>_xll.qlIndexFixing($BE$1,AZ2247,TRUE,_xll.ohTrigger(Trigger,Quote!$V$2))</f>
        <v>#NUM!</v>
      </c>
    </row>
    <row r="2248" spans="51:56" ht="11.25" customHeight="1" x14ac:dyDescent="0.25">
      <c r="AY2248" s="189" t="s">
        <v>91</v>
      </c>
      <c r="AZ2248" s="188">
        <f>_xll.qlInterestRateIndexFixingDate(Currency&amp;"ibor"&amp;$I$1,BA2248,Trigger)</f>
        <v>55054</v>
      </c>
      <c r="BA2248" s="188">
        <f>_xll.qlCalendarAdvance(Calendar,BA2247,AY2248,"f",,Trigger)</f>
        <v>55058</v>
      </c>
      <c r="BB2248" s="188">
        <f>_xll.qlInterestRateIndexMaturity(Currency&amp;"ibor"&amp;$I$1,BA2248,Trigger)</f>
        <v>55149</v>
      </c>
      <c r="BC2248" s="361" t="e">
        <f>_xll.qlIndexFixing($AC$5,AZ2248,,_xll.ohTrigger(Trigger,Quote!$V$2))</f>
        <v>#VALUE!</v>
      </c>
      <c r="BD2248" s="361" t="e">
        <f>_xll.qlIndexFixing($BE$1,AZ2248,TRUE,_xll.ohTrigger(Trigger,Quote!$V$2))</f>
        <v>#NUM!</v>
      </c>
    </row>
    <row r="2249" spans="51:56" ht="11.25" customHeight="1" x14ac:dyDescent="0.25">
      <c r="AY2249" s="189" t="s">
        <v>91</v>
      </c>
      <c r="AZ2249" s="188">
        <f>_xll.qlInterestRateIndexFixingDate(Currency&amp;"ibor"&amp;$I$1,BA2249,Trigger)</f>
        <v>55061</v>
      </c>
      <c r="BA2249" s="188">
        <f>_xll.qlCalendarAdvance(Calendar,BA2248,AY2249,"f",,Trigger)</f>
        <v>55065</v>
      </c>
      <c r="BB2249" s="188">
        <f>_xll.qlInterestRateIndexMaturity(Currency&amp;"ibor"&amp;$I$1,BA2249,Trigger)</f>
        <v>55157</v>
      </c>
      <c r="BC2249" s="361" t="e">
        <f>_xll.qlIndexFixing($AC$5,AZ2249,,_xll.ohTrigger(Trigger,Quote!$V$2))</f>
        <v>#VALUE!</v>
      </c>
      <c r="BD2249" s="361" t="e">
        <f>_xll.qlIndexFixing($BE$1,AZ2249,TRUE,_xll.ohTrigger(Trigger,Quote!$V$2))</f>
        <v>#NUM!</v>
      </c>
    </row>
    <row r="2250" spans="51:56" ht="11.25" customHeight="1" x14ac:dyDescent="0.25">
      <c r="AY2250" s="189" t="s">
        <v>91</v>
      </c>
      <c r="AZ2250" s="188">
        <f>_xll.qlInterestRateIndexFixingDate(Currency&amp;"ibor"&amp;$I$1,BA2250,Trigger)</f>
        <v>55068</v>
      </c>
      <c r="BA2250" s="188">
        <f>_xll.qlCalendarAdvance(Calendar,BA2249,AY2250,"f",,Trigger)</f>
        <v>55072</v>
      </c>
      <c r="BB2250" s="188">
        <f>_xll.qlInterestRateIndexMaturity(Currency&amp;"ibor"&amp;$I$1,BA2250,Trigger)</f>
        <v>55164</v>
      </c>
      <c r="BC2250" s="361" t="e">
        <f>_xll.qlIndexFixing($AC$5,AZ2250,,_xll.ohTrigger(Trigger,Quote!$V$2))</f>
        <v>#VALUE!</v>
      </c>
      <c r="BD2250" s="361" t="e">
        <f>_xll.qlIndexFixing($BE$1,AZ2250,TRUE,_xll.ohTrigger(Trigger,Quote!$V$2))</f>
        <v>#NUM!</v>
      </c>
    </row>
    <row r="2251" spans="51:56" ht="11.25" customHeight="1" x14ac:dyDescent="0.25">
      <c r="AY2251" s="189" t="s">
        <v>91</v>
      </c>
      <c r="AZ2251" s="188">
        <f>_xll.qlInterestRateIndexFixingDate(Currency&amp;"ibor"&amp;$I$1,BA2251,Trigger)</f>
        <v>55075</v>
      </c>
      <c r="BA2251" s="188">
        <f>_xll.qlCalendarAdvance(Calendar,BA2250,AY2251,"f",,Trigger)</f>
        <v>55079</v>
      </c>
      <c r="BB2251" s="188">
        <f>_xll.qlInterestRateIndexMaturity(Currency&amp;"ibor"&amp;$I$1,BA2251,Trigger)</f>
        <v>55171</v>
      </c>
      <c r="BC2251" s="361" t="e">
        <f>_xll.qlIndexFixing($AC$5,AZ2251,,_xll.ohTrigger(Trigger,Quote!$V$2))</f>
        <v>#VALUE!</v>
      </c>
      <c r="BD2251" s="361" t="e">
        <f>_xll.qlIndexFixing($BE$1,AZ2251,TRUE,_xll.ohTrigger(Trigger,Quote!$V$2))</f>
        <v>#NUM!</v>
      </c>
    </row>
    <row r="2252" spans="51:56" ht="11.25" customHeight="1" x14ac:dyDescent="0.25">
      <c r="AY2252" s="189" t="s">
        <v>91</v>
      </c>
      <c r="AZ2252" s="188">
        <f>_xll.qlInterestRateIndexFixingDate(Currency&amp;"ibor"&amp;$I$1,BA2252,Trigger)</f>
        <v>55082</v>
      </c>
      <c r="BA2252" s="188">
        <f>_xll.qlCalendarAdvance(Calendar,BA2251,AY2252,"f",,Trigger)</f>
        <v>55086</v>
      </c>
      <c r="BB2252" s="188">
        <f>_xll.qlInterestRateIndexMaturity(Currency&amp;"ibor"&amp;$I$1,BA2252,Trigger)</f>
        <v>55178</v>
      </c>
      <c r="BC2252" s="361" t="e">
        <f>_xll.qlIndexFixing($AC$5,AZ2252,,_xll.ohTrigger(Trigger,Quote!$V$2))</f>
        <v>#VALUE!</v>
      </c>
      <c r="BD2252" s="361" t="e">
        <f>_xll.qlIndexFixing($BE$1,AZ2252,TRUE,_xll.ohTrigger(Trigger,Quote!$V$2))</f>
        <v>#NUM!</v>
      </c>
    </row>
    <row r="2253" spans="51:56" ht="11.25" customHeight="1" x14ac:dyDescent="0.25">
      <c r="AY2253" s="189" t="s">
        <v>91</v>
      </c>
      <c r="AZ2253" s="188">
        <f>_xll.qlInterestRateIndexFixingDate(Currency&amp;"ibor"&amp;$I$1,BA2253,Trigger)</f>
        <v>55089</v>
      </c>
      <c r="BA2253" s="188">
        <f>_xll.qlCalendarAdvance(Calendar,BA2252,AY2253,"f",,Trigger)</f>
        <v>55093</v>
      </c>
      <c r="BB2253" s="188">
        <f>_xll.qlInterestRateIndexMaturity(Currency&amp;"ibor"&amp;$I$1,BA2253,Trigger)</f>
        <v>55185</v>
      </c>
      <c r="BC2253" s="361" t="e">
        <f>_xll.qlIndexFixing($AC$5,AZ2253,,_xll.ohTrigger(Trigger,Quote!$V$2))</f>
        <v>#VALUE!</v>
      </c>
      <c r="BD2253" s="361" t="e">
        <f>_xll.qlIndexFixing($BE$1,AZ2253,TRUE,_xll.ohTrigger(Trigger,Quote!$V$2))</f>
        <v>#NUM!</v>
      </c>
    </row>
    <row r="2254" spans="51:56" ht="11.25" customHeight="1" x14ac:dyDescent="0.25">
      <c r="AY2254" s="189" t="s">
        <v>91</v>
      </c>
      <c r="AZ2254" s="188">
        <f>_xll.qlInterestRateIndexFixingDate(Currency&amp;"ibor"&amp;$I$1,BA2254,Trigger)</f>
        <v>55096</v>
      </c>
      <c r="BA2254" s="188">
        <f>_xll.qlCalendarAdvance(Calendar,BA2253,AY2254,"f",,Trigger)</f>
        <v>55100</v>
      </c>
      <c r="BB2254" s="188">
        <f>_xll.qlInterestRateIndexMaturity(Currency&amp;"ibor"&amp;$I$1,BA2254,Trigger)</f>
        <v>55192</v>
      </c>
      <c r="BC2254" s="361" t="e">
        <f>_xll.qlIndexFixing($AC$5,AZ2254,,_xll.ohTrigger(Trigger,Quote!$V$2))</f>
        <v>#VALUE!</v>
      </c>
      <c r="BD2254" s="361" t="e">
        <f>_xll.qlIndexFixing($BE$1,AZ2254,TRUE,_xll.ohTrigger(Trigger,Quote!$V$2))</f>
        <v>#NUM!</v>
      </c>
    </row>
    <row r="2255" spans="51:56" ht="11.25" customHeight="1" x14ac:dyDescent="0.25">
      <c r="AY2255" s="189" t="s">
        <v>91</v>
      </c>
      <c r="AZ2255" s="188">
        <f>_xll.qlInterestRateIndexFixingDate(Currency&amp;"ibor"&amp;$I$1,BA2255,Trigger)</f>
        <v>55103</v>
      </c>
      <c r="BA2255" s="188">
        <f>_xll.qlCalendarAdvance(Calendar,BA2254,AY2255,"f",,Trigger)</f>
        <v>55107</v>
      </c>
      <c r="BB2255" s="188">
        <f>_xll.qlInterestRateIndexMaturity(Currency&amp;"ibor"&amp;$I$1,BA2255,Trigger)</f>
        <v>55199</v>
      </c>
      <c r="BC2255" s="361" t="e">
        <f>_xll.qlIndexFixing($AC$5,AZ2255,,_xll.ohTrigger(Trigger,Quote!$V$2))</f>
        <v>#VALUE!</v>
      </c>
      <c r="BD2255" s="361" t="e">
        <f>_xll.qlIndexFixing($BE$1,AZ2255,TRUE,_xll.ohTrigger(Trigger,Quote!$V$2))</f>
        <v>#NUM!</v>
      </c>
    </row>
    <row r="2256" spans="51:56" ht="11.25" customHeight="1" x14ac:dyDescent="0.25">
      <c r="AY2256" s="189" t="s">
        <v>91</v>
      </c>
      <c r="AZ2256" s="188">
        <f>_xll.qlInterestRateIndexFixingDate(Currency&amp;"ibor"&amp;$I$1,BA2256,Trigger)</f>
        <v>55110</v>
      </c>
      <c r="BA2256" s="188">
        <f>_xll.qlCalendarAdvance(Calendar,BA2255,AY2256,"f",,Trigger)</f>
        <v>55114</v>
      </c>
      <c r="BB2256" s="188">
        <f>_xll.qlInterestRateIndexMaturity(Currency&amp;"ibor"&amp;$I$1,BA2256,Trigger)</f>
        <v>55206</v>
      </c>
      <c r="BC2256" s="361" t="e">
        <f>_xll.qlIndexFixing($AC$5,AZ2256,,_xll.ohTrigger(Trigger,Quote!$V$2))</f>
        <v>#VALUE!</v>
      </c>
      <c r="BD2256" s="361" t="e">
        <f>_xll.qlIndexFixing($BE$1,AZ2256,TRUE,_xll.ohTrigger(Trigger,Quote!$V$2))</f>
        <v>#NUM!</v>
      </c>
    </row>
    <row r="2257" spans="51:56" ht="11.25" customHeight="1" x14ac:dyDescent="0.25">
      <c r="AY2257" s="189" t="s">
        <v>91</v>
      </c>
      <c r="AZ2257" s="188">
        <f>_xll.qlInterestRateIndexFixingDate(Currency&amp;"ibor"&amp;$I$1,BA2257,Trigger)</f>
        <v>55117</v>
      </c>
      <c r="BA2257" s="188">
        <f>_xll.qlCalendarAdvance(Calendar,BA2256,AY2257,"f",,Trigger)</f>
        <v>55121</v>
      </c>
      <c r="BB2257" s="188">
        <f>_xll.qlInterestRateIndexMaturity(Currency&amp;"ibor"&amp;$I$1,BA2257,Trigger)</f>
        <v>55212</v>
      </c>
      <c r="BC2257" s="361" t="e">
        <f>_xll.qlIndexFixing($AC$5,AZ2257,,_xll.ohTrigger(Trigger,Quote!$V$2))</f>
        <v>#VALUE!</v>
      </c>
      <c r="BD2257" s="361" t="e">
        <f>_xll.qlIndexFixing($BE$1,AZ2257,TRUE,_xll.ohTrigger(Trigger,Quote!$V$2))</f>
        <v>#NUM!</v>
      </c>
    </row>
    <row r="2258" spans="51:56" ht="11.25" customHeight="1" x14ac:dyDescent="0.25">
      <c r="AY2258" s="189" t="s">
        <v>91</v>
      </c>
      <c r="AZ2258" s="188">
        <f>_xll.qlInterestRateIndexFixingDate(Currency&amp;"ibor"&amp;$I$1,BA2258,Trigger)</f>
        <v>55124</v>
      </c>
      <c r="BA2258" s="188">
        <f>_xll.qlCalendarAdvance(Calendar,BA2257,AY2258,"f",,Trigger)</f>
        <v>55128</v>
      </c>
      <c r="BB2258" s="188">
        <f>_xll.qlInterestRateIndexMaturity(Currency&amp;"ibor"&amp;$I$1,BA2258,Trigger)</f>
        <v>55218</v>
      </c>
      <c r="BC2258" s="361" t="e">
        <f>_xll.qlIndexFixing($AC$5,AZ2258,,_xll.ohTrigger(Trigger,Quote!$V$2))</f>
        <v>#VALUE!</v>
      </c>
      <c r="BD2258" s="361" t="e">
        <f>_xll.qlIndexFixing($BE$1,AZ2258,TRUE,_xll.ohTrigger(Trigger,Quote!$V$2))</f>
        <v>#NUM!</v>
      </c>
    </row>
    <row r="2259" spans="51:56" ht="11.25" customHeight="1" x14ac:dyDescent="0.25">
      <c r="AY2259" s="189" t="s">
        <v>91</v>
      </c>
      <c r="AZ2259" s="188">
        <f>_xll.qlInterestRateIndexFixingDate(Currency&amp;"ibor"&amp;$I$1,BA2259,Trigger)</f>
        <v>55131</v>
      </c>
      <c r="BA2259" s="188">
        <f>_xll.qlCalendarAdvance(Calendar,BA2258,AY2259,"f",,Trigger)</f>
        <v>55135</v>
      </c>
      <c r="BB2259" s="188">
        <f>_xll.qlInterestRateIndexMaturity(Currency&amp;"ibor"&amp;$I$1,BA2259,Trigger)</f>
        <v>55225</v>
      </c>
      <c r="BC2259" s="361" t="e">
        <f>_xll.qlIndexFixing($AC$5,AZ2259,,_xll.ohTrigger(Trigger,Quote!$V$2))</f>
        <v>#VALUE!</v>
      </c>
      <c r="BD2259" s="361" t="e">
        <f>_xll.qlIndexFixing($BE$1,AZ2259,TRUE,_xll.ohTrigger(Trigger,Quote!$V$2))</f>
        <v>#NUM!</v>
      </c>
    </row>
    <row r="2260" spans="51:56" ht="11.25" customHeight="1" x14ac:dyDescent="0.25">
      <c r="AY2260" s="189" t="s">
        <v>91</v>
      </c>
      <c r="AZ2260" s="188">
        <f>_xll.qlInterestRateIndexFixingDate(Currency&amp;"ibor"&amp;$I$1,BA2260,Trigger)</f>
        <v>55138</v>
      </c>
      <c r="BA2260" s="188">
        <f>_xll.qlCalendarAdvance(Calendar,BA2259,AY2260,"f",,Trigger)</f>
        <v>55142</v>
      </c>
      <c r="BB2260" s="188">
        <f>_xll.qlInterestRateIndexMaturity(Currency&amp;"ibor"&amp;$I$1,BA2260,Trigger)</f>
        <v>55232</v>
      </c>
      <c r="BC2260" s="361" t="e">
        <f>_xll.qlIndexFixing($AC$5,AZ2260,,_xll.ohTrigger(Trigger,Quote!$V$2))</f>
        <v>#VALUE!</v>
      </c>
      <c r="BD2260" s="361" t="e">
        <f>_xll.qlIndexFixing($BE$1,AZ2260,TRUE,_xll.ohTrigger(Trigger,Quote!$V$2))</f>
        <v>#NUM!</v>
      </c>
    </row>
    <row r="2261" spans="51:56" ht="11.25" customHeight="1" x14ac:dyDescent="0.25">
      <c r="AY2261" s="189" t="s">
        <v>91</v>
      </c>
      <c r="AZ2261" s="188">
        <f>_xll.qlInterestRateIndexFixingDate(Currency&amp;"ibor"&amp;$I$1,BA2261,Trigger)</f>
        <v>55144</v>
      </c>
      <c r="BA2261" s="188">
        <f>_xll.qlCalendarAdvance(Calendar,BA2260,AY2261,"f",,Trigger)</f>
        <v>55149</v>
      </c>
      <c r="BB2261" s="188">
        <f>_xll.qlInterestRateIndexMaturity(Currency&amp;"ibor"&amp;$I$1,BA2261,Trigger)</f>
        <v>55239</v>
      </c>
      <c r="BC2261" s="361" t="e">
        <f>_xll.qlIndexFixing($AC$5,AZ2261,,_xll.ohTrigger(Trigger,Quote!$V$2))</f>
        <v>#VALUE!</v>
      </c>
      <c r="BD2261" s="361" t="e">
        <f>_xll.qlIndexFixing($BE$1,AZ2261,TRUE,_xll.ohTrigger(Trigger,Quote!$V$2))</f>
        <v>#NUM!</v>
      </c>
    </row>
    <row r="2262" spans="51:56" ht="11.25" customHeight="1" x14ac:dyDescent="0.25">
      <c r="AY2262" s="189" t="s">
        <v>91</v>
      </c>
      <c r="AZ2262" s="188">
        <f>_xll.qlInterestRateIndexFixingDate(Currency&amp;"ibor"&amp;$I$1,BA2262,Trigger)</f>
        <v>55152</v>
      </c>
      <c r="BA2262" s="188">
        <f>_xll.qlCalendarAdvance(Calendar,BA2261,AY2262,"f",,Trigger)</f>
        <v>55156</v>
      </c>
      <c r="BB2262" s="188">
        <f>_xll.qlInterestRateIndexMaturity(Currency&amp;"ibor"&amp;$I$1,BA2262,Trigger)</f>
        <v>55247</v>
      </c>
      <c r="BC2262" s="361" t="e">
        <f>_xll.qlIndexFixing($AC$5,AZ2262,,_xll.ohTrigger(Trigger,Quote!$V$2))</f>
        <v>#VALUE!</v>
      </c>
      <c r="BD2262" s="361" t="e">
        <f>_xll.qlIndexFixing($BE$1,AZ2262,TRUE,_xll.ohTrigger(Trigger,Quote!$V$2))</f>
        <v>#NUM!</v>
      </c>
    </row>
    <row r="2263" spans="51:56" ht="11.25" customHeight="1" x14ac:dyDescent="0.25">
      <c r="AY2263" s="189" t="s">
        <v>91</v>
      </c>
      <c r="AZ2263" s="188">
        <f>_xll.qlInterestRateIndexFixingDate(Currency&amp;"ibor"&amp;$I$1,BA2263,Trigger)</f>
        <v>55159</v>
      </c>
      <c r="BA2263" s="188">
        <f>_xll.qlCalendarAdvance(Calendar,BA2262,AY2263,"f",,Trigger)</f>
        <v>55163</v>
      </c>
      <c r="BB2263" s="188">
        <f>_xll.qlInterestRateIndexMaturity(Currency&amp;"ibor"&amp;$I$1,BA2263,Trigger)</f>
        <v>55253</v>
      </c>
      <c r="BC2263" s="361" t="e">
        <f>_xll.qlIndexFixing($AC$5,AZ2263,,_xll.ohTrigger(Trigger,Quote!$V$2))</f>
        <v>#VALUE!</v>
      </c>
      <c r="BD2263" s="361" t="e">
        <f>_xll.qlIndexFixing($BE$1,AZ2263,TRUE,_xll.ohTrigger(Trigger,Quote!$V$2))</f>
        <v>#NUM!</v>
      </c>
    </row>
    <row r="2264" spans="51:56" ht="11.25" customHeight="1" x14ac:dyDescent="0.25">
      <c r="AY2264" s="189" t="s">
        <v>91</v>
      </c>
      <c r="AZ2264" s="188">
        <f>_xll.qlInterestRateIndexFixingDate(Currency&amp;"ibor"&amp;$I$1,BA2264,Trigger)</f>
        <v>55166</v>
      </c>
      <c r="BA2264" s="188">
        <f>_xll.qlCalendarAdvance(Calendar,BA2263,AY2264,"f",,Trigger)</f>
        <v>55170</v>
      </c>
      <c r="BB2264" s="188">
        <f>_xll.qlInterestRateIndexMaturity(Currency&amp;"ibor"&amp;$I$1,BA2264,Trigger)</f>
        <v>55260</v>
      </c>
      <c r="BC2264" s="361" t="e">
        <f>_xll.qlIndexFixing($AC$5,AZ2264,,_xll.ohTrigger(Trigger,Quote!$V$2))</f>
        <v>#VALUE!</v>
      </c>
      <c r="BD2264" s="361" t="e">
        <f>_xll.qlIndexFixing($BE$1,AZ2264,TRUE,_xll.ohTrigger(Trigger,Quote!$V$2))</f>
        <v>#NUM!</v>
      </c>
    </row>
    <row r="2265" spans="51:56" ht="11.25" customHeight="1" x14ac:dyDescent="0.25">
      <c r="AY2265" s="189" t="s">
        <v>91</v>
      </c>
      <c r="AZ2265" s="188">
        <f>_xll.qlInterestRateIndexFixingDate(Currency&amp;"ibor"&amp;$I$1,BA2265,Trigger)</f>
        <v>55173</v>
      </c>
      <c r="BA2265" s="188">
        <f>_xll.qlCalendarAdvance(Calendar,BA2264,AY2265,"f",,Trigger)</f>
        <v>55177</v>
      </c>
      <c r="BB2265" s="188">
        <f>_xll.qlInterestRateIndexMaturity(Currency&amp;"ibor"&amp;$I$1,BA2265,Trigger)</f>
        <v>55267</v>
      </c>
      <c r="BC2265" s="361" t="e">
        <f>_xll.qlIndexFixing($AC$5,AZ2265,,_xll.ohTrigger(Trigger,Quote!$V$2))</f>
        <v>#VALUE!</v>
      </c>
      <c r="BD2265" s="361" t="e">
        <f>_xll.qlIndexFixing($BE$1,AZ2265,TRUE,_xll.ohTrigger(Trigger,Quote!$V$2))</f>
        <v>#NUM!</v>
      </c>
    </row>
    <row r="2266" spans="51:56" ht="11.25" customHeight="1" x14ac:dyDescent="0.25">
      <c r="AY2266" s="189" t="s">
        <v>91</v>
      </c>
      <c r="AZ2266" s="188">
        <f>_xll.qlInterestRateIndexFixingDate(Currency&amp;"ibor"&amp;$I$1,BA2266,Trigger)</f>
        <v>55180</v>
      </c>
      <c r="BA2266" s="188">
        <f>_xll.qlCalendarAdvance(Calendar,BA2265,AY2266,"f",,Trigger)</f>
        <v>55184</v>
      </c>
      <c r="BB2266" s="188">
        <f>_xll.qlInterestRateIndexMaturity(Currency&amp;"ibor"&amp;$I$1,BA2266,Trigger)</f>
        <v>55271</v>
      </c>
      <c r="BC2266" s="361" t="e">
        <f>_xll.qlIndexFixing($AC$5,AZ2266,,_xll.ohTrigger(Trigger,Quote!$V$2))</f>
        <v>#VALUE!</v>
      </c>
      <c r="BD2266" s="361" t="e">
        <f>_xll.qlIndexFixing($BE$1,AZ2266,TRUE,_xll.ohTrigger(Trigger,Quote!$V$2))</f>
        <v>#NUM!</v>
      </c>
    </row>
    <row r="2267" spans="51:56" ht="11.25" customHeight="1" x14ac:dyDescent="0.25">
      <c r="AY2267" s="189" t="s">
        <v>91</v>
      </c>
      <c r="AZ2267" s="188">
        <f>_xll.qlInterestRateIndexFixingDate(Currency&amp;"ibor"&amp;$I$1,BA2267,Trigger)</f>
        <v>55187</v>
      </c>
      <c r="BA2267" s="188">
        <f>_xll.qlCalendarAdvance(Calendar,BA2266,AY2267,"f",,Trigger)</f>
        <v>55191</v>
      </c>
      <c r="BB2267" s="188">
        <f>_xll.qlInterestRateIndexMaturity(Currency&amp;"ibor"&amp;$I$1,BA2267,Trigger)</f>
        <v>55281</v>
      </c>
      <c r="BC2267" s="361" t="e">
        <f>_xll.qlIndexFixing($AC$5,AZ2267,,_xll.ohTrigger(Trigger,Quote!$V$2))</f>
        <v>#VALUE!</v>
      </c>
      <c r="BD2267" s="361" t="e">
        <f>_xll.qlIndexFixing($BE$1,AZ2267,TRUE,_xll.ohTrigger(Trigger,Quote!$V$2))</f>
        <v>#NUM!</v>
      </c>
    </row>
    <row r="2268" spans="51:56" ht="11.25" customHeight="1" x14ac:dyDescent="0.25">
      <c r="AY2268" s="189" t="s">
        <v>91</v>
      </c>
      <c r="AZ2268" s="188">
        <f>_xll.qlInterestRateIndexFixingDate(Currency&amp;"ibor"&amp;$I$1,BA2268,Trigger)</f>
        <v>55194</v>
      </c>
      <c r="BA2268" s="188">
        <f>_xll.qlCalendarAdvance(Calendar,BA2267,AY2268,"f",,Trigger)</f>
        <v>55198</v>
      </c>
      <c r="BB2268" s="188">
        <f>_xll.qlInterestRateIndexMaturity(Currency&amp;"ibor"&amp;$I$1,BA2268,Trigger)</f>
        <v>55288</v>
      </c>
      <c r="BC2268" s="361" t="e">
        <f>_xll.qlIndexFixing($AC$5,AZ2268,,_xll.ohTrigger(Trigger,Quote!$V$2))</f>
        <v>#VALUE!</v>
      </c>
      <c r="BD2268" s="361" t="e">
        <f>_xll.qlIndexFixing($BE$1,AZ2268,TRUE,_xll.ohTrigger(Trigger,Quote!$V$2))</f>
        <v>#NUM!</v>
      </c>
    </row>
    <row r="2269" spans="51:56" ht="11.25" customHeight="1" x14ac:dyDescent="0.25">
      <c r="AY2269" s="189" t="s">
        <v>91</v>
      </c>
      <c r="AZ2269" s="188">
        <f>_xll.qlInterestRateIndexFixingDate(Currency&amp;"ibor"&amp;$I$1,BA2269,Trigger)</f>
        <v>55201</v>
      </c>
      <c r="BA2269" s="188">
        <f>_xll.qlCalendarAdvance(Calendar,BA2268,AY2269,"f",,Trigger)</f>
        <v>55205</v>
      </c>
      <c r="BB2269" s="188">
        <f>_xll.qlInterestRateIndexMaturity(Currency&amp;"ibor"&amp;$I$1,BA2269,Trigger)</f>
        <v>55295</v>
      </c>
      <c r="BC2269" s="361" t="e">
        <f>_xll.qlIndexFixing($AC$5,AZ2269,,_xll.ohTrigger(Trigger,Quote!$V$2))</f>
        <v>#VALUE!</v>
      </c>
      <c r="BD2269" s="361" t="e">
        <f>_xll.qlIndexFixing($BE$1,AZ2269,TRUE,_xll.ohTrigger(Trigger,Quote!$V$2))</f>
        <v>#NUM!</v>
      </c>
    </row>
    <row r="2270" spans="51:56" ht="11.25" customHeight="1" x14ac:dyDescent="0.25">
      <c r="AY2270" s="189" t="s">
        <v>91</v>
      </c>
      <c r="AZ2270" s="188">
        <f>_xll.qlInterestRateIndexFixingDate(Currency&amp;"ibor"&amp;$I$1,BA2270,Trigger)</f>
        <v>55208</v>
      </c>
      <c r="BA2270" s="188">
        <f>_xll.qlCalendarAdvance(Calendar,BA2269,AY2270,"f",,Trigger)</f>
        <v>55212</v>
      </c>
      <c r="BB2270" s="188">
        <f>_xll.qlInterestRateIndexMaturity(Currency&amp;"ibor"&amp;$I$1,BA2270,Trigger)</f>
        <v>55304</v>
      </c>
      <c r="BC2270" s="361" t="e">
        <f>_xll.qlIndexFixing($AC$5,AZ2270,,_xll.ohTrigger(Trigger,Quote!$V$2))</f>
        <v>#VALUE!</v>
      </c>
      <c r="BD2270" s="361" t="e">
        <f>_xll.qlIndexFixing($BE$1,AZ2270,TRUE,_xll.ohTrigger(Trigger,Quote!$V$2))</f>
        <v>#NUM!</v>
      </c>
    </row>
    <row r="2271" spans="51:56" ht="11.25" customHeight="1" x14ac:dyDescent="0.25">
      <c r="AY2271" s="189" t="s">
        <v>91</v>
      </c>
      <c r="AZ2271" s="188">
        <f>_xll.qlInterestRateIndexFixingDate(Currency&amp;"ibor"&amp;$I$1,BA2271,Trigger)</f>
        <v>55215</v>
      </c>
      <c r="BA2271" s="188">
        <f>_xll.qlCalendarAdvance(Calendar,BA2270,AY2271,"f",,Trigger)</f>
        <v>55219</v>
      </c>
      <c r="BB2271" s="188">
        <f>_xll.qlInterestRateIndexMaturity(Currency&amp;"ibor"&amp;$I$1,BA2271,Trigger)</f>
        <v>55311</v>
      </c>
      <c r="BC2271" s="361" t="e">
        <f>_xll.qlIndexFixing($AC$5,AZ2271,,_xll.ohTrigger(Trigger,Quote!$V$2))</f>
        <v>#VALUE!</v>
      </c>
      <c r="BD2271" s="361" t="e">
        <f>_xll.qlIndexFixing($BE$1,AZ2271,TRUE,_xll.ohTrigger(Trigger,Quote!$V$2))</f>
        <v>#NUM!</v>
      </c>
    </row>
    <row r="2272" spans="51:56" ht="11.25" customHeight="1" x14ac:dyDescent="0.25">
      <c r="AY2272" s="189" t="s">
        <v>91</v>
      </c>
      <c r="AZ2272" s="188">
        <f>_xll.qlInterestRateIndexFixingDate(Currency&amp;"ibor"&amp;$I$1,BA2272,Trigger)</f>
        <v>55222</v>
      </c>
      <c r="BA2272" s="188">
        <f>_xll.qlCalendarAdvance(Calendar,BA2271,AY2272,"f",,Trigger)</f>
        <v>55226</v>
      </c>
      <c r="BB2272" s="188">
        <f>_xll.qlInterestRateIndexMaturity(Currency&amp;"ibor"&amp;$I$1,BA2272,Trigger)</f>
        <v>55318</v>
      </c>
      <c r="BC2272" s="361" t="e">
        <f>_xll.qlIndexFixing($AC$5,AZ2272,,_xll.ohTrigger(Trigger,Quote!$V$2))</f>
        <v>#VALUE!</v>
      </c>
      <c r="BD2272" s="361" t="e">
        <f>_xll.qlIndexFixing($BE$1,AZ2272,TRUE,_xll.ohTrigger(Trigger,Quote!$V$2))</f>
        <v>#NUM!</v>
      </c>
    </row>
    <row r="2273" spans="51:56" ht="11.25" customHeight="1" x14ac:dyDescent="0.25">
      <c r="AY2273" s="189" t="s">
        <v>91</v>
      </c>
      <c r="AZ2273" s="188">
        <f>_xll.qlInterestRateIndexFixingDate(Currency&amp;"ibor"&amp;$I$1,BA2273,Trigger)</f>
        <v>55229</v>
      </c>
      <c r="BA2273" s="188">
        <f>_xll.qlCalendarAdvance(Calendar,BA2272,AY2273,"f",,Trigger)</f>
        <v>55233</v>
      </c>
      <c r="BB2273" s="188">
        <f>_xll.qlInterestRateIndexMaturity(Currency&amp;"ibor"&amp;$I$1,BA2273,Trigger)</f>
        <v>55325</v>
      </c>
      <c r="BC2273" s="361" t="e">
        <f>_xll.qlIndexFixing($AC$5,AZ2273,,_xll.ohTrigger(Trigger,Quote!$V$2))</f>
        <v>#VALUE!</v>
      </c>
      <c r="BD2273" s="361" t="e">
        <f>_xll.qlIndexFixing($BE$1,AZ2273,TRUE,_xll.ohTrigger(Trigger,Quote!$V$2))</f>
        <v>#NUM!</v>
      </c>
    </row>
    <row r="2274" spans="51:56" ht="11.25" customHeight="1" x14ac:dyDescent="0.25">
      <c r="AY2274" s="189" t="s">
        <v>91</v>
      </c>
      <c r="AZ2274" s="188">
        <f>_xll.qlInterestRateIndexFixingDate(Currency&amp;"ibor"&amp;$I$1,BA2274,Trigger)</f>
        <v>55236</v>
      </c>
      <c r="BA2274" s="188">
        <f>_xll.qlCalendarAdvance(Calendar,BA2273,AY2274,"f",,Trigger)</f>
        <v>55240</v>
      </c>
      <c r="BB2274" s="188">
        <f>_xll.qlInterestRateIndexMaturity(Currency&amp;"ibor"&amp;$I$1,BA2274,Trigger)</f>
        <v>55332</v>
      </c>
      <c r="BC2274" s="361" t="e">
        <f>_xll.qlIndexFixing($AC$5,AZ2274,,_xll.ohTrigger(Trigger,Quote!$V$2))</f>
        <v>#VALUE!</v>
      </c>
      <c r="BD2274" s="361" t="e">
        <f>_xll.qlIndexFixing($BE$1,AZ2274,TRUE,_xll.ohTrigger(Trigger,Quote!$V$2))</f>
        <v>#NUM!</v>
      </c>
    </row>
    <row r="2275" spans="51:56" ht="11.25" customHeight="1" x14ac:dyDescent="0.25">
      <c r="AY2275" s="189" t="s">
        <v>91</v>
      </c>
      <c r="AZ2275" s="188">
        <f>_xll.qlInterestRateIndexFixingDate(Currency&amp;"ibor"&amp;$I$1,BA2275,Trigger)</f>
        <v>55241</v>
      </c>
      <c r="BA2275" s="188">
        <f>_xll.qlCalendarAdvance(Calendar,BA2274,AY2275,"f",,Trigger)</f>
        <v>55247</v>
      </c>
      <c r="BB2275" s="188">
        <f>_xll.qlInterestRateIndexMaturity(Currency&amp;"ibor"&amp;$I$1,BA2275,Trigger)</f>
        <v>55338</v>
      </c>
      <c r="BC2275" s="361" t="e">
        <f>_xll.qlIndexFixing($AC$5,AZ2275,,_xll.ohTrigger(Trigger,Quote!$V$2))</f>
        <v>#VALUE!</v>
      </c>
      <c r="BD2275" s="361" t="e">
        <f>_xll.qlIndexFixing($BE$1,AZ2275,TRUE,_xll.ohTrigger(Trigger,Quote!$V$2))</f>
        <v>#NUM!</v>
      </c>
    </row>
    <row r="2276" spans="51:56" ht="11.25" customHeight="1" x14ac:dyDescent="0.25">
      <c r="AY2276" s="189" t="s">
        <v>91</v>
      </c>
      <c r="AZ2276" s="188">
        <f>_xll.qlInterestRateIndexFixingDate(Currency&amp;"ibor"&amp;$I$1,BA2276,Trigger)</f>
        <v>55250</v>
      </c>
      <c r="BA2276" s="188">
        <f>_xll.qlCalendarAdvance(Calendar,BA2275,AY2276,"f",,Trigger)</f>
        <v>55254</v>
      </c>
      <c r="BB2276" s="188">
        <f>_xll.qlInterestRateIndexMaturity(Currency&amp;"ibor"&amp;$I$1,BA2276,Trigger)</f>
        <v>55345</v>
      </c>
      <c r="BC2276" s="361" t="e">
        <f>_xll.qlIndexFixing($AC$5,AZ2276,,_xll.ohTrigger(Trigger,Quote!$V$2))</f>
        <v>#VALUE!</v>
      </c>
      <c r="BD2276" s="361" t="e">
        <f>_xll.qlIndexFixing($BE$1,AZ2276,TRUE,_xll.ohTrigger(Trigger,Quote!$V$2))</f>
        <v>#NUM!</v>
      </c>
    </row>
    <row r="2277" spans="51:56" ht="11.25" customHeight="1" x14ac:dyDescent="0.25">
      <c r="AY2277" s="189" t="s">
        <v>91</v>
      </c>
      <c r="AZ2277" s="188">
        <f>_xll.qlInterestRateIndexFixingDate(Currency&amp;"ibor"&amp;$I$1,BA2277,Trigger)</f>
        <v>55257</v>
      </c>
      <c r="BA2277" s="188">
        <f>_xll.qlCalendarAdvance(Calendar,BA2276,AY2277,"f",,Trigger)</f>
        <v>55261</v>
      </c>
      <c r="BB2277" s="188">
        <f>_xll.qlInterestRateIndexMaturity(Currency&amp;"ibor"&amp;$I$1,BA2277,Trigger)</f>
        <v>55352</v>
      </c>
      <c r="BC2277" s="361" t="e">
        <f>_xll.qlIndexFixing($AC$5,AZ2277,,_xll.ohTrigger(Trigger,Quote!$V$2))</f>
        <v>#VALUE!</v>
      </c>
      <c r="BD2277" s="361" t="e">
        <f>_xll.qlIndexFixing($BE$1,AZ2277,TRUE,_xll.ohTrigger(Trigger,Quote!$V$2))</f>
        <v>#NUM!</v>
      </c>
    </row>
    <row r="2278" spans="51:56" ht="11.25" customHeight="1" x14ac:dyDescent="0.25">
      <c r="AY2278" s="189" t="s">
        <v>91</v>
      </c>
      <c r="AZ2278" s="188">
        <f>_xll.qlInterestRateIndexFixingDate(Currency&amp;"ibor"&amp;$I$1,BA2278,Trigger)</f>
        <v>55264</v>
      </c>
      <c r="BA2278" s="188">
        <f>_xll.qlCalendarAdvance(Calendar,BA2277,AY2278,"f",,Trigger)</f>
        <v>55268</v>
      </c>
      <c r="BB2278" s="188">
        <f>_xll.qlInterestRateIndexMaturity(Currency&amp;"ibor"&amp;$I$1,BA2278,Trigger)</f>
        <v>55359</v>
      </c>
      <c r="BC2278" s="361" t="e">
        <f>_xll.qlIndexFixing($AC$5,AZ2278,,_xll.ohTrigger(Trigger,Quote!$V$2))</f>
        <v>#VALUE!</v>
      </c>
      <c r="BD2278" s="361" t="e">
        <f>_xll.qlIndexFixing($BE$1,AZ2278,TRUE,_xll.ohTrigger(Trigger,Quote!$V$2))</f>
        <v>#NUM!</v>
      </c>
    </row>
    <row r="2279" spans="51:56" ht="11.25" customHeight="1" x14ac:dyDescent="0.25">
      <c r="AY2279" s="189" t="s">
        <v>91</v>
      </c>
      <c r="AZ2279" s="188">
        <f>_xll.qlInterestRateIndexFixingDate(Currency&amp;"ibor"&amp;$I$1,BA2279,Trigger)</f>
        <v>55270</v>
      </c>
      <c r="BA2279" s="188">
        <f>_xll.qlCalendarAdvance(Calendar,BA2278,AY2279,"f",,Trigger)</f>
        <v>55275</v>
      </c>
      <c r="BB2279" s="188">
        <f>_xll.qlInterestRateIndexMaturity(Currency&amp;"ibor"&amp;$I$1,BA2279,Trigger)</f>
        <v>55367</v>
      </c>
      <c r="BC2279" s="361" t="e">
        <f>_xll.qlIndexFixing($AC$5,AZ2279,,_xll.ohTrigger(Trigger,Quote!$V$2))</f>
        <v>#VALUE!</v>
      </c>
      <c r="BD2279" s="361" t="e">
        <f>_xll.qlIndexFixing($BE$1,AZ2279,TRUE,_xll.ohTrigger(Trigger,Quote!$V$2))</f>
        <v>#NUM!</v>
      </c>
    </row>
    <row r="2280" spans="51:56" ht="11.25" customHeight="1" x14ac:dyDescent="0.25">
      <c r="AY2280" s="189" t="s">
        <v>91</v>
      </c>
      <c r="AZ2280" s="188">
        <f>_xll.qlInterestRateIndexFixingDate(Currency&amp;"ibor"&amp;$I$1,BA2280,Trigger)</f>
        <v>55278</v>
      </c>
      <c r="BA2280" s="188">
        <f>_xll.qlCalendarAdvance(Calendar,BA2279,AY2280,"f",,Trigger)</f>
        <v>55282</v>
      </c>
      <c r="BB2280" s="188">
        <f>_xll.qlInterestRateIndexMaturity(Currency&amp;"ibor"&amp;$I$1,BA2280,Trigger)</f>
        <v>55374</v>
      </c>
      <c r="BC2280" s="361" t="e">
        <f>_xll.qlIndexFixing($AC$5,AZ2280,,_xll.ohTrigger(Trigger,Quote!$V$2))</f>
        <v>#VALUE!</v>
      </c>
      <c r="BD2280" s="361" t="e">
        <f>_xll.qlIndexFixing($BE$1,AZ2280,TRUE,_xll.ohTrigger(Trigger,Quote!$V$2))</f>
        <v>#NUM!</v>
      </c>
    </row>
    <row r="2281" spans="51:56" ht="11.25" customHeight="1" x14ac:dyDescent="0.25">
      <c r="AY2281" s="189" t="s">
        <v>91</v>
      </c>
      <c r="AZ2281" s="188">
        <f>_xll.qlInterestRateIndexFixingDate(Currency&amp;"ibor"&amp;$I$1,BA2281,Trigger)</f>
        <v>55285</v>
      </c>
      <c r="BA2281" s="188">
        <f>_xll.qlCalendarAdvance(Calendar,BA2280,AY2281,"f",,Trigger)</f>
        <v>55289</v>
      </c>
      <c r="BB2281" s="188">
        <f>_xll.qlInterestRateIndexMaturity(Currency&amp;"ibor"&amp;$I$1,BA2281,Trigger)</f>
        <v>55381</v>
      </c>
      <c r="BC2281" s="361" t="e">
        <f>_xll.qlIndexFixing($AC$5,AZ2281,,_xll.ohTrigger(Trigger,Quote!$V$2))</f>
        <v>#VALUE!</v>
      </c>
      <c r="BD2281" s="361" t="e">
        <f>_xll.qlIndexFixing($BE$1,AZ2281,TRUE,_xll.ohTrigger(Trigger,Quote!$V$2))</f>
        <v>#NUM!</v>
      </c>
    </row>
    <row r="2282" spans="51:56" ht="11.25" customHeight="1" x14ac:dyDescent="0.25">
      <c r="AY2282" s="189" t="s">
        <v>91</v>
      </c>
      <c r="AZ2282" s="188">
        <f>_xll.qlInterestRateIndexFixingDate(Currency&amp;"ibor"&amp;$I$1,BA2282,Trigger)</f>
        <v>55292</v>
      </c>
      <c r="BA2282" s="188">
        <f>_xll.qlCalendarAdvance(Calendar,BA2281,AY2282,"f",,Trigger)</f>
        <v>55296</v>
      </c>
      <c r="BB2282" s="188">
        <f>_xll.qlInterestRateIndexMaturity(Currency&amp;"ibor"&amp;$I$1,BA2282,Trigger)</f>
        <v>55388</v>
      </c>
      <c r="BC2282" s="361" t="e">
        <f>_xll.qlIndexFixing($AC$5,AZ2282,,_xll.ohTrigger(Trigger,Quote!$V$2))</f>
        <v>#VALUE!</v>
      </c>
      <c r="BD2282" s="361" t="e">
        <f>_xll.qlIndexFixing($BE$1,AZ2282,TRUE,_xll.ohTrigger(Trigger,Quote!$V$2))</f>
        <v>#NUM!</v>
      </c>
    </row>
    <row r="2283" spans="51:56" ht="11.25" customHeight="1" x14ac:dyDescent="0.25">
      <c r="AY2283" s="189" t="s">
        <v>91</v>
      </c>
      <c r="AZ2283" s="188">
        <f>_xll.qlInterestRateIndexFixingDate(Currency&amp;"ibor"&amp;$I$1,BA2283,Trigger)</f>
        <v>55299</v>
      </c>
      <c r="BA2283" s="188">
        <f>_xll.qlCalendarAdvance(Calendar,BA2282,AY2283,"f",,Trigger)</f>
        <v>55303</v>
      </c>
      <c r="BB2283" s="188">
        <f>_xll.qlInterestRateIndexMaturity(Currency&amp;"ibor"&amp;$I$1,BA2283,Trigger)</f>
        <v>55395</v>
      </c>
      <c r="BC2283" s="361" t="e">
        <f>_xll.qlIndexFixing($AC$5,AZ2283,,_xll.ohTrigger(Trigger,Quote!$V$2))</f>
        <v>#VALUE!</v>
      </c>
      <c r="BD2283" s="361" t="e">
        <f>_xll.qlIndexFixing($BE$1,AZ2283,TRUE,_xll.ohTrigger(Trigger,Quote!$V$2))</f>
        <v>#NUM!</v>
      </c>
    </row>
    <row r="2284" spans="51:56" ht="11.25" customHeight="1" x14ac:dyDescent="0.25">
      <c r="AY2284" s="189" t="s">
        <v>91</v>
      </c>
      <c r="AZ2284" s="188">
        <f>_xll.qlInterestRateIndexFixingDate(Currency&amp;"ibor"&amp;$I$1,BA2284,Trigger)</f>
        <v>55306</v>
      </c>
      <c r="BA2284" s="188">
        <f>_xll.qlCalendarAdvance(Calendar,BA2283,AY2284,"f",,Trigger)</f>
        <v>55310</v>
      </c>
      <c r="BB2284" s="188">
        <f>_xll.qlInterestRateIndexMaturity(Currency&amp;"ibor"&amp;$I$1,BA2284,Trigger)</f>
        <v>55402</v>
      </c>
      <c r="BC2284" s="361" t="e">
        <f>_xll.qlIndexFixing($AC$5,AZ2284,,_xll.ohTrigger(Trigger,Quote!$V$2))</f>
        <v>#VALUE!</v>
      </c>
      <c r="BD2284" s="361" t="e">
        <f>_xll.qlIndexFixing($BE$1,AZ2284,TRUE,_xll.ohTrigger(Trigger,Quote!$V$2))</f>
        <v>#NUM!</v>
      </c>
    </row>
    <row r="2285" spans="51:56" ht="11.25" customHeight="1" x14ac:dyDescent="0.25">
      <c r="AY2285" s="189" t="s">
        <v>91</v>
      </c>
      <c r="AZ2285" s="188">
        <f>_xll.qlInterestRateIndexFixingDate(Currency&amp;"ibor"&amp;$I$1,BA2285,Trigger)</f>
        <v>55313</v>
      </c>
      <c r="BA2285" s="188">
        <f>_xll.qlCalendarAdvance(Calendar,BA2284,AY2285,"f",,Trigger)</f>
        <v>55317</v>
      </c>
      <c r="BB2285" s="188">
        <f>_xll.qlInterestRateIndexMaturity(Currency&amp;"ibor"&amp;$I$1,BA2285,Trigger)</f>
        <v>55409</v>
      </c>
      <c r="BC2285" s="361" t="e">
        <f>_xll.qlIndexFixing($AC$5,AZ2285,,_xll.ohTrigger(Trigger,Quote!$V$2))</f>
        <v>#VALUE!</v>
      </c>
      <c r="BD2285" s="361" t="e">
        <f>_xll.qlIndexFixing($BE$1,AZ2285,TRUE,_xll.ohTrigger(Trigger,Quote!$V$2))</f>
        <v>#NUM!</v>
      </c>
    </row>
    <row r="2286" spans="51:56" ht="11.25" customHeight="1" x14ac:dyDescent="0.25">
      <c r="AY2286" s="189" t="s">
        <v>91</v>
      </c>
      <c r="AZ2286" s="188">
        <f>_xll.qlInterestRateIndexFixingDate(Currency&amp;"ibor"&amp;$I$1,BA2286,Trigger)</f>
        <v>55320</v>
      </c>
      <c r="BA2286" s="188">
        <f>_xll.qlCalendarAdvance(Calendar,BA2285,AY2286,"f",,Trigger)</f>
        <v>55324</v>
      </c>
      <c r="BB2286" s="188">
        <f>_xll.qlInterestRateIndexMaturity(Currency&amp;"ibor"&amp;$I$1,BA2286,Trigger)</f>
        <v>55416</v>
      </c>
      <c r="BC2286" s="361" t="e">
        <f>_xll.qlIndexFixing($AC$5,AZ2286,,_xll.ohTrigger(Trigger,Quote!$V$2))</f>
        <v>#VALUE!</v>
      </c>
      <c r="BD2286" s="361" t="e">
        <f>_xll.qlIndexFixing($BE$1,AZ2286,TRUE,_xll.ohTrigger(Trigger,Quote!$V$2))</f>
        <v>#NUM!</v>
      </c>
    </row>
    <row r="2287" spans="51:56" ht="11.25" customHeight="1" x14ac:dyDescent="0.25">
      <c r="AY2287" s="189" t="s">
        <v>91</v>
      </c>
      <c r="AZ2287" s="188">
        <f>_xll.qlInterestRateIndexFixingDate(Currency&amp;"ibor"&amp;$I$1,BA2287,Trigger)</f>
        <v>55327</v>
      </c>
      <c r="BA2287" s="188">
        <f>_xll.qlCalendarAdvance(Calendar,BA2286,AY2287,"f",,Trigger)</f>
        <v>55331</v>
      </c>
      <c r="BB2287" s="188">
        <f>_xll.qlInterestRateIndexMaturity(Currency&amp;"ibor"&amp;$I$1,BA2287,Trigger)</f>
        <v>55423</v>
      </c>
      <c r="BC2287" s="361" t="e">
        <f>_xll.qlIndexFixing($AC$5,AZ2287,,_xll.ohTrigger(Trigger,Quote!$V$2))</f>
        <v>#VALUE!</v>
      </c>
      <c r="BD2287" s="361" t="e">
        <f>_xll.qlIndexFixing($BE$1,AZ2287,TRUE,_xll.ohTrigger(Trigger,Quote!$V$2))</f>
        <v>#NUM!</v>
      </c>
    </row>
    <row r="2288" spans="51:56" ht="11.25" customHeight="1" x14ac:dyDescent="0.25">
      <c r="AY2288" s="189" t="s">
        <v>91</v>
      </c>
      <c r="AZ2288" s="188">
        <f>_xll.qlInterestRateIndexFixingDate(Currency&amp;"ibor"&amp;$I$1,BA2288,Trigger)</f>
        <v>55334</v>
      </c>
      <c r="BA2288" s="188">
        <f>_xll.qlCalendarAdvance(Calendar,BA2287,AY2288,"f",,Trigger)</f>
        <v>55338</v>
      </c>
      <c r="BB2288" s="188">
        <f>_xll.qlInterestRateIndexMaturity(Currency&amp;"ibor"&amp;$I$1,BA2288,Trigger)</f>
        <v>55430</v>
      </c>
      <c r="BC2288" s="361" t="e">
        <f>_xll.qlIndexFixing($AC$5,AZ2288,,_xll.ohTrigger(Trigger,Quote!$V$2))</f>
        <v>#VALUE!</v>
      </c>
      <c r="BD2288" s="361" t="e">
        <f>_xll.qlIndexFixing($BE$1,AZ2288,TRUE,_xll.ohTrigger(Trigger,Quote!$V$2))</f>
        <v>#NUM!</v>
      </c>
    </row>
    <row r="2289" spans="51:56" ht="11.25" customHeight="1" x14ac:dyDescent="0.25">
      <c r="AY2289" s="189" t="s">
        <v>91</v>
      </c>
      <c r="AZ2289" s="188">
        <f>_xll.qlInterestRateIndexFixingDate(Currency&amp;"ibor"&amp;$I$1,BA2289,Trigger)</f>
        <v>55341</v>
      </c>
      <c r="BA2289" s="188">
        <f>_xll.qlCalendarAdvance(Calendar,BA2288,AY2289,"f",,Trigger)</f>
        <v>55345</v>
      </c>
      <c r="BB2289" s="188">
        <f>_xll.qlInterestRateIndexMaturity(Currency&amp;"ibor"&amp;$I$1,BA2289,Trigger)</f>
        <v>55437</v>
      </c>
      <c r="BC2289" s="361" t="e">
        <f>_xll.qlIndexFixing($AC$5,AZ2289,,_xll.ohTrigger(Trigger,Quote!$V$2))</f>
        <v>#VALUE!</v>
      </c>
      <c r="BD2289" s="361" t="e">
        <f>_xll.qlIndexFixing($BE$1,AZ2289,TRUE,_xll.ohTrigger(Trigger,Quote!$V$2))</f>
        <v>#NUM!</v>
      </c>
    </row>
    <row r="2290" spans="51:56" ht="11.25" customHeight="1" x14ac:dyDescent="0.25">
      <c r="AY2290" s="189" t="s">
        <v>91</v>
      </c>
      <c r="AZ2290" s="188">
        <f>_xll.qlInterestRateIndexFixingDate(Currency&amp;"ibor"&amp;$I$1,BA2290,Trigger)</f>
        <v>55348</v>
      </c>
      <c r="BA2290" s="188">
        <f>_xll.qlCalendarAdvance(Calendar,BA2289,AY2290,"f",,Trigger)</f>
        <v>55352</v>
      </c>
      <c r="BB2290" s="188">
        <f>_xll.qlInterestRateIndexMaturity(Currency&amp;"ibor"&amp;$I$1,BA2290,Trigger)</f>
        <v>55444</v>
      </c>
      <c r="BC2290" s="361" t="e">
        <f>_xll.qlIndexFixing($AC$5,AZ2290,,_xll.ohTrigger(Trigger,Quote!$V$2))</f>
        <v>#VALUE!</v>
      </c>
      <c r="BD2290" s="361" t="e">
        <f>_xll.qlIndexFixing($BE$1,AZ2290,TRUE,_xll.ohTrigger(Trigger,Quote!$V$2))</f>
        <v>#NUM!</v>
      </c>
    </row>
    <row r="2291" spans="51:56" ht="11.25" customHeight="1" x14ac:dyDescent="0.25">
      <c r="AY2291" s="189" t="s">
        <v>91</v>
      </c>
      <c r="AZ2291" s="188">
        <f>_xll.qlInterestRateIndexFixingDate(Currency&amp;"ibor"&amp;$I$1,BA2291,Trigger)</f>
        <v>55355</v>
      </c>
      <c r="BA2291" s="188">
        <f>_xll.qlCalendarAdvance(Calendar,BA2290,AY2291,"f",,Trigger)</f>
        <v>55359</v>
      </c>
      <c r="BB2291" s="188">
        <f>_xll.qlInterestRateIndexMaturity(Currency&amp;"ibor"&amp;$I$1,BA2291,Trigger)</f>
        <v>55451</v>
      </c>
      <c r="BC2291" s="361" t="e">
        <f>_xll.qlIndexFixing($AC$5,AZ2291,,_xll.ohTrigger(Trigger,Quote!$V$2))</f>
        <v>#VALUE!</v>
      </c>
      <c r="BD2291" s="361" t="e">
        <f>_xll.qlIndexFixing($BE$1,AZ2291,TRUE,_xll.ohTrigger(Trigger,Quote!$V$2))</f>
        <v>#NUM!</v>
      </c>
    </row>
    <row r="2292" spans="51:56" ht="11.25" customHeight="1" x14ac:dyDescent="0.25">
      <c r="AY2292" s="189" t="s">
        <v>91</v>
      </c>
      <c r="AZ2292" s="188">
        <f>_xll.qlInterestRateIndexFixingDate(Currency&amp;"ibor"&amp;$I$1,BA2292,Trigger)</f>
        <v>55362</v>
      </c>
      <c r="BA2292" s="188">
        <f>_xll.qlCalendarAdvance(Calendar,BA2291,AY2292,"f",,Trigger)</f>
        <v>55366</v>
      </c>
      <c r="BB2292" s="188">
        <f>_xll.qlInterestRateIndexMaturity(Currency&amp;"ibor"&amp;$I$1,BA2292,Trigger)</f>
        <v>55458</v>
      </c>
      <c r="BC2292" s="361" t="e">
        <f>_xll.qlIndexFixing($AC$5,AZ2292,,_xll.ohTrigger(Trigger,Quote!$V$2))</f>
        <v>#VALUE!</v>
      </c>
      <c r="BD2292" s="361" t="e">
        <f>_xll.qlIndexFixing($BE$1,AZ2292,TRUE,_xll.ohTrigger(Trigger,Quote!$V$2))</f>
        <v>#NUM!</v>
      </c>
    </row>
    <row r="2293" spans="51:56" ht="11.25" customHeight="1" x14ac:dyDescent="0.25">
      <c r="AY2293" s="189" t="s">
        <v>91</v>
      </c>
      <c r="AZ2293" s="188">
        <f>_xll.qlInterestRateIndexFixingDate(Currency&amp;"ibor"&amp;$I$1,BA2293,Trigger)</f>
        <v>55369</v>
      </c>
      <c r="BA2293" s="188">
        <f>_xll.qlCalendarAdvance(Calendar,BA2292,AY2293,"f",,Trigger)</f>
        <v>55373</v>
      </c>
      <c r="BB2293" s="188">
        <f>_xll.qlInterestRateIndexMaturity(Currency&amp;"ibor"&amp;$I$1,BA2293,Trigger)</f>
        <v>55465</v>
      </c>
      <c r="BC2293" s="361" t="e">
        <f>_xll.qlIndexFixing($AC$5,AZ2293,,_xll.ohTrigger(Trigger,Quote!$V$2))</f>
        <v>#VALUE!</v>
      </c>
      <c r="BD2293" s="361" t="e">
        <f>_xll.qlIndexFixing($BE$1,AZ2293,TRUE,_xll.ohTrigger(Trigger,Quote!$V$2))</f>
        <v>#NUM!</v>
      </c>
    </row>
    <row r="2294" spans="51:56" ht="11.25" customHeight="1" x14ac:dyDescent="0.25">
      <c r="AY2294" s="189" t="s">
        <v>91</v>
      </c>
      <c r="AZ2294" s="188">
        <f>_xll.qlInterestRateIndexFixingDate(Currency&amp;"ibor"&amp;$I$1,BA2294,Trigger)</f>
        <v>55376</v>
      </c>
      <c r="BA2294" s="188">
        <f>_xll.qlCalendarAdvance(Calendar,BA2293,AY2294,"f",,Trigger)</f>
        <v>55380</v>
      </c>
      <c r="BB2294" s="188">
        <f>_xll.qlInterestRateIndexMaturity(Currency&amp;"ibor"&amp;$I$1,BA2294,Trigger)</f>
        <v>55472</v>
      </c>
      <c r="BC2294" s="361" t="e">
        <f>_xll.qlIndexFixing($AC$5,AZ2294,,_xll.ohTrigger(Trigger,Quote!$V$2))</f>
        <v>#VALUE!</v>
      </c>
      <c r="BD2294" s="361" t="e">
        <f>_xll.qlIndexFixing($BE$1,AZ2294,TRUE,_xll.ohTrigger(Trigger,Quote!$V$2))</f>
        <v>#NUM!</v>
      </c>
    </row>
    <row r="2295" spans="51:56" ht="11.25" customHeight="1" x14ac:dyDescent="0.25">
      <c r="AY2295" s="189" t="s">
        <v>91</v>
      </c>
      <c r="AZ2295" s="188">
        <f>_xll.qlInterestRateIndexFixingDate(Currency&amp;"ibor"&amp;$I$1,BA2295,Trigger)</f>
        <v>55383</v>
      </c>
      <c r="BA2295" s="188">
        <f>_xll.qlCalendarAdvance(Calendar,BA2294,AY2295,"f",,Trigger)</f>
        <v>55387</v>
      </c>
      <c r="BB2295" s="188">
        <f>_xll.qlInterestRateIndexMaturity(Currency&amp;"ibor"&amp;$I$1,BA2295,Trigger)</f>
        <v>55479</v>
      </c>
      <c r="BC2295" s="361" t="e">
        <f>_xll.qlIndexFixing($AC$5,AZ2295,,_xll.ohTrigger(Trigger,Quote!$V$2))</f>
        <v>#VALUE!</v>
      </c>
      <c r="BD2295" s="361" t="e">
        <f>_xll.qlIndexFixing($BE$1,AZ2295,TRUE,_xll.ohTrigger(Trigger,Quote!$V$2))</f>
        <v>#NUM!</v>
      </c>
    </row>
    <row r="2296" spans="51:56" ht="11.25" customHeight="1" x14ac:dyDescent="0.25">
      <c r="AY2296" s="189" t="s">
        <v>91</v>
      </c>
      <c r="AZ2296" s="188">
        <f>_xll.qlInterestRateIndexFixingDate(Currency&amp;"ibor"&amp;$I$1,BA2296,Trigger)</f>
        <v>55390</v>
      </c>
      <c r="BA2296" s="188">
        <f>_xll.qlCalendarAdvance(Calendar,BA2295,AY2296,"f",,Trigger)</f>
        <v>55394</v>
      </c>
      <c r="BB2296" s="188">
        <f>_xll.qlInterestRateIndexMaturity(Currency&amp;"ibor"&amp;$I$1,BA2296,Trigger)</f>
        <v>55486</v>
      </c>
      <c r="BC2296" s="361" t="e">
        <f>_xll.qlIndexFixing($AC$5,AZ2296,,_xll.ohTrigger(Trigger,Quote!$V$2))</f>
        <v>#VALUE!</v>
      </c>
      <c r="BD2296" s="361" t="e">
        <f>_xll.qlIndexFixing($BE$1,AZ2296,TRUE,_xll.ohTrigger(Trigger,Quote!$V$2))</f>
        <v>#NUM!</v>
      </c>
    </row>
    <row r="2297" spans="51:56" ht="11.25" customHeight="1" x14ac:dyDescent="0.25">
      <c r="AY2297" s="189" t="s">
        <v>91</v>
      </c>
      <c r="AZ2297" s="188">
        <f>_xll.qlInterestRateIndexFixingDate(Currency&amp;"ibor"&amp;$I$1,BA2297,Trigger)</f>
        <v>55397</v>
      </c>
      <c r="BA2297" s="188">
        <f>_xll.qlCalendarAdvance(Calendar,BA2296,AY2297,"f",,Trigger)</f>
        <v>55401</v>
      </c>
      <c r="BB2297" s="188">
        <f>_xll.qlInterestRateIndexMaturity(Currency&amp;"ibor"&amp;$I$1,BA2297,Trigger)</f>
        <v>55492</v>
      </c>
      <c r="BC2297" s="361" t="e">
        <f>_xll.qlIndexFixing($AC$5,AZ2297,,_xll.ohTrigger(Trigger,Quote!$V$2))</f>
        <v>#VALUE!</v>
      </c>
      <c r="BD2297" s="361" t="e">
        <f>_xll.qlIndexFixing($BE$1,AZ2297,TRUE,_xll.ohTrigger(Trigger,Quote!$V$2))</f>
        <v>#NUM!</v>
      </c>
    </row>
    <row r="2298" spans="51:56" ht="11.25" customHeight="1" x14ac:dyDescent="0.25">
      <c r="AY2298" s="189" t="s">
        <v>91</v>
      </c>
      <c r="AZ2298" s="188">
        <f>_xll.qlInterestRateIndexFixingDate(Currency&amp;"ibor"&amp;$I$1,BA2298,Trigger)</f>
        <v>55404</v>
      </c>
      <c r="BA2298" s="188">
        <f>_xll.qlCalendarAdvance(Calendar,BA2297,AY2298,"f",,Trigger)</f>
        <v>55408</v>
      </c>
      <c r="BB2298" s="188">
        <f>_xll.qlInterestRateIndexMaturity(Currency&amp;"ibor"&amp;$I$1,BA2298,Trigger)</f>
        <v>55499</v>
      </c>
      <c r="BC2298" s="361" t="e">
        <f>_xll.qlIndexFixing($AC$5,AZ2298,,_xll.ohTrigger(Trigger,Quote!$V$2))</f>
        <v>#VALUE!</v>
      </c>
      <c r="BD2298" s="361" t="e">
        <f>_xll.qlIndexFixing($BE$1,AZ2298,TRUE,_xll.ohTrigger(Trigger,Quote!$V$2))</f>
        <v>#NUM!</v>
      </c>
    </row>
    <row r="2299" spans="51:56" ht="11.25" customHeight="1" x14ac:dyDescent="0.25">
      <c r="AY2299" s="189" t="s">
        <v>91</v>
      </c>
      <c r="AZ2299" s="188">
        <f>_xll.qlInterestRateIndexFixingDate(Currency&amp;"ibor"&amp;$I$1,BA2299,Trigger)</f>
        <v>55411</v>
      </c>
      <c r="BA2299" s="188">
        <f>_xll.qlCalendarAdvance(Calendar,BA2298,AY2299,"f",,Trigger)</f>
        <v>55415</v>
      </c>
      <c r="BB2299" s="188">
        <f>_xll.qlInterestRateIndexMaturity(Currency&amp;"ibor"&amp;$I$1,BA2299,Trigger)</f>
        <v>55506</v>
      </c>
      <c r="BC2299" s="361" t="e">
        <f>_xll.qlIndexFixing($AC$5,AZ2299,,_xll.ohTrigger(Trigger,Quote!$V$2))</f>
        <v>#VALUE!</v>
      </c>
      <c r="BD2299" s="361" t="e">
        <f>_xll.qlIndexFixing($BE$1,AZ2299,TRUE,_xll.ohTrigger(Trigger,Quote!$V$2))</f>
        <v>#NUM!</v>
      </c>
    </row>
    <row r="2300" spans="51:56" ht="11.25" customHeight="1" x14ac:dyDescent="0.25">
      <c r="AY2300" s="189" t="s">
        <v>91</v>
      </c>
      <c r="AZ2300" s="188">
        <f>_xll.qlInterestRateIndexFixingDate(Currency&amp;"ibor"&amp;$I$1,BA2300,Trigger)</f>
        <v>55418</v>
      </c>
      <c r="BA2300" s="188">
        <f>_xll.qlCalendarAdvance(Calendar,BA2299,AY2300,"f",,Trigger)</f>
        <v>55422</v>
      </c>
      <c r="BB2300" s="188">
        <f>_xll.qlInterestRateIndexMaturity(Currency&amp;"ibor"&amp;$I$1,BA2300,Trigger)</f>
        <v>55514</v>
      </c>
      <c r="BC2300" s="361" t="e">
        <f>_xll.qlIndexFixing($AC$5,AZ2300,,_xll.ohTrigger(Trigger,Quote!$V$2))</f>
        <v>#VALUE!</v>
      </c>
      <c r="BD2300" s="361" t="e">
        <f>_xll.qlIndexFixing($BE$1,AZ2300,TRUE,_xll.ohTrigger(Trigger,Quote!$V$2))</f>
        <v>#NUM!</v>
      </c>
    </row>
    <row r="2301" spans="51:56" ht="11.25" customHeight="1" x14ac:dyDescent="0.25">
      <c r="AY2301" s="189" t="s">
        <v>91</v>
      </c>
      <c r="AZ2301" s="188">
        <f>_xll.qlInterestRateIndexFixingDate(Currency&amp;"ibor"&amp;$I$1,BA2301,Trigger)</f>
        <v>55425</v>
      </c>
      <c r="BA2301" s="188">
        <f>_xll.qlCalendarAdvance(Calendar,BA2300,AY2301,"f",,Trigger)</f>
        <v>55429</v>
      </c>
      <c r="BB2301" s="188">
        <f>_xll.qlInterestRateIndexMaturity(Currency&amp;"ibor"&amp;$I$1,BA2301,Trigger)</f>
        <v>55521</v>
      </c>
      <c r="BC2301" s="361" t="e">
        <f>_xll.qlIndexFixing($AC$5,AZ2301,,_xll.ohTrigger(Trigger,Quote!$V$2))</f>
        <v>#VALUE!</v>
      </c>
      <c r="BD2301" s="361" t="e">
        <f>_xll.qlIndexFixing($BE$1,AZ2301,TRUE,_xll.ohTrigger(Trigger,Quote!$V$2))</f>
        <v>#NUM!</v>
      </c>
    </row>
    <row r="2302" spans="51:56" ht="11.25" customHeight="1" x14ac:dyDescent="0.25">
      <c r="AY2302" s="189" t="s">
        <v>91</v>
      </c>
      <c r="AZ2302" s="188">
        <f>_xll.qlInterestRateIndexFixingDate(Currency&amp;"ibor"&amp;$I$1,BA2302,Trigger)</f>
        <v>55432</v>
      </c>
      <c r="BA2302" s="188">
        <f>_xll.qlCalendarAdvance(Calendar,BA2301,AY2302,"f",,Trigger)</f>
        <v>55436</v>
      </c>
      <c r="BB2302" s="188">
        <f>_xll.qlInterestRateIndexMaturity(Currency&amp;"ibor"&amp;$I$1,BA2302,Trigger)</f>
        <v>55528</v>
      </c>
      <c r="BC2302" s="361" t="e">
        <f>_xll.qlIndexFixing($AC$5,AZ2302,,_xll.ohTrigger(Trigger,Quote!$V$2))</f>
        <v>#VALUE!</v>
      </c>
      <c r="BD2302" s="361" t="e">
        <f>_xll.qlIndexFixing($BE$1,AZ2302,TRUE,_xll.ohTrigger(Trigger,Quote!$V$2))</f>
        <v>#NUM!</v>
      </c>
    </row>
    <row r="2303" spans="51:56" ht="11.25" customHeight="1" x14ac:dyDescent="0.25">
      <c r="AY2303" s="189" t="s">
        <v>91</v>
      </c>
      <c r="AZ2303" s="188">
        <f>_xll.qlInterestRateIndexFixingDate(Currency&amp;"ibor"&amp;$I$1,BA2303,Trigger)</f>
        <v>55439</v>
      </c>
      <c r="BA2303" s="188">
        <f>_xll.qlCalendarAdvance(Calendar,BA2302,AY2303,"f",,Trigger)</f>
        <v>55443</v>
      </c>
      <c r="BB2303" s="188">
        <f>_xll.qlInterestRateIndexMaturity(Currency&amp;"ibor"&amp;$I$1,BA2303,Trigger)</f>
        <v>55535</v>
      </c>
      <c r="BC2303" s="361" t="e">
        <f>_xll.qlIndexFixing($AC$5,AZ2303,,_xll.ohTrigger(Trigger,Quote!$V$2))</f>
        <v>#VALUE!</v>
      </c>
      <c r="BD2303" s="361" t="e">
        <f>_xll.qlIndexFixing($BE$1,AZ2303,TRUE,_xll.ohTrigger(Trigger,Quote!$V$2))</f>
        <v>#NUM!</v>
      </c>
    </row>
    <row r="2304" spans="51:56" ht="11.25" customHeight="1" x14ac:dyDescent="0.25">
      <c r="AY2304" s="189" t="s">
        <v>91</v>
      </c>
      <c r="AZ2304" s="188">
        <f>_xll.qlInterestRateIndexFixingDate(Currency&amp;"ibor"&amp;$I$1,BA2304,Trigger)</f>
        <v>55446</v>
      </c>
      <c r="BA2304" s="188">
        <f>_xll.qlCalendarAdvance(Calendar,BA2303,AY2304,"f",,Trigger)</f>
        <v>55450</v>
      </c>
      <c r="BB2304" s="188">
        <f>_xll.qlInterestRateIndexMaturity(Currency&amp;"ibor"&amp;$I$1,BA2304,Trigger)</f>
        <v>55542</v>
      </c>
      <c r="BC2304" s="361" t="e">
        <f>_xll.qlIndexFixing($AC$5,AZ2304,,_xll.ohTrigger(Trigger,Quote!$V$2))</f>
        <v>#VALUE!</v>
      </c>
      <c r="BD2304" s="361" t="e">
        <f>_xll.qlIndexFixing($BE$1,AZ2304,TRUE,_xll.ohTrigger(Trigger,Quote!$V$2))</f>
        <v>#NUM!</v>
      </c>
    </row>
    <row r="2305" spans="51:56" ht="11.25" customHeight="1" x14ac:dyDescent="0.25">
      <c r="AY2305" s="189" t="s">
        <v>91</v>
      </c>
      <c r="AZ2305" s="188">
        <f>_xll.qlInterestRateIndexFixingDate(Currency&amp;"ibor"&amp;$I$1,BA2305,Trigger)</f>
        <v>55453</v>
      </c>
      <c r="BA2305" s="188">
        <f>_xll.qlCalendarAdvance(Calendar,BA2304,AY2305,"f",,Trigger)</f>
        <v>55457</v>
      </c>
      <c r="BB2305" s="188">
        <f>_xll.qlInterestRateIndexMaturity(Currency&amp;"ibor"&amp;$I$1,BA2305,Trigger)</f>
        <v>55549</v>
      </c>
      <c r="BC2305" s="361" t="e">
        <f>_xll.qlIndexFixing($AC$5,AZ2305,,_xll.ohTrigger(Trigger,Quote!$V$2))</f>
        <v>#VALUE!</v>
      </c>
      <c r="BD2305" s="361" t="e">
        <f>_xll.qlIndexFixing($BE$1,AZ2305,TRUE,_xll.ohTrigger(Trigger,Quote!$V$2))</f>
        <v>#NUM!</v>
      </c>
    </row>
    <row r="2306" spans="51:56" ht="11.25" customHeight="1" x14ac:dyDescent="0.25">
      <c r="AY2306" s="189" t="s">
        <v>91</v>
      </c>
      <c r="AZ2306" s="188">
        <f>_xll.qlInterestRateIndexFixingDate(Currency&amp;"ibor"&amp;$I$1,BA2306,Trigger)</f>
        <v>55460</v>
      </c>
      <c r="BA2306" s="188">
        <f>_xll.qlCalendarAdvance(Calendar,BA2305,AY2306,"f",,Trigger)</f>
        <v>55464</v>
      </c>
      <c r="BB2306" s="188">
        <f>_xll.qlInterestRateIndexMaturity(Currency&amp;"ibor"&amp;$I$1,BA2306,Trigger)</f>
        <v>55556</v>
      </c>
      <c r="BC2306" s="361" t="e">
        <f>_xll.qlIndexFixing($AC$5,AZ2306,,_xll.ohTrigger(Trigger,Quote!$V$2))</f>
        <v>#VALUE!</v>
      </c>
      <c r="BD2306" s="361" t="e">
        <f>_xll.qlIndexFixing($BE$1,AZ2306,TRUE,_xll.ohTrigger(Trigger,Quote!$V$2))</f>
        <v>#NUM!</v>
      </c>
    </row>
    <row r="2307" spans="51:56" ht="11.25" customHeight="1" x14ac:dyDescent="0.25">
      <c r="AY2307" s="189" t="s">
        <v>91</v>
      </c>
      <c r="AZ2307" s="188">
        <f>_xll.qlInterestRateIndexFixingDate(Currency&amp;"ibor"&amp;$I$1,BA2307,Trigger)</f>
        <v>55467</v>
      </c>
      <c r="BA2307" s="188">
        <f>_xll.qlCalendarAdvance(Calendar,BA2306,AY2307,"f",,Trigger)</f>
        <v>55471</v>
      </c>
      <c r="BB2307" s="188">
        <f>_xll.qlInterestRateIndexMaturity(Currency&amp;"ibor"&amp;$I$1,BA2307,Trigger)</f>
        <v>55563</v>
      </c>
      <c r="BC2307" s="361" t="e">
        <f>_xll.qlIndexFixing($AC$5,AZ2307,,_xll.ohTrigger(Trigger,Quote!$V$2))</f>
        <v>#VALUE!</v>
      </c>
      <c r="BD2307" s="361" t="e">
        <f>_xll.qlIndexFixing($BE$1,AZ2307,TRUE,_xll.ohTrigger(Trigger,Quote!$V$2))</f>
        <v>#NUM!</v>
      </c>
    </row>
    <row r="2308" spans="51:56" ht="11.25" customHeight="1" x14ac:dyDescent="0.25">
      <c r="AY2308" s="189" t="s">
        <v>91</v>
      </c>
      <c r="AZ2308" s="188">
        <f>_xll.qlInterestRateIndexFixingDate(Currency&amp;"ibor"&amp;$I$1,BA2308,Trigger)</f>
        <v>55474</v>
      </c>
      <c r="BA2308" s="188">
        <f>_xll.qlCalendarAdvance(Calendar,BA2307,AY2308,"f",,Trigger)</f>
        <v>55478</v>
      </c>
      <c r="BB2308" s="188">
        <f>_xll.qlInterestRateIndexMaturity(Currency&amp;"ibor"&amp;$I$1,BA2308,Trigger)</f>
        <v>55570</v>
      </c>
      <c r="BC2308" s="361" t="e">
        <f>_xll.qlIndexFixing($AC$5,AZ2308,,_xll.ohTrigger(Trigger,Quote!$V$2))</f>
        <v>#VALUE!</v>
      </c>
      <c r="BD2308" s="361" t="e">
        <f>_xll.qlIndexFixing($BE$1,AZ2308,TRUE,_xll.ohTrigger(Trigger,Quote!$V$2))</f>
        <v>#NUM!</v>
      </c>
    </row>
    <row r="2309" spans="51:56" ht="11.25" customHeight="1" x14ac:dyDescent="0.25">
      <c r="AY2309" s="189" t="s">
        <v>91</v>
      </c>
      <c r="AZ2309" s="188">
        <f>_xll.qlInterestRateIndexFixingDate(Currency&amp;"ibor"&amp;$I$1,BA2309,Trigger)</f>
        <v>55481</v>
      </c>
      <c r="BA2309" s="188">
        <f>_xll.qlCalendarAdvance(Calendar,BA2308,AY2309,"f",,Trigger)</f>
        <v>55485</v>
      </c>
      <c r="BB2309" s="188">
        <f>_xll.qlInterestRateIndexMaturity(Currency&amp;"ibor"&amp;$I$1,BA2309,Trigger)</f>
        <v>55577</v>
      </c>
      <c r="BC2309" s="361" t="e">
        <f>_xll.qlIndexFixing($AC$5,AZ2309,,_xll.ohTrigger(Trigger,Quote!$V$2))</f>
        <v>#VALUE!</v>
      </c>
      <c r="BD2309" s="361" t="e">
        <f>_xll.qlIndexFixing($BE$1,AZ2309,TRUE,_xll.ohTrigger(Trigger,Quote!$V$2))</f>
        <v>#NUM!</v>
      </c>
    </row>
    <row r="2310" spans="51:56" ht="11.25" customHeight="1" x14ac:dyDescent="0.25">
      <c r="AY2310" s="189" t="s">
        <v>91</v>
      </c>
      <c r="AZ2310" s="188">
        <f>_xll.qlInterestRateIndexFixingDate(Currency&amp;"ibor"&amp;$I$1,BA2310,Trigger)</f>
        <v>55488</v>
      </c>
      <c r="BA2310" s="188">
        <f>_xll.qlCalendarAdvance(Calendar,BA2309,AY2310,"f",,Trigger)</f>
        <v>55492</v>
      </c>
      <c r="BB2310" s="188">
        <f>_xll.qlInterestRateIndexMaturity(Currency&amp;"ibor"&amp;$I$1,BA2310,Trigger)</f>
        <v>55583</v>
      </c>
      <c r="BC2310" s="361" t="e">
        <f>_xll.qlIndexFixing($AC$5,AZ2310,,_xll.ohTrigger(Trigger,Quote!$V$2))</f>
        <v>#VALUE!</v>
      </c>
      <c r="BD2310" s="361" t="e">
        <f>_xll.qlIndexFixing($BE$1,AZ2310,TRUE,_xll.ohTrigger(Trigger,Quote!$V$2))</f>
        <v>#NUM!</v>
      </c>
    </row>
    <row r="2311" spans="51:56" ht="11.25" customHeight="1" x14ac:dyDescent="0.25">
      <c r="AY2311" s="189" t="s">
        <v>91</v>
      </c>
      <c r="AZ2311" s="188">
        <f>_xll.qlInterestRateIndexFixingDate(Currency&amp;"ibor"&amp;$I$1,BA2311,Trigger)</f>
        <v>55495</v>
      </c>
      <c r="BA2311" s="188">
        <f>_xll.qlCalendarAdvance(Calendar,BA2310,AY2311,"f",,Trigger)</f>
        <v>55499</v>
      </c>
      <c r="BB2311" s="188">
        <f>_xll.qlInterestRateIndexMaturity(Currency&amp;"ibor"&amp;$I$1,BA2311,Trigger)</f>
        <v>55590</v>
      </c>
      <c r="BC2311" s="361" t="e">
        <f>_xll.qlIndexFixing($AC$5,AZ2311,,_xll.ohTrigger(Trigger,Quote!$V$2))</f>
        <v>#VALUE!</v>
      </c>
      <c r="BD2311" s="361" t="e">
        <f>_xll.qlIndexFixing($BE$1,AZ2311,TRUE,_xll.ohTrigger(Trigger,Quote!$V$2))</f>
        <v>#NUM!</v>
      </c>
    </row>
    <row r="2312" spans="51:56" ht="11.25" customHeight="1" x14ac:dyDescent="0.25">
      <c r="AY2312" s="189" t="s">
        <v>91</v>
      </c>
      <c r="AZ2312" s="188">
        <f>_xll.qlInterestRateIndexFixingDate(Currency&amp;"ibor"&amp;$I$1,BA2312,Trigger)</f>
        <v>55502</v>
      </c>
      <c r="BA2312" s="188">
        <f>_xll.qlCalendarAdvance(Calendar,BA2311,AY2312,"f",,Trigger)</f>
        <v>55506</v>
      </c>
      <c r="BB2312" s="188">
        <f>_xll.qlInterestRateIndexMaturity(Currency&amp;"ibor"&amp;$I$1,BA2312,Trigger)</f>
        <v>55597</v>
      </c>
      <c r="BC2312" s="361" t="e">
        <f>_xll.qlIndexFixing($AC$5,AZ2312,,_xll.ohTrigger(Trigger,Quote!$V$2))</f>
        <v>#VALUE!</v>
      </c>
      <c r="BD2312" s="361" t="e">
        <f>_xll.qlIndexFixing($BE$1,AZ2312,TRUE,_xll.ohTrigger(Trigger,Quote!$V$2))</f>
        <v>#NUM!</v>
      </c>
    </row>
    <row r="2313" spans="51:56" ht="11.25" customHeight="1" x14ac:dyDescent="0.25">
      <c r="AY2313" s="189" t="s">
        <v>91</v>
      </c>
      <c r="AZ2313" s="188">
        <f>_xll.qlInterestRateIndexFixingDate(Currency&amp;"ibor"&amp;$I$1,BA2313,Trigger)</f>
        <v>55508</v>
      </c>
      <c r="BA2313" s="188">
        <f>_xll.qlCalendarAdvance(Calendar,BA2312,AY2313,"f",,Trigger)</f>
        <v>55514</v>
      </c>
      <c r="BB2313" s="188">
        <f>_xll.qlInterestRateIndexMaturity(Currency&amp;"ibor"&amp;$I$1,BA2313,Trigger)</f>
        <v>55605</v>
      </c>
      <c r="BC2313" s="361" t="e">
        <f>_xll.qlIndexFixing($AC$5,AZ2313,,_xll.ohTrigger(Trigger,Quote!$V$2))</f>
        <v>#VALUE!</v>
      </c>
      <c r="BD2313" s="361" t="e">
        <f>_xll.qlIndexFixing($BE$1,AZ2313,TRUE,_xll.ohTrigger(Trigger,Quote!$V$2))</f>
        <v>#NUM!</v>
      </c>
    </row>
    <row r="2314" spans="51:56" ht="11.25" customHeight="1" x14ac:dyDescent="0.25">
      <c r="AY2314" s="189" t="s">
        <v>91</v>
      </c>
      <c r="AZ2314" s="188">
        <f>_xll.qlInterestRateIndexFixingDate(Currency&amp;"ibor"&amp;$I$1,BA2314,Trigger)</f>
        <v>55516</v>
      </c>
      <c r="BA2314" s="188">
        <f>_xll.qlCalendarAdvance(Calendar,BA2313,AY2314,"f",,Trigger)</f>
        <v>55521</v>
      </c>
      <c r="BB2314" s="188">
        <f>_xll.qlInterestRateIndexMaturity(Currency&amp;"ibor"&amp;$I$1,BA2314,Trigger)</f>
        <v>55612</v>
      </c>
      <c r="BC2314" s="361" t="e">
        <f>_xll.qlIndexFixing($AC$5,AZ2314,,_xll.ohTrigger(Trigger,Quote!$V$2))</f>
        <v>#VALUE!</v>
      </c>
      <c r="BD2314" s="361" t="e">
        <f>_xll.qlIndexFixing($BE$1,AZ2314,TRUE,_xll.ohTrigger(Trigger,Quote!$V$2))</f>
        <v>#NUM!</v>
      </c>
    </row>
    <row r="2315" spans="51:56" ht="11.25" customHeight="1" x14ac:dyDescent="0.25">
      <c r="AY2315" s="189" t="s">
        <v>91</v>
      </c>
      <c r="AZ2315" s="188">
        <f>_xll.qlInterestRateIndexFixingDate(Currency&amp;"ibor"&amp;$I$1,BA2315,Trigger)</f>
        <v>55526</v>
      </c>
      <c r="BA2315" s="188">
        <f>_xll.qlCalendarAdvance(Calendar,BA2314,AY2315,"f",,Trigger)</f>
        <v>55528</v>
      </c>
      <c r="BB2315" s="188">
        <f>_xll.qlInterestRateIndexMaturity(Currency&amp;"ibor"&amp;$I$1,BA2315,Trigger)</f>
        <v>55619</v>
      </c>
      <c r="BC2315" s="361" t="e">
        <f>_xll.qlIndexFixing($AC$5,AZ2315,,_xll.ohTrigger(Trigger,Quote!$V$2))</f>
        <v>#VALUE!</v>
      </c>
      <c r="BD2315" s="361" t="e">
        <f>_xll.qlIndexFixing($BE$1,AZ2315,TRUE,_xll.ohTrigger(Trigger,Quote!$V$2))</f>
        <v>#NUM!</v>
      </c>
    </row>
    <row r="2316" spans="51:56" ht="11.25" customHeight="1" x14ac:dyDescent="0.25">
      <c r="AY2316" s="189" t="s">
        <v>91</v>
      </c>
      <c r="AZ2316" s="188">
        <f>_xll.qlInterestRateIndexFixingDate(Currency&amp;"ibor"&amp;$I$1,BA2316,Trigger)</f>
        <v>55533</v>
      </c>
      <c r="BA2316" s="188">
        <f>_xll.qlCalendarAdvance(Calendar,BA2315,AY2316,"f",,Trigger)</f>
        <v>55535</v>
      </c>
      <c r="BB2316" s="188">
        <f>_xll.qlInterestRateIndexMaturity(Currency&amp;"ibor"&amp;$I$1,BA2316,Trigger)</f>
        <v>55626</v>
      </c>
      <c r="BC2316" s="361" t="e">
        <f>_xll.qlIndexFixing($AC$5,AZ2316,,_xll.ohTrigger(Trigger,Quote!$V$2))</f>
        <v>#VALUE!</v>
      </c>
      <c r="BD2316" s="361" t="e">
        <f>_xll.qlIndexFixing($BE$1,AZ2316,TRUE,_xll.ohTrigger(Trigger,Quote!$V$2))</f>
        <v>#NUM!</v>
      </c>
    </row>
    <row r="2317" spans="51:56" ht="11.25" customHeight="1" x14ac:dyDescent="0.25">
      <c r="AY2317" s="189" t="s">
        <v>91</v>
      </c>
      <c r="AZ2317" s="188">
        <f>_xll.qlInterestRateIndexFixingDate(Currency&amp;"ibor"&amp;$I$1,BA2317,Trigger)</f>
        <v>55540</v>
      </c>
      <c r="BA2317" s="188">
        <f>_xll.qlCalendarAdvance(Calendar,BA2316,AY2317,"f",,Trigger)</f>
        <v>55542</v>
      </c>
      <c r="BB2317" s="188">
        <f>_xll.qlInterestRateIndexMaturity(Currency&amp;"ibor"&amp;$I$1,BA2317,Trigger)</f>
        <v>55633</v>
      </c>
      <c r="BC2317" s="361" t="e">
        <f>_xll.qlIndexFixing($AC$5,AZ2317,,_xll.ohTrigger(Trigger,Quote!$V$2))</f>
        <v>#VALUE!</v>
      </c>
      <c r="BD2317" s="361" t="e">
        <f>_xll.qlIndexFixing($BE$1,AZ2317,TRUE,_xll.ohTrigger(Trigger,Quote!$V$2))</f>
        <v>#NUM!</v>
      </c>
    </row>
    <row r="2318" spans="51:56" ht="11.25" customHeight="1" x14ac:dyDescent="0.25">
      <c r="AY2318" s="189" t="s">
        <v>91</v>
      </c>
      <c r="AZ2318" s="188">
        <f>_xll.qlInterestRateIndexFixingDate(Currency&amp;"ibor"&amp;$I$1,BA2318,Trigger)</f>
        <v>55547</v>
      </c>
      <c r="BA2318" s="188">
        <f>_xll.qlCalendarAdvance(Calendar,BA2317,AY2318,"f",,Trigger)</f>
        <v>55549</v>
      </c>
      <c r="BB2318" s="188">
        <f>_xll.qlInterestRateIndexMaturity(Currency&amp;"ibor"&amp;$I$1,BA2318,Trigger)</f>
        <v>55639</v>
      </c>
      <c r="BC2318" s="361" t="e">
        <f>_xll.qlIndexFixing($AC$5,AZ2318,,_xll.ohTrigger(Trigger,Quote!$V$2))</f>
        <v>#VALUE!</v>
      </c>
      <c r="BD2318" s="361" t="e">
        <f>_xll.qlIndexFixing($BE$1,AZ2318,TRUE,_xll.ohTrigger(Trigger,Quote!$V$2))</f>
        <v>#NUM!</v>
      </c>
    </row>
    <row r="2319" spans="51:56" ht="11.25" customHeight="1" x14ac:dyDescent="0.25">
      <c r="AY2319" s="189" t="s">
        <v>91</v>
      </c>
      <c r="AZ2319" s="188">
        <f>_xll.qlInterestRateIndexFixingDate(Currency&amp;"ibor"&amp;$I$1,BA2319,Trigger)</f>
        <v>55554</v>
      </c>
      <c r="BA2319" s="188">
        <f>_xll.qlCalendarAdvance(Calendar,BA2318,AY2319,"f",,Trigger)</f>
        <v>55556</v>
      </c>
      <c r="BB2319" s="188">
        <f>_xll.qlInterestRateIndexMaturity(Currency&amp;"ibor"&amp;$I$1,BA2319,Trigger)</f>
        <v>55646</v>
      </c>
      <c r="BC2319" s="361" t="e">
        <f>_xll.qlIndexFixing($AC$5,AZ2319,,_xll.ohTrigger(Trigger,Quote!$V$2))</f>
        <v>#VALUE!</v>
      </c>
      <c r="BD2319" s="361" t="e">
        <f>_xll.qlIndexFixing($BE$1,AZ2319,TRUE,_xll.ohTrigger(Trigger,Quote!$V$2))</f>
        <v>#NUM!</v>
      </c>
    </row>
    <row r="2320" spans="51:56" ht="11.25" customHeight="1" x14ac:dyDescent="0.25">
      <c r="AY2320" s="189" t="s">
        <v>91</v>
      </c>
      <c r="AZ2320" s="188">
        <f>_xll.qlInterestRateIndexFixingDate(Currency&amp;"ibor"&amp;$I$1,BA2320,Trigger)</f>
        <v>55561</v>
      </c>
      <c r="BA2320" s="188">
        <f>_xll.qlCalendarAdvance(Calendar,BA2319,AY2320,"f",,Trigger)</f>
        <v>55563</v>
      </c>
      <c r="BB2320" s="188">
        <f>_xll.qlInterestRateIndexMaturity(Currency&amp;"ibor"&amp;$I$1,BA2320,Trigger)</f>
        <v>55653</v>
      </c>
      <c r="BC2320" s="361" t="e">
        <f>_xll.qlIndexFixing($AC$5,AZ2320,,_xll.ohTrigger(Trigger,Quote!$V$2))</f>
        <v>#VALUE!</v>
      </c>
      <c r="BD2320" s="361" t="e">
        <f>_xll.qlIndexFixing($BE$1,AZ2320,TRUE,_xll.ohTrigger(Trigger,Quote!$V$2))</f>
        <v>#NUM!</v>
      </c>
    </row>
    <row r="2321" spans="51:56" ht="11.25" customHeight="1" x14ac:dyDescent="0.25">
      <c r="AY2321" s="189" t="s">
        <v>91</v>
      </c>
      <c r="AZ2321" s="188">
        <f>_xll.qlInterestRateIndexFixingDate(Currency&amp;"ibor"&amp;$I$1,BA2321,Trigger)</f>
        <v>55568</v>
      </c>
      <c r="BA2321" s="188">
        <f>_xll.qlCalendarAdvance(Calendar,BA2320,AY2321,"f",,Trigger)</f>
        <v>55570</v>
      </c>
      <c r="BB2321" s="188">
        <f>_xll.qlInterestRateIndexMaturity(Currency&amp;"ibor"&amp;$I$1,BA2321,Trigger)</f>
        <v>55660</v>
      </c>
      <c r="BC2321" s="361" t="e">
        <f>_xll.qlIndexFixing($AC$5,AZ2321,,_xll.ohTrigger(Trigger,Quote!$V$2))</f>
        <v>#VALUE!</v>
      </c>
      <c r="BD2321" s="361" t="e">
        <f>_xll.qlIndexFixing($BE$1,AZ2321,TRUE,_xll.ohTrigger(Trigger,Quote!$V$2))</f>
        <v>#NUM!</v>
      </c>
    </row>
    <row r="2322" spans="51:56" ht="11.25" customHeight="1" x14ac:dyDescent="0.25">
      <c r="AY2322" s="189" t="s">
        <v>91</v>
      </c>
      <c r="AZ2322" s="188">
        <f>_xll.qlInterestRateIndexFixingDate(Currency&amp;"ibor"&amp;$I$1,BA2322,Trigger)</f>
        <v>55575</v>
      </c>
      <c r="BA2322" s="188">
        <f>_xll.qlCalendarAdvance(Calendar,BA2321,AY2322,"f",,Trigger)</f>
        <v>55577</v>
      </c>
      <c r="BB2322" s="188">
        <f>_xll.qlInterestRateIndexMaturity(Currency&amp;"ibor"&amp;$I$1,BA2322,Trigger)</f>
        <v>55667</v>
      </c>
      <c r="BC2322" s="361" t="e">
        <f>_xll.qlIndexFixing($AC$5,AZ2322,,_xll.ohTrigger(Trigger,Quote!$V$2))</f>
        <v>#VALUE!</v>
      </c>
      <c r="BD2322" s="361" t="e">
        <f>_xll.qlIndexFixing($BE$1,AZ2322,TRUE,_xll.ohTrigger(Trigger,Quote!$V$2))</f>
        <v>#NUM!</v>
      </c>
    </row>
    <row r="2323" spans="51:56" ht="11.25" customHeight="1" x14ac:dyDescent="0.25">
      <c r="AY2323" s="189" t="s">
        <v>91</v>
      </c>
      <c r="AZ2323" s="188">
        <f>_xll.qlInterestRateIndexFixingDate(Currency&amp;"ibor"&amp;$I$1,BA2323,Trigger)</f>
        <v>55582</v>
      </c>
      <c r="BA2323" s="188">
        <f>_xll.qlCalendarAdvance(Calendar,BA2322,AY2323,"f",,Trigger)</f>
        <v>55584</v>
      </c>
      <c r="BB2323" s="188">
        <f>_xll.qlInterestRateIndexMaturity(Currency&amp;"ibor"&amp;$I$1,BA2323,Trigger)</f>
        <v>55676</v>
      </c>
      <c r="BC2323" s="361" t="e">
        <f>_xll.qlIndexFixing($AC$5,AZ2323,,_xll.ohTrigger(Trigger,Quote!$V$2))</f>
        <v>#VALUE!</v>
      </c>
      <c r="BD2323" s="361" t="e">
        <f>_xll.qlIndexFixing($BE$1,AZ2323,TRUE,_xll.ohTrigger(Trigger,Quote!$V$2))</f>
        <v>#NUM!</v>
      </c>
    </row>
    <row r="2324" spans="51:56" ht="11.25" customHeight="1" x14ac:dyDescent="0.25">
      <c r="AY2324" s="189" t="s">
        <v>91</v>
      </c>
      <c r="AZ2324" s="188">
        <f>_xll.qlInterestRateIndexFixingDate(Currency&amp;"ibor"&amp;$I$1,BA2324,Trigger)</f>
        <v>55589</v>
      </c>
      <c r="BA2324" s="188">
        <f>_xll.qlCalendarAdvance(Calendar,BA2323,AY2324,"f",,Trigger)</f>
        <v>55591</v>
      </c>
      <c r="BB2324" s="188">
        <f>_xll.qlInterestRateIndexMaturity(Currency&amp;"ibor"&amp;$I$1,BA2324,Trigger)</f>
        <v>55683</v>
      </c>
      <c r="BC2324" s="361" t="e">
        <f>_xll.qlIndexFixing($AC$5,AZ2324,,_xll.ohTrigger(Trigger,Quote!$V$2))</f>
        <v>#VALUE!</v>
      </c>
      <c r="BD2324" s="361" t="e">
        <f>_xll.qlIndexFixing($BE$1,AZ2324,TRUE,_xll.ohTrigger(Trigger,Quote!$V$2))</f>
        <v>#NUM!</v>
      </c>
    </row>
    <row r="2325" spans="51:56" ht="11.25" customHeight="1" x14ac:dyDescent="0.25">
      <c r="AY2325" s="189" t="s">
        <v>91</v>
      </c>
      <c r="AZ2325" s="188">
        <f>_xll.qlInterestRateIndexFixingDate(Currency&amp;"ibor"&amp;$I$1,BA2325,Trigger)</f>
        <v>55596</v>
      </c>
      <c r="BA2325" s="188">
        <f>_xll.qlCalendarAdvance(Calendar,BA2324,AY2325,"f",,Trigger)</f>
        <v>55598</v>
      </c>
      <c r="BB2325" s="188">
        <f>_xll.qlInterestRateIndexMaturity(Currency&amp;"ibor"&amp;$I$1,BA2325,Trigger)</f>
        <v>55690</v>
      </c>
      <c r="BC2325" s="361" t="e">
        <f>_xll.qlIndexFixing($AC$5,AZ2325,,_xll.ohTrigger(Trigger,Quote!$V$2))</f>
        <v>#VALUE!</v>
      </c>
      <c r="BD2325" s="361" t="e">
        <f>_xll.qlIndexFixing($BE$1,AZ2325,TRUE,_xll.ohTrigger(Trigger,Quote!$V$2))</f>
        <v>#NUM!</v>
      </c>
    </row>
    <row r="2326" spans="51:56" ht="11.25" customHeight="1" x14ac:dyDescent="0.25">
      <c r="AY2326" s="189" t="s">
        <v>91</v>
      </c>
      <c r="AZ2326" s="188">
        <f>_xll.qlInterestRateIndexFixingDate(Currency&amp;"ibor"&amp;$I$1,BA2326,Trigger)</f>
        <v>55603</v>
      </c>
      <c r="BA2326" s="188">
        <f>_xll.qlCalendarAdvance(Calendar,BA2325,AY2326,"f",,Trigger)</f>
        <v>55605</v>
      </c>
      <c r="BB2326" s="188">
        <f>_xll.qlInterestRateIndexMaturity(Currency&amp;"ibor"&amp;$I$1,BA2326,Trigger)</f>
        <v>55697</v>
      </c>
      <c r="BC2326" s="361" t="e">
        <f>_xll.qlIndexFixing($AC$5,AZ2326,,_xll.ohTrigger(Trigger,Quote!$V$2))</f>
        <v>#VALUE!</v>
      </c>
      <c r="BD2326" s="361" t="e">
        <f>_xll.qlIndexFixing($BE$1,AZ2326,TRUE,_xll.ohTrigger(Trigger,Quote!$V$2))</f>
        <v>#NUM!</v>
      </c>
    </row>
    <row r="2327" spans="51:56" ht="11.25" customHeight="1" x14ac:dyDescent="0.25">
      <c r="AY2327" s="189" t="s">
        <v>91</v>
      </c>
      <c r="AZ2327" s="188">
        <f>_xll.qlInterestRateIndexFixingDate(Currency&amp;"ibor"&amp;$I$1,BA2327,Trigger)</f>
        <v>55610</v>
      </c>
      <c r="BA2327" s="188">
        <f>_xll.qlCalendarAdvance(Calendar,BA2326,AY2327,"f",,Trigger)</f>
        <v>55612</v>
      </c>
      <c r="BB2327" s="188">
        <f>_xll.qlInterestRateIndexMaturity(Currency&amp;"ibor"&amp;$I$1,BA2327,Trigger)</f>
        <v>55703</v>
      </c>
      <c r="BC2327" s="361" t="e">
        <f>_xll.qlIndexFixing($AC$5,AZ2327,,_xll.ohTrigger(Trigger,Quote!$V$2))</f>
        <v>#VALUE!</v>
      </c>
      <c r="BD2327" s="361" t="e">
        <f>_xll.qlIndexFixing($BE$1,AZ2327,TRUE,_xll.ohTrigger(Trigger,Quote!$V$2))</f>
        <v>#NUM!</v>
      </c>
    </row>
    <row r="2328" spans="51:56" ht="11.25" customHeight="1" x14ac:dyDescent="0.25">
      <c r="AY2328" s="189" t="s">
        <v>91</v>
      </c>
      <c r="AZ2328" s="188">
        <f>_xll.qlInterestRateIndexFixingDate(Currency&amp;"ibor"&amp;$I$1,BA2328,Trigger)</f>
        <v>55617</v>
      </c>
      <c r="BA2328" s="188">
        <f>_xll.qlCalendarAdvance(Calendar,BA2327,AY2328,"f",,Trigger)</f>
        <v>55619</v>
      </c>
      <c r="BB2328" s="188">
        <f>_xll.qlInterestRateIndexMaturity(Currency&amp;"ibor"&amp;$I$1,BA2328,Trigger)</f>
        <v>55710</v>
      </c>
      <c r="BC2328" s="361" t="e">
        <f>_xll.qlIndexFixing($AC$5,AZ2328,,_xll.ohTrigger(Trigger,Quote!$V$2))</f>
        <v>#VALUE!</v>
      </c>
      <c r="BD2328" s="361" t="e">
        <f>_xll.qlIndexFixing($BE$1,AZ2328,TRUE,_xll.ohTrigger(Trigger,Quote!$V$2))</f>
        <v>#NUM!</v>
      </c>
    </row>
    <row r="2329" spans="51:56" ht="11.25" customHeight="1" x14ac:dyDescent="0.25">
      <c r="AY2329" s="189" t="s">
        <v>91</v>
      </c>
      <c r="AZ2329" s="188">
        <f>_xll.qlInterestRateIndexFixingDate(Currency&amp;"ibor"&amp;$I$1,BA2329,Trigger)</f>
        <v>55624</v>
      </c>
      <c r="BA2329" s="188">
        <f>_xll.qlCalendarAdvance(Calendar,BA2328,AY2329,"f",,Trigger)</f>
        <v>55626</v>
      </c>
      <c r="BB2329" s="188">
        <f>_xll.qlInterestRateIndexMaturity(Currency&amp;"ibor"&amp;$I$1,BA2329,Trigger)</f>
        <v>55717</v>
      </c>
      <c r="BC2329" s="361" t="e">
        <f>_xll.qlIndexFixing($AC$5,AZ2329,,_xll.ohTrigger(Trigger,Quote!$V$2))</f>
        <v>#VALUE!</v>
      </c>
      <c r="BD2329" s="361" t="e">
        <f>_xll.qlIndexFixing($BE$1,AZ2329,TRUE,_xll.ohTrigger(Trigger,Quote!$V$2))</f>
        <v>#NUM!</v>
      </c>
    </row>
    <row r="2330" spans="51:56" ht="11.25" customHeight="1" x14ac:dyDescent="0.25">
      <c r="AY2330" s="189" t="s">
        <v>91</v>
      </c>
      <c r="AZ2330" s="188">
        <f>_xll.qlInterestRateIndexFixingDate(Currency&amp;"ibor"&amp;$I$1,BA2330,Trigger)</f>
        <v>55627</v>
      </c>
      <c r="BA2330" s="188">
        <f>_xll.qlCalendarAdvance(Calendar,BA2329,AY2330,"f",,Trigger)</f>
        <v>55633</v>
      </c>
      <c r="BB2330" s="188">
        <f>_xll.qlInterestRateIndexMaturity(Currency&amp;"ibor"&amp;$I$1,BA2330,Trigger)</f>
        <v>55724</v>
      </c>
      <c r="BC2330" s="361" t="e">
        <f>_xll.qlIndexFixing($AC$5,AZ2330,,_xll.ohTrigger(Trigger,Quote!$V$2))</f>
        <v>#VALUE!</v>
      </c>
      <c r="BD2330" s="361" t="e">
        <f>_xll.qlIndexFixing($BE$1,AZ2330,TRUE,_xll.ohTrigger(Trigger,Quote!$V$2))</f>
        <v>#NUM!</v>
      </c>
    </row>
    <row r="2331" spans="51:56" ht="11.25" customHeight="1" x14ac:dyDescent="0.25">
      <c r="AY2331" s="189" t="s">
        <v>91</v>
      </c>
      <c r="AZ2331" s="188">
        <f>_xll.qlInterestRateIndexFixingDate(Currency&amp;"ibor"&amp;$I$1,BA2331,Trigger)</f>
        <v>55638</v>
      </c>
      <c r="BA2331" s="188">
        <f>_xll.qlCalendarAdvance(Calendar,BA2330,AY2331,"f",,Trigger)</f>
        <v>55641</v>
      </c>
      <c r="BB2331" s="188">
        <f>_xll.qlInterestRateIndexMaturity(Currency&amp;"ibor"&amp;$I$1,BA2331,Trigger)</f>
        <v>55733</v>
      </c>
      <c r="BC2331" s="361" t="e">
        <f>_xll.qlIndexFixing($AC$5,AZ2331,,_xll.ohTrigger(Trigger,Quote!$V$2))</f>
        <v>#VALUE!</v>
      </c>
      <c r="BD2331" s="361" t="e">
        <f>_xll.qlIndexFixing($BE$1,AZ2331,TRUE,_xll.ohTrigger(Trigger,Quote!$V$2))</f>
        <v>#NUM!</v>
      </c>
    </row>
    <row r="2332" spans="51:56" ht="11.25" customHeight="1" x14ac:dyDescent="0.25">
      <c r="AY2332" s="189" t="s">
        <v>91</v>
      </c>
      <c r="AZ2332" s="188">
        <f>_xll.qlInterestRateIndexFixingDate(Currency&amp;"ibor"&amp;$I$1,BA2332,Trigger)</f>
        <v>55646</v>
      </c>
      <c r="BA2332" s="188">
        <f>_xll.qlCalendarAdvance(Calendar,BA2331,AY2332,"f",,Trigger)</f>
        <v>55648</v>
      </c>
      <c r="BB2332" s="188">
        <f>_xll.qlInterestRateIndexMaturity(Currency&amp;"ibor"&amp;$I$1,BA2332,Trigger)</f>
        <v>55740</v>
      </c>
      <c r="BC2332" s="361" t="e">
        <f>_xll.qlIndexFixing($AC$5,AZ2332,,_xll.ohTrigger(Trigger,Quote!$V$2))</f>
        <v>#VALUE!</v>
      </c>
      <c r="BD2332" s="361" t="e">
        <f>_xll.qlIndexFixing($BE$1,AZ2332,TRUE,_xll.ohTrigger(Trigger,Quote!$V$2))</f>
        <v>#NUM!</v>
      </c>
    </row>
    <row r="2333" spans="51:56" ht="11.25" customHeight="1" x14ac:dyDescent="0.25">
      <c r="AY2333" s="189" t="s">
        <v>91</v>
      </c>
      <c r="AZ2333" s="188">
        <f>_xll.qlInterestRateIndexFixingDate(Currency&amp;"ibor"&amp;$I$1,BA2333,Trigger)</f>
        <v>55653</v>
      </c>
      <c r="BA2333" s="188">
        <f>_xll.qlCalendarAdvance(Calendar,BA2332,AY2333,"f",,Trigger)</f>
        <v>55655</v>
      </c>
      <c r="BB2333" s="188">
        <f>_xll.qlInterestRateIndexMaturity(Currency&amp;"ibor"&amp;$I$1,BA2333,Trigger)</f>
        <v>55747</v>
      </c>
      <c r="BC2333" s="361" t="e">
        <f>_xll.qlIndexFixing($AC$5,AZ2333,,_xll.ohTrigger(Trigger,Quote!$V$2))</f>
        <v>#VALUE!</v>
      </c>
      <c r="BD2333" s="361" t="e">
        <f>_xll.qlIndexFixing($BE$1,AZ2333,TRUE,_xll.ohTrigger(Trigger,Quote!$V$2))</f>
        <v>#NUM!</v>
      </c>
    </row>
    <row r="2334" spans="51:56" ht="11.25" customHeight="1" x14ac:dyDescent="0.25">
      <c r="AY2334" s="189" t="s">
        <v>91</v>
      </c>
      <c r="AZ2334" s="188">
        <f>_xll.qlInterestRateIndexFixingDate(Currency&amp;"ibor"&amp;$I$1,BA2334,Trigger)</f>
        <v>55660</v>
      </c>
      <c r="BA2334" s="188">
        <f>_xll.qlCalendarAdvance(Calendar,BA2333,AY2334,"f",,Trigger)</f>
        <v>55662</v>
      </c>
      <c r="BB2334" s="188">
        <f>_xll.qlInterestRateIndexMaturity(Currency&amp;"ibor"&amp;$I$1,BA2334,Trigger)</f>
        <v>55754</v>
      </c>
      <c r="BC2334" s="361" t="e">
        <f>_xll.qlIndexFixing($AC$5,AZ2334,,_xll.ohTrigger(Trigger,Quote!$V$2))</f>
        <v>#VALUE!</v>
      </c>
      <c r="BD2334" s="361" t="e">
        <f>_xll.qlIndexFixing($BE$1,AZ2334,TRUE,_xll.ohTrigger(Trigger,Quote!$V$2))</f>
        <v>#NUM!</v>
      </c>
    </row>
    <row r="2335" spans="51:56" ht="11.25" customHeight="1" x14ac:dyDescent="0.25">
      <c r="AY2335" s="189" t="s">
        <v>91</v>
      </c>
      <c r="AZ2335" s="188">
        <f>_xll.qlInterestRateIndexFixingDate(Currency&amp;"ibor"&amp;$I$1,BA2335,Trigger)</f>
        <v>55667</v>
      </c>
      <c r="BA2335" s="188">
        <f>_xll.qlCalendarAdvance(Calendar,BA2334,AY2335,"f",,Trigger)</f>
        <v>55669</v>
      </c>
      <c r="BB2335" s="188">
        <f>_xll.qlInterestRateIndexMaturity(Currency&amp;"ibor"&amp;$I$1,BA2335,Trigger)</f>
        <v>55761</v>
      </c>
      <c r="BC2335" s="361" t="e">
        <f>_xll.qlIndexFixing($AC$5,AZ2335,,_xll.ohTrigger(Trigger,Quote!$V$2))</f>
        <v>#VALUE!</v>
      </c>
      <c r="BD2335" s="361" t="e">
        <f>_xll.qlIndexFixing($BE$1,AZ2335,TRUE,_xll.ohTrigger(Trigger,Quote!$V$2))</f>
        <v>#NUM!</v>
      </c>
    </row>
    <row r="2336" spans="51:56" ht="11.25" customHeight="1" x14ac:dyDescent="0.25">
      <c r="AY2336" s="189" t="s">
        <v>91</v>
      </c>
      <c r="AZ2336" s="188">
        <f>_xll.qlInterestRateIndexFixingDate(Currency&amp;"ibor"&amp;$I$1,BA2336,Trigger)</f>
        <v>55674</v>
      </c>
      <c r="BA2336" s="188">
        <f>_xll.qlCalendarAdvance(Calendar,BA2335,AY2336,"f",,Trigger)</f>
        <v>55676</v>
      </c>
      <c r="BB2336" s="188">
        <f>_xll.qlInterestRateIndexMaturity(Currency&amp;"ibor"&amp;$I$1,BA2336,Trigger)</f>
        <v>55768</v>
      </c>
      <c r="BC2336" s="361" t="e">
        <f>_xll.qlIndexFixing($AC$5,AZ2336,,_xll.ohTrigger(Trigger,Quote!$V$2))</f>
        <v>#VALUE!</v>
      </c>
      <c r="BD2336" s="361" t="e">
        <f>_xll.qlIndexFixing($BE$1,AZ2336,TRUE,_xll.ohTrigger(Trigger,Quote!$V$2))</f>
        <v>#NUM!</v>
      </c>
    </row>
    <row r="2337" spans="51:56" ht="11.25" customHeight="1" x14ac:dyDescent="0.25">
      <c r="AY2337" s="189" t="s">
        <v>91</v>
      </c>
      <c r="AZ2337" s="188">
        <f>_xll.qlInterestRateIndexFixingDate(Currency&amp;"ibor"&amp;$I$1,BA2337,Trigger)</f>
        <v>55681</v>
      </c>
      <c r="BA2337" s="188">
        <f>_xll.qlCalendarAdvance(Calendar,BA2336,AY2337,"f",,Trigger)</f>
        <v>55683</v>
      </c>
      <c r="BB2337" s="188">
        <f>_xll.qlInterestRateIndexMaturity(Currency&amp;"ibor"&amp;$I$1,BA2337,Trigger)</f>
        <v>55775</v>
      </c>
      <c r="BC2337" s="361" t="e">
        <f>_xll.qlIndexFixing($AC$5,AZ2337,,_xll.ohTrigger(Trigger,Quote!$V$2))</f>
        <v>#VALUE!</v>
      </c>
      <c r="BD2337" s="361" t="e">
        <f>_xll.qlIndexFixing($BE$1,AZ2337,TRUE,_xll.ohTrigger(Trigger,Quote!$V$2))</f>
        <v>#NUM!</v>
      </c>
    </row>
    <row r="2338" spans="51:56" ht="11.25" customHeight="1" x14ac:dyDescent="0.25">
      <c r="AY2338" s="189" t="s">
        <v>91</v>
      </c>
      <c r="AZ2338" s="188">
        <f>_xll.qlInterestRateIndexFixingDate(Currency&amp;"ibor"&amp;$I$1,BA2338,Trigger)</f>
        <v>55688</v>
      </c>
      <c r="BA2338" s="188">
        <f>_xll.qlCalendarAdvance(Calendar,BA2337,AY2338,"f",,Trigger)</f>
        <v>55690</v>
      </c>
      <c r="BB2338" s="188">
        <f>_xll.qlInterestRateIndexMaturity(Currency&amp;"ibor"&amp;$I$1,BA2338,Trigger)</f>
        <v>55782</v>
      </c>
      <c r="BC2338" s="361" t="e">
        <f>_xll.qlIndexFixing($AC$5,AZ2338,,_xll.ohTrigger(Trigger,Quote!$V$2))</f>
        <v>#VALUE!</v>
      </c>
      <c r="BD2338" s="361" t="e">
        <f>_xll.qlIndexFixing($BE$1,AZ2338,TRUE,_xll.ohTrigger(Trigger,Quote!$V$2))</f>
        <v>#NUM!</v>
      </c>
    </row>
    <row r="2339" spans="51:56" ht="11.25" customHeight="1" x14ac:dyDescent="0.25">
      <c r="AY2339" s="189" t="s">
        <v>91</v>
      </c>
      <c r="AZ2339" s="188">
        <f>_xll.qlInterestRateIndexFixingDate(Currency&amp;"ibor"&amp;$I$1,BA2339,Trigger)</f>
        <v>55695</v>
      </c>
      <c r="BA2339" s="188">
        <f>_xll.qlCalendarAdvance(Calendar,BA2338,AY2339,"f",,Trigger)</f>
        <v>55697</v>
      </c>
      <c r="BB2339" s="188">
        <f>_xll.qlInterestRateIndexMaturity(Currency&amp;"ibor"&amp;$I$1,BA2339,Trigger)</f>
        <v>55789</v>
      </c>
      <c r="BC2339" s="361" t="e">
        <f>_xll.qlIndexFixing($AC$5,AZ2339,,_xll.ohTrigger(Trigger,Quote!$V$2))</f>
        <v>#VALUE!</v>
      </c>
      <c r="BD2339" s="361" t="e">
        <f>_xll.qlIndexFixing($BE$1,AZ2339,TRUE,_xll.ohTrigger(Trigger,Quote!$V$2))</f>
        <v>#NUM!</v>
      </c>
    </row>
    <row r="2340" spans="51:56" ht="11.25" customHeight="1" x14ac:dyDescent="0.25">
      <c r="AY2340" s="189" t="s">
        <v>91</v>
      </c>
      <c r="AZ2340" s="188">
        <f>_xll.qlInterestRateIndexFixingDate(Currency&amp;"ibor"&amp;$I$1,BA2340,Trigger)</f>
        <v>55702</v>
      </c>
      <c r="BA2340" s="188">
        <f>_xll.qlCalendarAdvance(Calendar,BA2339,AY2340,"f",,Trigger)</f>
        <v>55704</v>
      </c>
      <c r="BB2340" s="188">
        <f>_xll.qlInterestRateIndexMaturity(Currency&amp;"ibor"&amp;$I$1,BA2340,Trigger)</f>
        <v>55796</v>
      </c>
      <c r="BC2340" s="361" t="e">
        <f>_xll.qlIndexFixing($AC$5,AZ2340,,_xll.ohTrigger(Trigger,Quote!$V$2))</f>
        <v>#VALUE!</v>
      </c>
      <c r="BD2340" s="361" t="e">
        <f>_xll.qlIndexFixing($BE$1,AZ2340,TRUE,_xll.ohTrigger(Trigger,Quote!$V$2))</f>
        <v>#NUM!</v>
      </c>
    </row>
    <row r="2341" spans="51:56" ht="11.25" customHeight="1" x14ac:dyDescent="0.25">
      <c r="AY2341" s="189" t="s">
        <v>91</v>
      </c>
      <c r="AZ2341" s="188">
        <f>_xll.qlInterestRateIndexFixingDate(Currency&amp;"ibor"&amp;$I$1,BA2341,Trigger)</f>
        <v>55709</v>
      </c>
      <c r="BA2341" s="188">
        <f>_xll.qlCalendarAdvance(Calendar,BA2340,AY2341,"f",,Trigger)</f>
        <v>55711</v>
      </c>
      <c r="BB2341" s="188">
        <f>_xll.qlInterestRateIndexMaturity(Currency&amp;"ibor"&amp;$I$1,BA2341,Trigger)</f>
        <v>55803</v>
      </c>
      <c r="BC2341" s="361" t="e">
        <f>_xll.qlIndexFixing($AC$5,AZ2341,,_xll.ohTrigger(Trigger,Quote!$V$2))</f>
        <v>#VALUE!</v>
      </c>
      <c r="BD2341" s="361" t="e">
        <f>_xll.qlIndexFixing($BE$1,AZ2341,TRUE,_xll.ohTrigger(Trigger,Quote!$V$2))</f>
        <v>#NUM!</v>
      </c>
    </row>
    <row r="2342" spans="51:56" ht="11.25" customHeight="1" x14ac:dyDescent="0.25">
      <c r="AY2342" s="189" t="s">
        <v>91</v>
      </c>
      <c r="AZ2342" s="188">
        <f>_xll.qlInterestRateIndexFixingDate(Currency&amp;"ibor"&amp;$I$1,BA2342,Trigger)</f>
        <v>55716</v>
      </c>
      <c r="BA2342" s="188">
        <f>_xll.qlCalendarAdvance(Calendar,BA2341,AY2342,"f",,Trigger)</f>
        <v>55718</v>
      </c>
      <c r="BB2342" s="188">
        <f>_xll.qlInterestRateIndexMaturity(Currency&amp;"ibor"&amp;$I$1,BA2342,Trigger)</f>
        <v>55810</v>
      </c>
      <c r="BC2342" s="361" t="e">
        <f>_xll.qlIndexFixing($AC$5,AZ2342,,_xll.ohTrigger(Trigger,Quote!$V$2))</f>
        <v>#VALUE!</v>
      </c>
      <c r="BD2342" s="361" t="e">
        <f>_xll.qlIndexFixing($BE$1,AZ2342,TRUE,_xll.ohTrigger(Trigger,Quote!$V$2))</f>
        <v>#NUM!</v>
      </c>
    </row>
    <row r="2343" spans="51:56" ht="11.25" customHeight="1" x14ac:dyDescent="0.25">
      <c r="AY2343" s="189" t="s">
        <v>91</v>
      </c>
      <c r="AZ2343" s="188">
        <f>_xll.qlInterestRateIndexFixingDate(Currency&amp;"ibor"&amp;$I$1,BA2343,Trigger)</f>
        <v>55723</v>
      </c>
      <c r="BA2343" s="188">
        <f>_xll.qlCalendarAdvance(Calendar,BA2342,AY2343,"f",,Trigger)</f>
        <v>55725</v>
      </c>
      <c r="BB2343" s="188">
        <f>_xll.qlInterestRateIndexMaturity(Currency&amp;"ibor"&amp;$I$1,BA2343,Trigger)</f>
        <v>55817</v>
      </c>
      <c r="BC2343" s="361" t="e">
        <f>_xll.qlIndexFixing($AC$5,AZ2343,,_xll.ohTrigger(Trigger,Quote!$V$2))</f>
        <v>#VALUE!</v>
      </c>
      <c r="BD2343" s="361" t="e">
        <f>_xll.qlIndexFixing($BE$1,AZ2343,TRUE,_xll.ohTrigger(Trigger,Quote!$V$2))</f>
        <v>#NUM!</v>
      </c>
    </row>
    <row r="2344" spans="51:56" ht="11.25" customHeight="1" x14ac:dyDescent="0.25">
      <c r="AY2344" s="189" t="s">
        <v>91</v>
      </c>
      <c r="AZ2344" s="188">
        <f>_xll.qlInterestRateIndexFixingDate(Currency&amp;"ibor"&amp;$I$1,BA2344,Trigger)</f>
        <v>55730</v>
      </c>
      <c r="BA2344" s="188">
        <f>_xll.qlCalendarAdvance(Calendar,BA2343,AY2344,"f",,Trigger)</f>
        <v>55732</v>
      </c>
      <c r="BB2344" s="188">
        <f>_xll.qlInterestRateIndexMaturity(Currency&amp;"ibor"&amp;$I$1,BA2344,Trigger)</f>
        <v>55824</v>
      </c>
      <c r="BC2344" s="361" t="e">
        <f>_xll.qlIndexFixing($AC$5,AZ2344,,_xll.ohTrigger(Trigger,Quote!$V$2))</f>
        <v>#VALUE!</v>
      </c>
      <c r="BD2344" s="361" t="e">
        <f>_xll.qlIndexFixing($BE$1,AZ2344,TRUE,_xll.ohTrigger(Trigger,Quote!$V$2))</f>
        <v>#NUM!</v>
      </c>
    </row>
    <row r="2345" spans="51:56" ht="11.25" customHeight="1" x14ac:dyDescent="0.25">
      <c r="AY2345" s="189" t="s">
        <v>91</v>
      </c>
      <c r="AZ2345" s="188">
        <f>_xll.qlInterestRateIndexFixingDate(Currency&amp;"ibor"&amp;$I$1,BA2345,Trigger)</f>
        <v>55737</v>
      </c>
      <c r="BA2345" s="188">
        <f>_xll.qlCalendarAdvance(Calendar,BA2344,AY2345,"f",,Trigger)</f>
        <v>55739</v>
      </c>
      <c r="BB2345" s="188">
        <f>_xll.qlInterestRateIndexMaturity(Currency&amp;"ibor"&amp;$I$1,BA2345,Trigger)</f>
        <v>55831</v>
      </c>
      <c r="BC2345" s="361" t="e">
        <f>_xll.qlIndexFixing($AC$5,AZ2345,,_xll.ohTrigger(Trigger,Quote!$V$2))</f>
        <v>#VALUE!</v>
      </c>
      <c r="BD2345" s="361" t="e">
        <f>_xll.qlIndexFixing($BE$1,AZ2345,TRUE,_xll.ohTrigger(Trigger,Quote!$V$2))</f>
        <v>#NUM!</v>
      </c>
    </row>
    <row r="2346" spans="51:56" ht="11.25" customHeight="1" x14ac:dyDescent="0.25">
      <c r="AY2346" s="189" t="s">
        <v>91</v>
      </c>
      <c r="AZ2346" s="188">
        <f>_xll.qlInterestRateIndexFixingDate(Currency&amp;"ibor"&amp;$I$1,BA2346,Trigger)</f>
        <v>55744</v>
      </c>
      <c r="BA2346" s="188">
        <f>_xll.qlCalendarAdvance(Calendar,BA2345,AY2346,"f",,Trigger)</f>
        <v>55746</v>
      </c>
      <c r="BB2346" s="188">
        <f>_xll.qlInterestRateIndexMaturity(Currency&amp;"ibor"&amp;$I$1,BA2346,Trigger)</f>
        <v>55838</v>
      </c>
      <c r="BC2346" s="361" t="e">
        <f>_xll.qlIndexFixing($AC$5,AZ2346,,_xll.ohTrigger(Trigger,Quote!$V$2))</f>
        <v>#VALUE!</v>
      </c>
      <c r="BD2346" s="361" t="e">
        <f>_xll.qlIndexFixing($BE$1,AZ2346,TRUE,_xll.ohTrigger(Trigger,Quote!$V$2))</f>
        <v>#NUM!</v>
      </c>
    </row>
    <row r="2347" spans="51:56" ht="11.25" customHeight="1" x14ac:dyDescent="0.25">
      <c r="AY2347" s="189" t="s">
        <v>91</v>
      </c>
      <c r="AZ2347" s="188">
        <f>_xll.qlInterestRateIndexFixingDate(Currency&amp;"ibor"&amp;$I$1,BA2347,Trigger)</f>
        <v>55751</v>
      </c>
      <c r="BA2347" s="188">
        <f>_xll.qlCalendarAdvance(Calendar,BA2346,AY2347,"f",,Trigger)</f>
        <v>55753</v>
      </c>
      <c r="BB2347" s="188">
        <f>_xll.qlInterestRateIndexMaturity(Currency&amp;"ibor"&amp;$I$1,BA2347,Trigger)</f>
        <v>55845</v>
      </c>
      <c r="BC2347" s="361" t="e">
        <f>_xll.qlIndexFixing($AC$5,AZ2347,,_xll.ohTrigger(Trigger,Quote!$V$2))</f>
        <v>#VALUE!</v>
      </c>
      <c r="BD2347" s="361" t="e">
        <f>_xll.qlIndexFixing($BE$1,AZ2347,TRUE,_xll.ohTrigger(Trigger,Quote!$V$2))</f>
        <v>#NUM!</v>
      </c>
    </row>
    <row r="2348" spans="51:56" ht="11.25" customHeight="1" x14ac:dyDescent="0.25">
      <c r="AY2348" s="189" t="s">
        <v>91</v>
      </c>
      <c r="AZ2348" s="188">
        <f>_xll.qlInterestRateIndexFixingDate(Currency&amp;"ibor"&amp;$I$1,BA2348,Trigger)</f>
        <v>55758</v>
      </c>
      <c r="BA2348" s="188">
        <f>_xll.qlCalendarAdvance(Calendar,BA2347,AY2348,"f",,Trigger)</f>
        <v>55760</v>
      </c>
      <c r="BB2348" s="188">
        <f>_xll.qlInterestRateIndexMaturity(Currency&amp;"ibor"&amp;$I$1,BA2348,Trigger)</f>
        <v>55852</v>
      </c>
      <c r="BC2348" s="361" t="e">
        <f>_xll.qlIndexFixing($AC$5,AZ2348,,_xll.ohTrigger(Trigger,Quote!$V$2))</f>
        <v>#VALUE!</v>
      </c>
      <c r="BD2348" s="361" t="e">
        <f>_xll.qlIndexFixing($BE$1,AZ2348,TRUE,_xll.ohTrigger(Trigger,Quote!$V$2))</f>
        <v>#NUM!</v>
      </c>
    </row>
    <row r="2349" spans="51:56" ht="11.25" customHeight="1" x14ac:dyDescent="0.25">
      <c r="AY2349" s="189" t="s">
        <v>91</v>
      </c>
      <c r="AZ2349" s="188">
        <f>_xll.qlInterestRateIndexFixingDate(Currency&amp;"ibor"&amp;$I$1,BA2349,Trigger)</f>
        <v>55765</v>
      </c>
      <c r="BA2349" s="188">
        <f>_xll.qlCalendarAdvance(Calendar,BA2348,AY2349,"f",,Trigger)</f>
        <v>55767</v>
      </c>
      <c r="BB2349" s="188">
        <f>_xll.qlInterestRateIndexMaturity(Currency&amp;"ibor"&amp;$I$1,BA2349,Trigger)</f>
        <v>55858</v>
      </c>
      <c r="BC2349" s="361" t="e">
        <f>_xll.qlIndexFixing($AC$5,AZ2349,,_xll.ohTrigger(Trigger,Quote!$V$2))</f>
        <v>#VALUE!</v>
      </c>
      <c r="BD2349" s="361" t="e">
        <f>_xll.qlIndexFixing($BE$1,AZ2349,TRUE,_xll.ohTrigger(Trigger,Quote!$V$2))</f>
        <v>#NUM!</v>
      </c>
    </row>
    <row r="2350" spans="51:56" ht="11.25" customHeight="1" x14ac:dyDescent="0.25">
      <c r="AY2350" s="189" t="s">
        <v>91</v>
      </c>
      <c r="AZ2350" s="188">
        <f>_xll.qlInterestRateIndexFixingDate(Currency&amp;"ibor"&amp;$I$1,BA2350,Trigger)</f>
        <v>55772</v>
      </c>
      <c r="BA2350" s="188">
        <f>_xll.qlCalendarAdvance(Calendar,BA2349,AY2350,"f",,Trigger)</f>
        <v>55774</v>
      </c>
      <c r="BB2350" s="188">
        <f>_xll.qlInterestRateIndexMaturity(Currency&amp;"ibor"&amp;$I$1,BA2350,Trigger)</f>
        <v>55865</v>
      </c>
      <c r="BC2350" s="361" t="e">
        <f>_xll.qlIndexFixing($AC$5,AZ2350,,_xll.ohTrigger(Trigger,Quote!$V$2))</f>
        <v>#VALUE!</v>
      </c>
      <c r="BD2350" s="361" t="e">
        <f>_xll.qlIndexFixing($BE$1,AZ2350,TRUE,_xll.ohTrigger(Trigger,Quote!$V$2))</f>
        <v>#NUM!</v>
      </c>
    </row>
    <row r="2351" spans="51:56" ht="11.25" customHeight="1" x14ac:dyDescent="0.25">
      <c r="AY2351" s="189" t="s">
        <v>91</v>
      </c>
      <c r="AZ2351" s="188">
        <f>_xll.qlInterestRateIndexFixingDate(Currency&amp;"ibor"&amp;$I$1,BA2351,Trigger)</f>
        <v>55779</v>
      </c>
      <c r="BA2351" s="188">
        <f>_xll.qlCalendarAdvance(Calendar,BA2350,AY2351,"f",,Trigger)</f>
        <v>55781</v>
      </c>
      <c r="BB2351" s="188">
        <f>_xll.qlInterestRateIndexMaturity(Currency&amp;"ibor"&amp;$I$1,BA2351,Trigger)</f>
        <v>55872</v>
      </c>
      <c r="BC2351" s="361" t="e">
        <f>_xll.qlIndexFixing($AC$5,AZ2351,,_xll.ohTrigger(Trigger,Quote!$V$2))</f>
        <v>#VALUE!</v>
      </c>
      <c r="BD2351" s="361" t="e">
        <f>_xll.qlIndexFixing($BE$1,AZ2351,TRUE,_xll.ohTrigger(Trigger,Quote!$V$2))</f>
        <v>#NUM!</v>
      </c>
    </row>
    <row r="2352" spans="51:56" ht="11.25" customHeight="1" x14ac:dyDescent="0.25">
      <c r="AY2352" s="189" t="s">
        <v>91</v>
      </c>
      <c r="AZ2352" s="188">
        <f>_xll.qlInterestRateIndexFixingDate(Currency&amp;"ibor"&amp;$I$1,BA2352,Trigger)</f>
        <v>55786</v>
      </c>
      <c r="BA2352" s="188">
        <f>_xll.qlCalendarAdvance(Calendar,BA2351,AY2352,"f",,Trigger)</f>
        <v>55788</v>
      </c>
      <c r="BB2352" s="188">
        <f>_xll.qlInterestRateIndexMaturity(Currency&amp;"ibor"&amp;$I$1,BA2352,Trigger)</f>
        <v>55880</v>
      </c>
      <c r="BC2352" s="361" t="e">
        <f>_xll.qlIndexFixing($AC$5,AZ2352,,_xll.ohTrigger(Trigger,Quote!$V$2))</f>
        <v>#VALUE!</v>
      </c>
      <c r="BD2352" s="361" t="e">
        <f>_xll.qlIndexFixing($BE$1,AZ2352,TRUE,_xll.ohTrigger(Trigger,Quote!$V$2))</f>
        <v>#NUM!</v>
      </c>
    </row>
    <row r="2353" spans="51:56" ht="11.25" customHeight="1" x14ac:dyDescent="0.25">
      <c r="AY2353" s="189" t="s">
        <v>91</v>
      </c>
      <c r="AZ2353" s="188">
        <f>_xll.qlInterestRateIndexFixingDate(Currency&amp;"ibor"&amp;$I$1,BA2353,Trigger)</f>
        <v>55793</v>
      </c>
      <c r="BA2353" s="188">
        <f>_xll.qlCalendarAdvance(Calendar,BA2352,AY2353,"f",,Trigger)</f>
        <v>55795</v>
      </c>
      <c r="BB2353" s="188">
        <f>_xll.qlInterestRateIndexMaturity(Currency&amp;"ibor"&amp;$I$1,BA2353,Trigger)</f>
        <v>55887</v>
      </c>
      <c r="BC2353" s="361" t="e">
        <f>_xll.qlIndexFixing($AC$5,AZ2353,,_xll.ohTrigger(Trigger,Quote!$V$2))</f>
        <v>#VALUE!</v>
      </c>
      <c r="BD2353" s="361" t="e">
        <f>_xll.qlIndexFixing($BE$1,AZ2353,TRUE,_xll.ohTrigger(Trigger,Quote!$V$2))</f>
        <v>#NUM!</v>
      </c>
    </row>
    <row r="2354" spans="51:56" ht="11.25" customHeight="1" x14ac:dyDescent="0.25">
      <c r="AY2354" s="189" t="s">
        <v>91</v>
      </c>
      <c r="AZ2354" s="188">
        <f>_xll.qlInterestRateIndexFixingDate(Currency&amp;"ibor"&amp;$I$1,BA2354,Trigger)</f>
        <v>55800</v>
      </c>
      <c r="BA2354" s="188">
        <f>_xll.qlCalendarAdvance(Calendar,BA2353,AY2354,"f",,Trigger)</f>
        <v>55802</v>
      </c>
      <c r="BB2354" s="188">
        <f>_xll.qlInterestRateIndexMaturity(Currency&amp;"ibor"&amp;$I$1,BA2354,Trigger)</f>
        <v>55894</v>
      </c>
      <c r="BC2354" s="361" t="e">
        <f>_xll.qlIndexFixing($AC$5,AZ2354,,_xll.ohTrigger(Trigger,Quote!$V$2))</f>
        <v>#VALUE!</v>
      </c>
      <c r="BD2354" s="361" t="e">
        <f>_xll.qlIndexFixing($BE$1,AZ2354,TRUE,_xll.ohTrigger(Trigger,Quote!$V$2))</f>
        <v>#NUM!</v>
      </c>
    </row>
    <row r="2355" spans="51:56" ht="11.25" customHeight="1" x14ac:dyDescent="0.25">
      <c r="AY2355" s="189" t="s">
        <v>91</v>
      </c>
      <c r="AZ2355" s="188">
        <f>_xll.qlInterestRateIndexFixingDate(Currency&amp;"ibor"&amp;$I$1,BA2355,Trigger)</f>
        <v>55807</v>
      </c>
      <c r="BA2355" s="188">
        <f>_xll.qlCalendarAdvance(Calendar,BA2354,AY2355,"f",,Trigger)</f>
        <v>55809</v>
      </c>
      <c r="BB2355" s="188">
        <f>_xll.qlInterestRateIndexMaturity(Currency&amp;"ibor"&amp;$I$1,BA2355,Trigger)</f>
        <v>55901</v>
      </c>
      <c r="BC2355" s="361" t="e">
        <f>_xll.qlIndexFixing($AC$5,AZ2355,,_xll.ohTrigger(Trigger,Quote!$V$2))</f>
        <v>#VALUE!</v>
      </c>
      <c r="BD2355" s="361" t="e">
        <f>_xll.qlIndexFixing($BE$1,AZ2355,TRUE,_xll.ohTrigger(Trigger,Quote!$V$2))</f>
        <v>#NUM!</v>
      </c>
    </row>
    <row r="2356" spans="51:56" ht="11.25" customHeight="1" x14ac:dyDescent="0.25">
      <c r="AY2356" s="189" t="s">
        <v>91</v>
      </c>
      <c r="AZ2356" s="188">
        <f>_xll.qlInterestRateIndexFixingDate(Currency&amp;"ibor"&amp;$I$1,BA2356,Trigger)</f>
        <v>55814</v>
      </c>
      <c r="BA2356" s="188">
        <f>_xll.qlCalendarAdvance(Calendar,BA2355,AY2356,"f",,Trigger)</f>
        <v>55816</v>
      </c>
      <c r="BB2356" s="188">
        <f>_xll.qlInterestRateIndexMaturity(Currency&amp;"ibor"&amp;$I$1,BA2356,Trigger)</f>
        <v>55908</v>
      </c>
      <c r="BC2356" s="361" t="e">
        <f>_xll.qlIndexFixing($AC$5,AZ2356,,_xll.ohTrigger(Trigger,Quote!$V$2))</f>
        <v>#VALUE!</v>
      </c>
      <c r="BD2356" s="361" t="e">
        <f>_xll.qlIndexFixing($BE$1,AZ2356,TRUE,_xll.ohTrigger(Trigger,Quote!$V$2))</f>
        <v>#NUM!</v>
      </c>
    </row>
    <row r="2357" spans="51:56" ht="11.25" customHeight="1" x14ac:dyDescent="0.25">
      <c r="AY2357" s="189" t="s">
        <v>91</v>
      </c>
      <c r="AZ2357" s="188">
        <f>_xll.qlInterestRateIndexFixingDate(Currency&amp;"ibor"&amp;$I$1,BA2357,Trigger)</f>
        <v>55821</v>
      </c>
      <c r="BA2357" s="188">
        <f>_xll.qlCalendarAdvance(Calendar,BA2356,AY2357,"f",,Trigger)</f>
        <v>55823</v>
      </c>
      <c r="BB2357" s="188">
        <f>_xll.qlInterestRateIndexMaturity(Currency&amp;"ibor"&amp;$I$1,BA2357,Trigger)</f>
        <v>55915</v>
      </c>
      <c r="BC2357" s="361" t="e">
        <f>_xll.qlIndexFixing($AC$5,AZ2357,,_xll.ohTrigger(Trigger,Quote!$V$2))</f>
        <v>#VALUE!</v>
      </c>
      <c r="BD2357" s="361" t="e">
        <f>_xll.qlIndexFixing($BE$1,AZ2357,TRUE,_xll.ohTrigger(Trigger,Quote!$V$2))</f>
        <v>#NUM!</v>
      </c>
    </row>
    <row r="2358" spans="51:56" ht="11.25" customHeight="1" x14ac:dyDescent="0.25">
      <c r="AY2358" s="189" t="s">
        <v>91</v>
      </c>
      <c r="AZ2358" s="188">
        <f>_xll.qlInterestRateIndexFixingDate(Currency&amp;"ibor"&amp;$I$1,BA2358,Trigger)</f>
        <v>55828</v>
      </c>
      <c r="BA2358" s="188">
        <f>_xll.qlCalendarAdvance(Calendar,BA2357,AY2358,"f",,Trigger)</f>
        <v>55830</v>
      </c>
      <c r="BB2358" s="188">
        <f>_xll.qlInterestRateIndexMaturity(Currency&amp;"ibor"&amp;$I$1,BA2358,Trigger)</f>
        <v>55922</v>
      </c>
      <c r="BC2358" s="361" t="e">
        <f>_xll.qlIndexFixing($AC$5,AZ2358,,_xll.ohTrigger(Trigger,Quote!$V$2))</f>
        <v>#VALUE!</v>
      </c>
      <c r="BD2358" s="361" t="e">
        <f>_xll.qlIndexFixing($BE$1,AZ2358,TRUE,_xll.ohTrigger(Trigger,Quote!$V$2))</f>
        <v>#NUM!</v>
      </c>
    </row>
    <row r="2359" spans="51:56" ht="11.25" customHeight="1" x14ac:dyDescent="0.25">
      <c r="AY2359" s="189" t="s">
        <v>91</v>
      </c>
      <c r="AZ2359" s="188">
        <f>_xll.qlInterestRateIndexFixingDate(Currency&amp;"ibor"&amp;$I$1,BA2359,Trigger)</f>
        <v>55835</v>
      </c>
      <c r="BA2359" s="188">
        <f>_xll.qlCalendarAdvance(Calendar,BA2358,AY2359,"f",,Trigger)</f>
        <v>55837</v>
      </c>
      <c r="BB2359" s="188">
        <f>_xll.qlInterestRateIndexMaturity(Currency&amp;"ibor"&amp;$I$1,BA2359,Trigger)</f>
        <v>55929</v>
      </c>
      <c r="BC2359" s="361" t="e">
        <f>_xll.qlIndexFixing($AC$5,AZ2359,,_xll.ohTrigger(Trigger,Quote!$V$2))</f>
        <v>#VALUE!</v>
      </c>
      <c r="BD2359" s="361" t="e">
        <f>_xll.qlIndexFixing($BE$1,AZ2359,TRUE,_xll.ohTrigger(Trigger,Quote!$V$2))</f>
        <v>#NUM!</v>
      </c>
    </row>
    <row r="2360" spans="51:56" ht="11.25" customHeight="1" x14ac:dyDescent="0.25">
      <c r="AY2360" s="189" t="s">
        <v>91</v>
      </c>
      <c r="AZ2360" s="188">
        <f>_xll.qlInterestRateIndexFixingDate(Currency&amp;"ibor"&amp;$I$1,BA2360,Trigger)</f>
        <v>55842</v>
      </c>
      <c r="BA2360" s="188">
        <f>_xll.qlCalendarAdvance(Calendar,BA2359,AY2360,"f",,Trigger)</f>
        <v>55844</v>
      </c>
      <c r="BB2360" s="188">
        <f>_xll.qlInterestRateIndexMaturity(Currency&amp;"ibor"&amp;$I$1,BA2360,Trigger)</f>
        <v>55936</v>
      </c>
      <c r="BC2360" s="361" t="e">
        <f>_xll.qlIndexFixing($AC$5,AZ2360,,_xll.ohTrigger(Trigger,Quote!$V$2))</f>
        <v>#VALUE!</v>
      </c>
      <c r="BD2360" s="361" t="e">
        <f>_xll.qlIndexFixing($BE$1,AZ2360,TRUE,_xll.ohTrigger(Trigger,Quote!$V$2))</f>
        <v>#NUM!</v>
      </c>
    </row>
    <row r="2361" spans="51:56" ht="11.25" customHeight="1" x14ac:dyDescent="0.25">
      <c r="AY2361" s="189" t="s">
        <v>91</v>
      </c>
      <c r="AZ2361" s="188">
        <f>_xll.qlInterestRateIndexFixingDate(Currency&amp;"ibor"&amp;$I$1,BA2361,Trigger)</f>
        <v>55849</v>
      </c>
      <c r="BA2361" s="188">
        <f>_xll.qlCalendarAdvance(Calendar,BA2360,AY2361,"f",,Trigger)</f>
        <v>55851</v>
      </c>
      <c r="BB2361" s="188">
        <f>_xll.qlInterestRateIndexMaturity(Currency&amp;"ibor"&amp;$I$1,BA2361,Trigger)</f>
        <v>55943</v>
      </c>
      <c r="BC2361" s="361" t="e">
        <f>_xll.qlIndexFixing($AC$5,AZ2361,,_xll.ohTrigger(Trigger,Quote!$V$2))</f>
        <v>#VALUE!</v>
      </c>
      <c r="BD2361" s="361" t="e">
        <f>_xll.qlIndexFixing($BE$1,AZ2361,TRUE,_xll.ohTrigger(Trigger,Quote!$V$2))</f>
        <v>#NUM!</v>
      </c>
    </row>
    <row r="2362" spans="51:56" ht="11.25" customHeight="1" x14ac:dyDescent="0.25">
      <c r="AY2362" s="189" t="s">
        <v>91</v>
      </c>
      <c r="AZ2362" s="188">
        <f>_xll.qlInterestRateIndexFixingDate(Currency&amp;"ibor"&amp;$I$1,BA2362,Trigger)</f>
        <v>55856</v>
      </c>
      <c r="BA2362" s="188">
        <f>_xll.qlCalendarAdvance(Calendar,BA2361,AY2362,"f",,Trigger)</f>
        <v>55858</v>
      </c>
      <c r="BB2362" s="188">
        <f>_xll.qlInterestRateIndexMaturity(Currency&amp;"ibor"&amp;$I$1,BA2362,Trigger)</f>
        <v>55948</v>
      </c>
      <c r="BC2362" s="361" t="e">
        <f>_xll.qlIndexFixing($AC$5,AZ2362,,_xll.ohTrigger(Trigger,Quote!$V$2))</f>
        <v>#VALUE!</v>
      </c>
      <c r="BD2362" s="361" t="e">
        <f>_xll.qlIndexFixing($BE$1,AZ2362,TRUE,_xll.ohTrigger(Trigger,Quote!$V$2))</f>
        <v>#NUM!</v>
      </c>
    </row>
    <row r="2363" spans="51:56" ht="11.25" customHeight="1" x14ac:dyDescent="0.25">
      <c r="AY2363" s="189" t="s">
        <v>91</v>
      </c>
      <c r="AZ2363" s="188">
        <f>_xll.qlInterestRateIndexFixingDate(Currency&amp;"ibor"&amp;$I$1,BA2363,Trigger)</f>
        <v>55863</v>
      </c>
      <c r="BA2363" s="188">
        <f>_xll.qlCalendarAdvance(Calendar,BA2362,AY2363,"f",,Trigger)</f>
        <v>55865</v>
      </c>
      <c r="BB2363" s="188">
        <f>_xll.qlInterestRateIndexMaturity(Currency&amp;"ibor"&amp;$I$1,BA2363,Trigger)</f>
        <v>55955</v>
      </c>
      <c r="BC2363" s="361" t="e">
        <f>_xll.qlIndexFixing($AC$5,AZ2363,,_xll.ohTrigger(Trigger,Quote!$V$2))</f>
        <v>#VALUE!</v>
      </c>
      <c r="BD2363" s="361" t="e">
        <f>_xll.qlIndexFixing($BE$1,AZ2363,TRUE,_xll.ohTrigger(Trigger,Quote!$V$2))</f>
        <v>#NUM!</v>
      </c>
    </row>
    <row r="2364" spans="51:56" ht="11.25" customHeight="1" x14ac:dyDescent="0.25">
      <c r="AY2364" s="189" t="s">
        <v>91</v>
      </c>
      <c r="AZ2364" s="188">
        <f>_xll.qlInterestRateIndexFixingDate(Currency&amp;"ibor"&amp;$I$1,BA2364,Trigger)</f>
        <v>55870</v>
      </c>
      <c r="BA2364" s="188">
        <f>_xll.qlCalendarAdvance(Calendar,BA2363,AY2364,"f",,Trigger)</f>
        <v>55872</v>
      </c>
      <c r="BB2364" s="188">
        <f>_xll.qlInterestRateIndexMaturity(Currency&amp;"ibor"&amp;$I$1,BA2364,Trigger)</f>
        <v>55962</v>
      </c>
      <c r="BC2364" s="361" t="e">
        <f>_xll.qlIndexFixing($AC$5,AZ2364,,_xll.ohTrigger(Trigger,Quote!$V$2))</f>
        <v>#VALUE!</v>
      </c>
      <c r="BD2364" s="361" t="e">
        <f>_xll.qlIndexFixing($BE$1,AZ2364,TRUE,_xll.ohTrigger(Trigger,Quote!$V$2))</f>
        <v>#NUM!</v>
      </c>
    </row>
    <row r="2365" spans="51:56" ht="11.25" customHeight="1" x14ac:dyDescent="0.25">
      <c r="AY2365" s="189" t="s">
        <v>91</v>
      </c>
      <c r="AZ2365" s="188">
        <f>_xll.qlInterestRateIndexFixingDate(Currency&amp;"ibor"&amp;$I$1,BA2365,Trigger)</f>
        <v>55876</v>
      </c>
      <c r="BA2365" s="188">
        <f>_xll.qlCalendarAdvance(Calendar,BA2364,AY2365,"f",,Trigger)</f>
        <v>55880</v>
      </c>
      <c r="BB2365" s="188">
        <f>_xll.qlInterestRateIndexMaturity(Currency&amp;"ibor"&amp;$I$1,BA2365,Trigger)</f>
        <v>55970</v>
      </c>
      <c r="BC2365" s="361" t="e">
        <f>_xll.qlIndexFixing($AC$5,AZ2365,,_xll.ohTrigger(Trigger,Quote!$V$2))</f>
        <v>#VALUE!</v>
      </c>
      <c r="BD2365" s="361" t="e">
        <f>_xll.qlIndexFixing($BE$1,AZ2365,TRUE,_xll.ohTrigger(Trigger,Quote!$V$2))</f>
        <v>#NUM!</v>
      </c>
    </row>
    <row r="2366" spans="51:56" ht="11.25" customHeight="1" x14ac:dyDescent="0.25">
      <c r="AY2366" s="190" t="s">
        <v>91</v>
      </c>
      <c r="AZ2366" s="191">
        <f>_xll.qlInterestRateIndexFixingDate(Currency&amp;"ibor"&amp;$I$1,BA2366,Trigger)</f>
        <v>55884</v>
      </c>
      <c r="BA2366" s="191">
        <f>_xll.qlCalendarAdvance(Calendar,BA2365,AY2366,"f",,Trigger)</f>
        <v>55887</v>
      </c>
      <c r="BB2366" s="191">
        <f>_xll.qlInterestRateIndexMaturity(Currency&amp;"ibor"&amp;$I$1,BA2366,Trigger)</f>
        <v>55977</v>
      </c>
      <c r="BC2366" s="364" t="e">
        <f>_xll.qlIndexFixing($AC$5,AZ2366,,_xll.ohTrigger(Trigger,Quote!$V$2))</f>
        <v>#VALUE!</v>
      </c>
      <c r="BD2366" s="364" t="e">
        <f>_xll.qlIndexFixing($BE$1,AZ2366,TRUE,_xll.ohTrigger(Trigger,Quote!$V$2))</f>
        <v>#NUM!</v>
      </c>
    </row>
    <row r="2367" spans="51:56" ht="11.25" customHeight="1" x14ac:dyDescent="0.25">
      <c r="BD2367" s="389"/>
    </row>
    <row r="2368" spans="51:56" ht="11.25" customHeight="1" x14ac:dyDescent="0.25">
      <c r="BD2368" s="389"/>
    </row>
    <row r="2369" spans="56:56" ht="11.25" customHeight="1" x14ac:dyDescent="0.25">
      <c r="BD2369" s="389"/>
    </row>
    <row r="2370" spans="56:56" ht="11.25" customHeight="1" x14ac:dyDescent="0.25">
      <c r="BD2370" s="389"/>
    </row>
    <row r="2371" spans="56:56" ht="11.25" customHeight="1" x14ac:dyDescent="0.25">
      <c r="BD2371" s="389"/>
    </row>
    <row r="2372" spans="56:56" ht="11.25" customHeight="1" x14ac:dyDescent="0.25">
      <c r="BD2372" s="389"/>
    </row>
    <row r="2373" spans="56:56" ht="11.25" customHeight="1" x14ac:dyDescent="0.25">
      <c r="BD2373" s="389"/>
    </row>
    <row r="2374" spans="56:56" ht="11.25" customHeight="1" x14ac:dyDescent="0.25">
      <c r="BD2374" s="389"/>
    </row>
    <row r="2375" spans="56:56" ht="11.25" customHeight="1" x14ac:dyDescent="0.25">
      <c r="BD2375" s="389"/>
    </row>
    <row r="2376" spans="56:56" ht="11.25" customHeight="1" x14ac:dyDescent="0.25">
      <c r="BD2376" s="389"/>
    </row>
    <row r="2377" spans="56:56" ht="11.25" customHeight="1" x14ac:dyDescent="0.25">
      <c r="BD2377" s="389"/>
    </row>
    <row r="2378" spans="56:56" ht="11.25" customHeight="1" x14ac:dyDescent="0.25">
      <c r="BD2378" s="389"/>
    </row>
    <row r="2379" spans="56:56" ht="11.25" customHeight="1" x14ac:dyDescent="0.25">
      <c r="BD2379" s="389"/>
    </row>
    <row r="2380" spans="56:56" ht="11.25" customHeight="1" x14ac:dyDescent="0.25">
      <c r="BD2380" s="389"/>
    </row>
    <row r="2381" spans="56:56" ht="11.25" customHeight="1" x14ac:dyDescent="0.25">
      <c r="BD2381" s="389"/>
    </row>
    <row r="2382" spans="56:56" ht="11.25" customHeight="1" x14ac:dyDescent="0.25">
      <c r="BD2382" s="389"/>
    </row>
    <row r="2383" spans="56:56" ht="11.25" customHeight="1" x14ac:dyDescent="0.25">
      <c r="BD2383" s="389"/>
    </row>
    <row r="2384" spans="56:56" ht="11.25" customHeight="1" x14ac:dyDescent="0.25">
      <c r="BD2384" s="389"/>
    </row>
    <row r="2385" spans="56:56" x14ac:dyDescent="0.25">
      <c r="BD2385" s="389"/>
    </row>
    <row r="2386" spans="56:56" x14ac:dyDescent="0.25">
      <c r="BD2386" s="389"/>
    </row>
    <row r="2387" spans="56:56" x14ac:dyDescent="0.25">
      <c r="BD2387" s="389"/>
    </row>
    <row r="2388" spans="56:56" x14ac:dyDescent="0.25">
      <c r="BD2388" s="389"/>
    </row>
    <row r="2389" spans="56:56" x14ac:dyDescent="0.25">
      <c r="BD2389" s="389"/>
    </row>
    <row r="2390" spans="56:56" x14ac:dyDescent="0.25">
      <c r="BD2390" s="389"/>
    </row>
    <row r="2391" spans="56:56" x14ac:dyDescent="0.25">
      <c r="BD2391" s="389"/>
    </row>
    <row r="2392" spans="56:56" x14ac:dyDescent="0.25">
      <c r="BD2392" s="389"/>
    </row>
    <row r="2393" spans="56:56" x14ac:dyDescent="0.25">
      <c r="BD2393" s="389"/>
    </row>
    <row r="2394" spans="56:56" x14ac:dyDescent="0.25">
      <c r="BD2394" s="389"/>
    </row>
    <row r="2395" spans="56:56" x14ac:dyDescent="0.25">
      <c r="BD2395" s="389"/>
    </row>
    <row r="2396" spans="56:56" x14ac:dyDescent="0.25">
      <c r="BD2396" s="389"/>
    </row>
    <row r="2397" spans="56:56" x14ac:dyDescent="0.25">
      <c r="BD2397" s="389"/>
    </row>
    <row r="2398" spans="56:56" x14ac:dyDescent="0.25">
      <c r="BD2398" s="389"/>
    </row>
    <row r="2399" spans="56:56" x14ac:dyDescent="0.25">
      <c r="BD2399" s="389"/>
    </row>
    <row r="2400" spans="56:56" x14ac:dyDescent="0.25">
      <c r="BD2400" s="389"/>
    </row>
    <row r="2401" spans="56:56" x14ac:dyDescent="0.25">
      <c r="BD2401" s="389"/>
    </row>
    <row r="2402" spans="56:56" x14ac:dyDescent="0.25">
      <c r="BD2402" s="389"/>
    </row>
    <row r="2403" spans="56:56" x14ac:dyDescent="0.25">
      <c r="BD2403" s="389"/>
    </row>
    <row r="2404" spans="56:56" x14ac:dyDescent="0.25">
      <c r="BD2404" s="389"/>
    </row>
    <row r="2405" spans="56:56" x14ac:dyDescent="0.25">
      <c r="BD2405" s="389"/>
    </row>
    <row r="2406" spans="56:56" x14ac:dyDescent="0.25">
      <c r="BD2406" s="389"/>
    </row>
    <row r="2407" spans="56:56" x14ac:dyDescent="0.25">
      <c r="BD2407" s="389"/>
    </row>
    <row r="2408" spans="56:56" x14ac:dyDescent="0.25">
      <c r="BD2408" s="389"/>
    </row>
    <row r="2409" spans="56:56" x14ac:dyDescent="0.25">
      <c r="BD2409" s="389"/>
    </row>
    <row r="2410" spans="56:56" x14ac:dyDescent="0.25">
      <c r="BD2410" s="389"/>
    </row>
    <row r="2411" spans="56:56" x14ac:dyDescent="0.25">
      <c r="BD2411" s="389"/>
    </row>
    <row r="2412" spans="56:56" x14ac:dyDescent="0.25">
      <c r="BD2412" s="389"/>
    </row>
    <row r="2413" spans="56:56" x14ac:dyDescent="0.25">
      <c r="BD2413" s="389"/>
    </row>
    <row r="2414" spans="56:56" x14ac:dyDescent="0.25">
      <c r="BD2414" s="389"/>
    </row>
    <row r="2415" spans="56:56" x14ac:dyDescent="0.25">
      <c r="BD2415" s="389"/>
    </row>
    <row r="2416" spans="56:56" x14ac:dyDescent="0.25">
      <c r="BD2416" s="389"/>
    </row>
    <row r="2417" spans="56:56" x14ac:dyDescent="0.25">
      <c r="BD2417" s="389"/>
    </row>
    <row r="2418" spans="56:56" x14ac:dyDescent="0.25">
      <c r="BD2418" s="389"/>
    </row>
    <row r="2419" spans="56:56" x14ac:dyDescent="0.25">
      <c r="BD2419" s="389"/>
    </row>
    <row r="2420" spans="56:56" x14ac:dyDescent="0.25">
      <c r="BD2420" s="389"/>
    </row>
    <row r="2421" spans="56:56" x14ac:dyDescent="0.25">
      <c r="BD2421" s="389"/>
    </row>
    <row r="2422" spans="56:56" x14ac:dyDescent="0.25">
      <c r="BD2422" s="389"/>
    </row>
    <row r="2423" spans="56:56" x14ac:dyDescent="0.25">
      <c r="BD2423" s="389"/>
    </row>
    <row r="2424" spans="56:56" x14ac:dyDescent="0.25">
      <c r="BD2424" s="389"/>
    </row>
    <row r="2425" spans="56:56" x14ac:dyDescent="0.25">
      <c r="BD2425" s="389"/>
    </row>
    <row r="2426" spans="56:56" x14ac:dyDescent="0.25">
      <c r="BD2426" s="389"/>
    </row>
    <row r="2427" spans="56:56" x14ac:dyDescent="0.25">
      <c r="BD2427" s="389"/>
    </row>
    <row r="2428" spans="56:56" x14ac:dyDescent="0.25">
      <c r="BD2428" s="389"/>
    </row>
    <row r="2429" spans="56:56" x14ac:dyDescent="0.25">
      <c r="BD2429" s="389"/>
    </row>
    <row r="2430" spans="56:56" x14ac:dyDescent="0.25">
      <c r="BD2430" s="389"/>
    </row>
    <row r="2431" spans="56:56" x14ac:dyDescent="0.25">
      <c r="BD2431" s="389"/>
    </row>
    <row r="2432" spans="56:56" x14ac:dyDescent="0.25">
      <c r="BD2432" s="389"/>
    </row>
    <row r="2433" spans="56:56" x14ac:dyDescent="0.25">
      <c r="BD2433" s="389"/>
    </row>
    <row r="2434" spans="56:56" x14ac:dyDescent="0.25">
      <c r="BD2434" s="389"/>
    </row>
    <row r="2435" spans="56:56" x14ac:dyDescent="0.25">
      <c r="BD2435" s="389"/>
    </row>
    <row r="2436" spans="56:56" x14ac:dyDescent="0.25">
      <c r="BD2436" s="389"/>
    </row>
    <row r="2437" spans="56:56" x14ac:dyDescent="0.25">
      <c r="BD2437" s="389"/>
    </row>
    <row r="2438" spans="56:56" x14ac:dyDescent="0.25">
      <c r="BD2438" s="389"/>
    </row>
    <row r="2439" spans="56:56" x14ac:dyDescent="0.25">
      <c r="BD2439" s="389"/>
    </row>
    <row r="2440" spans="56:56" x14ac:dyDescent="0.25">
      <c r="BD2440" s="389"/>
    </row>
    <row r="2441" spans="56:56" x14ac:dyDescent="0.25">
      <c r="BD2441" s="389"/>
    </row>
    <row r="2442" spans="56:56" x14ac:dyDescent="0.25">
      <c r="BD2442" s="389"/>
    </row>
    <row r="2443" spans="56:56" x14ac:dyDescent="0.25">
      <c r="BD2443" s="389"/>
    </row>
    <row r="2444" spans="56:56" x14ac:dyDescent="0.25">
      <c r="BD2444" s="389"/>
    </row>
    <row r="2445" spans="56:56" x14ac:dyDescent="0.25">
      <c r="BD2445" s="389"/>
    </row>
    <row r="2446" spans="56:56" x14ac:dyDescent="0.25">
      <c r="BD2446" s="389"/>
    </row>
    <row r="2447" spans="56:56" x14ac:dyDescent="0.25">
      <c r="BD2447" s="389"/>
    </row>
    <row r="2448" spans="56:56" x14ac:dyDescent="0.25">
      <c r="BD2448" s="389"/>
    </row>
    <row r="2449" spans="56:56" x14ac:dyDescent="0.25">
      <c r="BD2449" s="389"/>
    </row>
    <row r="2450" spans="56:56" x14ac:dyDescent="0.25">
      <c r="BD2450" s="389"/>
    </row>
    <row r="2451" spans="56:56" x14ac:dyDescent="0.25">
      <c r="BD2451" s="389"/>
    </row>
    <row r="2452" spans="56:56" x14ac:dyDescent="0.25">
      <c r="BD2452" s="389"/>
    </row>
    <row r="2453" spans="56:56" x14ac:dyDescent="0.25">
      <c r="BD2453" s="389"/>
    </row>
    <row r="2454" spans="56:56" x14ac:dyDescent="0.25">
      <c r="BD2454" s="389"/>
    </row>
    <row r="2455" spans="56:56" x14ac:dyDescent="0.25">
      <c r="BD2455" s="389"/>
    </row>
    <row r="2456" spans="56:56" x14ac:dyDescent="0.25">
      <c r="BD2456" s="389"/>
    </row>
    <row r="2457" spans="56:56" x14ac:dyDescent="0.25">
      <c r="BD2457" s="389"/>
    </row>
    <row r="2458" spans="56:56" x14ac:dyDescent="0.25">
      <c r="BD2458" s="389"/>
    </row>
    <row r="2459" spans="56:56" x14ac:dyDescent="0.25">
      <c r="BD2459" s="389"/>
    </row>
    <row r="2460" spans="56:56" x14ac:dyDescent="0.25">
      <c r="BD2460" s="389"/>
    </row>
    <row r="2461" spans="56:56" x14ac:dyDescent="0.25">
      <c r="BD2461" s="389"/>
    </row>
    <row r="2462" spans="56:56" x14ac:dyDescent="0.25">
      <c r="BD2462" s="389"/>
    </row>
    <row r="2463" spans="56:56" x14ac:dyDescent="0.25">
      <c r="BD2463" s="389"/>
    </row>
    <row r="2464" spans="56:56" x14ac:dyDescent="0.25">
      <c r="BD2464" s="389"/>
    </row>
    <row r="2465" spans="56:56" x14ac:dyDescent="0.25">
      <c r="BD2465" s="389"/>
    </row>
    <row r="2466" spans="56:56" x14ac:dyDescent="0.25">
      <c r="BD2466" s="389"/>
    </row>
    <row r="2467" spans="56:56" x14ac:dyDescent="0.25">
      <c r="BD2467" s="389"/>
    </row>
    <row r="2468" spans="56:56" x14ac:dyDescent="0.25">
      <c r="BD2468" s="389"/>
    </row>
    <row r="2469" spans="56:56" x14ac:dyDescent="0.25">
      <c r="BD2469" s="389"/>
    </row>
    <row r="2470" spans="56:56" x14ac:dyDescent="0.25">
      <c r="BD2470" s="389"/>
    </row>
    <row r="2471" spans="56:56" x14ac:dyDescent="0.25">
      <c r="BD2471" s="389"/>
    </row>
    <row r="2472" spans="56:56" x14ac:dyDescent="0.25">
      <c r="BD2472" s="389"/>
    </row>
    <row r="2473" spans="56:56" x14ac:dyDescent="0.25">
      <c r="BD2473" s="389"/>
    </row>
    <row r="2474" spans="56:56" x14ac:dyDescent="0.25">
      <c r="BD2474" s="389"/>
    </row>
    <row r="2475" spans="56:56" x14ac:dyDescent="0.25">
      <c r="BD2475" s="389"/>
    </row>
    <row r="2476" spans="56:56" x14ac:dyDescent="0.25">
      <c r="BD2476" s="389"/>
    </row>
    <row r="2477" spans="56:56" x14ac:dyDescent="0.25">
      <c r="BD2477" s="389"/>
    </row>
    <row r="2478" spans="56:56" x14ac:dyDescent="0.25">
      <c r="BD2478" s="389"/>
    </row>
    <row r="2479" spans="56:56" x14ac:dyDescent="0.25">
      <c r="BD2479" s="389"/>
    </row>
    <row r="2480" spans="56:56" x14ac:dyDescent="0.25">
      <c r="BD2480" s="389"/>
    </row>
    <row r="2481" spans="56:56" x14ac:dyDescent="0.25">
      <c r="BD2481" s="389"/>
    </row>
    <row r="2482" spans="56:56" x14ac:dyDescent="0.25">
      <c r="BD2482" s="389"/>
    </row>
    <row r="2483" spans="56:56" x14ac:dyDescent="0.25">
      <c r="BD2483" s="389"/>
    </row>
    <row r="2484" spans="56:56" x14ac:dyDescent="0.25">
      <c r="BD2484" s="389"/>
    </row>
    <row r="2485" spans="56:56" x14ac:dyDescent="0.25">
      <c r="BD2485" s="389"/>
    </row>
    <row r="2486" spans="56:56" x14ac:dyDescent="0.25">
      <c r="BD2486" s="389"/>
    </row>
    <row r="2487" spans="56:56" x14ac:dyDescent="0.25">
      <c r="BD2487" s="389"/>
    </row>
    <row r="2488" spans="56:56" x14ac:dyDescent="0.25">
      <c r="BD2488" s="389"/>
    </row>
    <row r="2489" spans="56:56" x14ac:dyDescent="0.25">
      <c r="BD2489" s="389"/>
    </row>
    <row r="2490" spans="56:56" x14ac:dyDescent="0.25">
      <c r="BD2490" s="389"/>
    </row>
    <row r="2491" spans="56:56" x14ac:dyDescent="0.25">
      <c r="BD2491" s="389"/>
    </row>
    <row r="2492" spans="56:56" x14ac:dyDescent="0.25">
      <c r="BD2492" s="389"/>
    </row>
    <row r="2493" spans="56:56" x14ac:dyDescent="0.25">
      <c r="BD2493" s="389"/>
    </row>
    <row r="2494" spans="56:56" x14ac:dyDescent="0.25">
      <c r="BD2494" s="389"/>
    </row>
    <row r="2495" spans="56:56" x14ac:dyDescent="0.25">
      <c r="BD2495" s="389"/>
    </row>
    <row r="2496" spans="56:56" x14ac:dyDescent="0.25">
      <c r="BD2496" s="389"/>
    </row>
    <row r="2497" spans="56:56" x14ac:dyDescent="0.25">
      <c r="BD2497" s="389"/>
    </row>
    <row r="2498" spans="56:56" x14ac:dyDescent="0.25">
      <c r="BD2498" s="389"/>
    </row>
    <row r="2499" spans="56:56" x14ac:dyDescent="0.25">
      <c r="BD2499" s="389"/>
    </row>
    <row r="2500" spans="56:56" x14ac:dyDescent="0.25">
      <c r="BD2500" s="389"/>
    </row>
    <row r="2501" spans="56:56" x14ac:dyDescent="0.25">
      <c r="BD2501" s="389"/>
    </row>
    <row r="2502" spans="56:56" x14ac:dyDescent="0.25">
      <c r="BD2502" s="389"/>
    </row>
    <row r="2503" spans="56:56" x14ac:dyDescent="0.25">
      <c r="BD2503" s="389"/>
    </row>
    <row r="2504" spans="56:56" x14ac:dyDescent="0.25">
      <c r="BD2504" s="389"/>
    </row>
    <row r="2505" spans="56:56" x14ac:dyDescent="0.25">
      <c r="BD2505" s="389"/>
    </row>
    <row r="2506" spans="56:56" x14ac:dyDescent="0.25">
      <c r="BD2506" s="389"/>
    </row>
    <row r="2507" spans="56:56" x14ac:dyDescent="0.25">
      <c r="BD2507" s="389"/>
    </row>
    <row r="2508" spans="56:56" x14ac:dyDescent="0.25">
      <c r="BD2508" s="389"/>
    </row>
    <row r="2509" spans="56:56" x14ac:dyDescent="0.25">
      <c r="BD2509" s="389"/>
    </row>
    <row r="2510" spans="56:56" x14ac:dyDescent="0.25">
      <c r="BD2510" s="389"/>
    </row>
    <row r="2511" spans="56:56" x14ac:dyDescent="0.25">
      <c r="BD2511" s="389"/>
    </row>
    <row r="2512" spans="56:56" x14ac:dyDescent="0.25">
      <c r="BD2512" s="389"/>
    </row>
    <row r="2513" spans="56:56" x14ac:dyDescent="0.25">
      <c r="BD2513" s="389"/>
    </row>
    <row r="2514" spans="56:56" x14ac:dyDescent="0.25">
      <c r="BD2514" s="389"/>
    </row>
    <row r="2515" spans="56:56" x14ac:dyDescent="0.25">
      <c r="BD2515" s="389"/>
    </row>
    <row r="2516" spans="56:56" x14ac:dyDescent="0.25">
      <c r="BD2516" s="389"/>
    </row>
    <row r="2517" spans="56:56" x14ac:dyDescent="0.25">
      <c r="BD2517" s="389"/>
    </row>
    <row r="2518" spans="56:56" x14ac:dyDescent="0.25">
      <c r="BD2518" s="389"/>
    </row>
    <row r="2519" spans="56:56" x14ac:dyDescent="0.25">
      <c r="BD2519" s="389"/>
    </row>
    <row r="2520" spans="56:56" x14ac:dyDescent="0.25">
      <c r="BD2520" s="389"/>
    </row>
    <row r="2521" spans="56:56" x14ac:dyDescent="0.25">
      <c r="BD2521" s="389"/>
    </row>
    <row r="2522" spans="56:56" x14ac:dyDescent="0.25">
      <c r="BD2522" s="389"/>
    </row>
    <row r="2523" spans="56:56" x14ac:dyDescent="0.25">
      <c r="BD2523" s="389"/>
    </row>
    <row r="2524" spans="56:56" x14ac:dyDescent="0.25">
      <c r="BD2524" s="389"/>
    </row>
    <row r="2525" spans="56:56" x14ac:dyDescent="0.25">
      <c r="BD2525" s="389"/>
    </row>
    <row r="2526" spans="56:56" x14ac:dyDescent="0.25">
      <c r="BD2526" s="389"/>
    </row>
    <row r="2527" spans="56:56" x14ac:dyDescent="0.25">
      <c r="BD2527" s="389"/>
    </row>
    <row r="2528" spans="56:56" x14ac:dyDescent="0.25">
      <c r="BD2528" s="389"/>
    </row>
    <row r="2529" spans="56:56" x14ac:dyDescent="0.25">
      <c r="BD2529" s="389"/>
    </row>
    <row r="2530" spans="56:56" x14ac:dyDescent="0.25">
      <c r="BD2530" s="389"/>
    </row>
    <row r="2531" spans="56:56" x14ac:dyDescent="0.25">
      <c r="BD2531" s="389"/>
    </row>
    <row r="2532" spans="56:56" x14ac:dyDescent="0.25">
      <c r="BD2532" s="389"/>
    </row>
    <row r="2533" spans="56:56" x14ac:dyDescent="0.25">
      <c r="BD2533" s="389"/>
    </row>
    <row r="2534" spans="56:56" x14ac:dyDescent="0.25">
      <c r="BD2534" s="389"/>
    </row>
    <row r="2535" spans="56:56" x14ac:dyDescent="0.25">
      <c r="BD2535" s="389"/>
    </row>
    <row r="2536" spans="56:56" x14ac:dyDescent="0.25">
      <c r="BD2536" s="389"/>
    </row>
    <row r="2537" spans="56:56" x14ac:dyDescent="0.25">
      <c r="BD2537" s="389"/>
    </row>
    <row r="2538" spans="56:56" x14ac:dyDescent="0.25">
      <c r="BD2538" s="389"/>
    </row>
    <row r="2539" spans="56:56" x14ac:dyDescent="0.25">
      <c r="BD2539" s="389"/>
    </row>
    <row r="2540" spans="56:56" x14ac:dyDescent="0.25">
      <c r="BD2540" s="389"/>
    </row>
    <row r="2541" spans="56:56" x14ac:dyDescent="0.25">
      <c r="BD2541" s="389"/>
    </row>
    <row r="2542" spans="56:56" x14ac:dyDescent="0.25">
      <c r="BD2542" s="389"/>
    </row>
    <row r="2543" spans="56:56" x14ac:dyDescent="0.25">
      <c r="BD2543" s="389"/>
    </row>
    <row r="2544" spans="56:56" x14ac:dyDescent="0.25">
      <c r="BD2544" s="389"/>
    </row>
    <row r="2545" spans="56:56" x14ac:dyDescent="0.25">
      <c r="BD2545" s="389"/>
    </row>
    <row r="2546" spans="56:56" x14ac:dyDescent="0.25">
      <c r="BD2546" s="389"/>
    </row>
    <row r="2547" spans="56:56" x14ac:dyDescent="0.25">
      <c r="BD2547" s="389"/>
    </row>
    <row r="2548" spans="56:56" x14ac:dyDescent="0.25">
      <c r="BD2548" s="389"/>
    </row>
    <row r="2549" spans="56:56" x14ac:dyDescent="0.25">
      <c r="BD2549" s="389"/>
    </row>
    <row r="2550" spans="56:56" x14ac:dyDescent="0.25">
      <c r="BD2550" s="389"/>
    </row>
    <row r="2551" spans="56:56" x14ac:dyDescent="0.25">
      <c r="BD2551" s="389"/>
    </row>
    <row r="2552" spans="56:56" x14ac:dyDescent="0.25">
      <c r="BD2552" s="389"/>
    </row>
    <row r="2553" spans="56:56" x14ac:dyDescent="0.25">
      <c r="BD2553" s="389"/>
    </row>
    <row r="2554" spans="56:56" x14ac:dyDescent="0.25">
      <c r="BD2554" s="389"/>
    </row>
    <row r="2555" spans="56:56" x14ac:dyDescent="0.25">
      <c r="BD2555" s="389"/>
    </row>
    <row r="2556" spans="56:56" x14ac:dyDescent="0.25">
      <c r="BD2556" s="389"/>
    </row>
    <row r="2557" spans="56:56" x14ac:dyDescent="0.25">
      <c r="BD2557" s="389"/>
    </row>
    <row r="2558" spans="56:56" x14ac:dyDescent="0.25">
      <c r="BD2558" s="389"/>
    </row>
    <row r="2559" spans="56:56" x14ac:dyDescent="0.25">
      <c r="BD2559" s="389"/>
    </row>
    <row r="2560" spans="56:56" x14ac:dyDescent="0.25">
      <c r="BD2560" s="389"/>
    </row>
    <row r="2561" spans="56:56" x14ac:dyDescent="0.25">
      <c r="BD2561" s="389"/>
    </row>
    <row r="2562" spans="56:56" x14ac:dyDescent="0.25">
      <c r="BD2562" s="389"/>
    </row>
    <row r="2563" spans="56:56" x14ac:dyDescent="0.25">
      <c r="BD2563" s="389"/>
    </row>
    <row r="2564" spans="56:56" x14ac:dyDescent="0.25">
      <c r="BD2564" s="389"/>
    </row>
    <row r="2565" spans="56:56" x14ac:dyDescent="0.25">
      <c r="BD2565" s="389"/>
    </row>
    <row r="2566" spans="56:56" x14ac:dyDescent="0.25">
      <c r="BD2566" s="389"/>
    </row>
    <row r="2567" spans="56:56" x14ac:dyDescent="0.25">
      <c r="BD2567" s="389"/>
    </row>
    <row r="2568" spans="56:56" x14ac:dyDescent="0.25">
      <c r="BD2568" s="389"/>
    </row>
    <row r="2569" spans="56:56" x14ac:dyDescent="0.25">
      <c r="BD2569" s="389"/>
    </row>
    <row r="2570" spans="56:56" x14ac:dyDescent="0.25">
      <c r="BD2570" s="389"/>
    </row>
    <row r="2571" spans="56:56" x14ac:dyDescent="0.25">
      <c r="BD2571" s="389"/>
    </row>
    <row r="2572" spans="56:56" x14ac:dyDescent="0.25">
      <c r="BD2572" s="389"/>
    </row>
    <row r="2573" spans="56:56" x14ac:dyDescent="0.25">
      <c r="BD2573" s="389"/>
    </row>
    <row r="2574" spans="56:56" x14ac:dyDescent="0.25">
      <c r="BD2574" s="389"/>
    </row>
    <row r="2575" spans="56:56" x14ac:dyDescent="0.25">
      <c r="BD2575" s="389"/>
    </row>
    <row r="2576" spans="56:56" x14ac:dyDescent="0.25">
      <c r="BD2576" s="389"/>
    </row>
    <row r="2577" spans="56:56" x14ac:dyDescent="0.25">
      <c r="BD2577" s="389"/>
    </row>
    <row r="2578" spans="56:56" x14ac:dyDescent="0.25">
      <c r="BD2578" s="389"/>
    </row>
    <row r="2579" spans="56:56" x14ac:dyDescent="0.25">
      <c r="BD2579" s="389"/>
    </row>
    <row r="2580" spans="56:56" x14ac:dyDescent="0.25">
      <c r="BD2580" s="389"/>
    </row>
    <row r="2581" spans="56:56" x14ac:dyDescent="0.25">
      <c r="BD2581" s="389"/>
    </row>
    <row r="2582" spans="56:56" x14ac:dyDescent="0.25">
      <c r="BD2582" s="389"/>
    </row>
    <row r="2583" spans="56:56" x14ac:dyDescent="0.25">
      <c r="BD2583" s="389"/>
    </row>
    <row r="2584" spans="56:56" x14ac:dyDescent="0.25">
      <c r="BD2584" s="389"/>
    </row>
    <row r="2585" spans="56:56" x14ac:dyDescent="0.25">
      <c r="BD2585" s="389"/>
    </row>
    <row r="2586" spans="56:56" x14ac:dyDescent="0.25">
      <c r="BD2586" s="389"/>
    </row>
    <row r="2587" spans="56:56" x14ac:dyDescent="0.25">
      <c r="BD2587" s="389"/>
    </row>
    <row r="2588" spans="56:56" x14ac:dyDescent="0.25">
      <c r="BD2588" s="389"/>
    </row>
    <row r="2589" spans="56:56" x14ac:dyDescent="0.25">
      <c r="BD2589" s="389"/>
    </row>
    <row r="2590" spans="56:56" x14ac:dyDescent="0.25">
      <c r="BD2590" s="389"/>
    </row>
    <row r="2591" spans="56:56" x14ac:dyDescent="0.25">
      <c r="BD2591" s="389"/>
    </row>
    <row r="2592" spans="56:56" x14ac:dyDescent="0.25">
      <c r="BD2592" s="389"/>
    </row>
    <row r="2593" spans="56:56" x14ac:dyDescent="0.25">
      <c r="BD2593" s="389"/>
    </row>
    <row r="2594" spans="56:56" x14ac:dyDescent="0.25">
      <c r="BD2594" s="389"/>
    </row>
    <row r="2595" spans="56:56" x14ac:dyDescent="0.25">
      <c r="BD2595" s="389"/>
    </row>
    <row r="2596" spans="56:56" x14ac:dyDescent="0.25">
      <c r="BD2596" s="389"/>
    </row>
    <row r="2597" spans="56:56" x14ac:dyDescent="0.25">
      <c r="BD2597" s="389"/>
    </row>
    <row r="2598" spans="56:56" x14ac:dyDescent="0.25">
      <c r="BD2598" s="389"/>
    </row>
    <row r="2599" spans="56:56" x14ac:dyDescent="0.25">
      <c r="BD2599" s="389"/>
    </row>
    <row r="2600" spans="56:56" x14ac:dyDescent="0.25">
      <c r="BD2600" s="389"/>
    </row>
    <row r="2601" spans="56:56" x14ac:dyDescent="0.25">
      <c r="BD2601" s="389"/>
    </row>
    <row r="2602" spans="56:56" x14ac:dyDescent="0.25">
      <c r="BD2602" s="389"/>
    </row>
    <row r="2603" spans="56:56" x14ac:dyDescent="0.25">
      <c r="BD2603" s="389"/>
    </row>
    <row r="2604" spans="56:56" x14ac:dyDescent="0.25">
      <c r="BD2604" s="389"/>
    </row>
    <row r="2605" spans="56:56" x14ac:dyDescent="0.25">
      <c r="BD2605" s="389"/>
    </row>
    <row r="2606" spans="56:56" x14ac:dyDescent="0.25">
      <c r="BD2606" s="389"/>
    </row>
    <row r="2607" spans="56:56" x14ac:dyDescent="0.25">
      <c r="BD2607" s="389"/>
    </row>
    <row r="2608" spans="56:56" x14ac:dyDescent="0.25">
      <c r="BD2608" s="389"/>
    </row>
    <row r="2609" spans="56:56" x14ac:dyDescent="0.25">
      <c r="BD2609" s="389"/>
    </row>
    <row r="2610" spans="56:56" x14ac:dyDescent="0.25">
      <c r="BD2610" s="389"/>
    </row>
    <row r="2611" spans="56:56" x14ac:dyDescent="0.25">
      <c r="BD2611" s="389"/>
    </row>
    <row r="2612" spans="56:56" x14ac:dyDescent="0.25">
      <c r="BD2612" s="389"/>
    </row>
    <row r="2613" spans="56:56" x14ac:dyDescent="0.25">
      <c r="BD2613" s="389"/>
    </row>
    <row r="2614" spans="56:56" x14ac:dyDescent="0.25">
      <c r="BD2614" s="389"/>
    </row>
    <row r="2615" spans="56:56" x14ac:dyDescent="0.25">
      <c r="BD2615" s="389"/>
    </row>
    <row r="2616" spans="56:56" x14ac:dyDescent="0.25">
      <c r="BD2616" s="389"/>
    </row>
    <row r="2617" spans="56:56" x14ac:dyDescent="0.25">
      <c r="BD2617" s="389"/>
    </row>
    <row r="2618" spans="56:56" x14ac:dyDescent="0.25">
      <c r="BD2618" s="389"/>
    </row>
    <row r="2619" spans="56:56" x14ac:dyDescent="0.25">
      <c r="BD2619" s="389"/>
    </row>
    <row r="2620" spans="56:56" x14ac:dyDescent="0.25">
      <c r="BD2620" s="389"/>
    </row>
    <row r="2621" spans="56:56" x14ac:dyDescent="0.25">
      <c r="BD2621" s="389"/>
    </row>
    <row r="2622" spans="56:56" x14ac:dyDescent="0.25">
      <c r="BD2622" s="389"/>
    </row>
    <row r="2623" spans="56:56" x14ac:dyDescent="0.25">
      <c r="BD2623" s="389"/>
    </row>
    <row r="2624" spans="56:56" x14ac:dyDescent="0.25">
      <c r="BD2624" s="389"/>
    </row>
    <row r="2625" spans="56:56" x14ac:dyDescent="0.25">
      <c r="BD2625" s="389"/>
    </row>
    <row r="2626" spans="56:56" x14ac:dyDescent="0.25">
      <c r="BD2626" s="389"/>
    </row>
    <row r="2627" spans="56:56" x14ac:dyDescent="0.25">
      <c r="BD2627" s="389"/>
    </row>
    <row r="2628" spans="56:56" x14ac:dyDescent="0.25">
      <c r="BD2628" s="389"/>
    </row>
    <row r="2629" spans="56:56" x14ac:dyDescent="0.25">
      <c r="BD2629" s="389"/>
    </row>
    <row r="2630" spans="56:56" x14ac:dyDescent="0.25">
      <c r="BD2630" s="389"/>
    </row>
    <row r="2631" spans="56:56" x14ac:dyDescent="0.25">
      <c r="BD2631" s="389"/>
    </row>
    <row r="2632" spans="56:56" x14ac:dyDescent="0.25">
      <c r="BD2632" s="389"/>
    </row>
    <row r="2633" spans="56:56" x14ac:dyDescent="0.25">
      <c r="BD2633" s="389"/>
    </row>
    <row r="2634" spans="56:56" x14ac:dyDescent="0.25">
      <c r="BD2634" s="389"/>
    </row>
    <row r="2635" spans="56:56" x14ac:dyDescent="0.25">
      <c r="BD2635" s="389"/>
    </row>
    <row r="2636" spans="56:56" x14ac:dyDescent="0.25">
      <c r="BD2636" s="389"/>
    </row>
    <row r="2637" spans="56:56" x14ac:dyDescent="0.25">
      <c r="BD2637" s="389"/>
    </row>
    <row r="2638" spans="56:56" x14ac:dyDescent="0.25">
      <c r="BD2638" s="389"/>
    </row>
    <row r="2639" spans="56:56" x14ac:dyDescent="0.25">
      <c r="BD2639" s="389"/>
    </row>
    <row r="2640" spans="56:56" x14ac:dyDescent="0.25">
      <c r="BD2640" s="389"/>
    </row>
    <row r="2641" spans="56:56" x14ac:dyDescent="0.25">
      <c r="BD2641" s="389"/>
    </row>
    <row r="2642" spans="56:56" x14ac:dyDescent="0.25">
      <c r="BD2642" s="389"/>
    </row>
    <row r="2643" spans="56:56" x14ac:dyDescent="0.25">
      <c r="BD2643" s="389"/>
    </row>
    <row r="2644" spans="56:56" x14ac:dyDescent="0.25">
      <c r="BD2644" s="389"/>
    </row>
    <row r="2645" spans="56:56" x14ac:dyDescent="0.25">
      <c r="BD2645" s="389"/>
    </row>
    <row r="2646" spans="56:56" x14ac:dyDescent="0.25">
      <c r="BD2646" s="389"/>
    </row>
    <row r="2647" spans="56:56" x14ac:dyDescent="0.25">
      <c r="BD2647" s="389"/>
    </row>
    <row r="2648" spans="56:56" x14ac:dyDescent="0.25">
      <c r="BD2648" s="389"/>
    </row>
    <row r="2649" spans="56:56" x14ac:dyDescent="0.25">
      <c r="BD2649" s="389"/>
    </row>
    <row r="2650" spans="56:56" x14ac:dyDescent="0.25">
      <c r="BD2650" s="389"/>
    </row>
    <row r="2651" spans="56:56" x14ac:dyDescent="0.25">
      <c r="BD2651" s="389"/>
    </row>
    <row r="2652" spans="56:56" x14ac:dyDescent="0.25">
      <c r="BD2652" s="389"/>
    </row>
    <row r="2653" spans="56:56" x14ac:dyDescent="0.25">
      <c r="BD2653" s="389"/>
    </row>
    <row r="2654" spans="56:56" x14ac:dyDescent="0.25">
      <c r="BD2654" s="389"/>
    </row>
    <row r="2655" spans="56:56" x14ac:dyDescent="0.25">
      <c r="BD2655" s="389"/>
    </row>
    <row r="2656" spans="56:56" x14ac:dyDescent="0.25">
      <c r="BD2656" s="389"/>
    </row>
    <row r="2657" spans="56:56" x14ac:dyDescent="0.25">
      <c r="BD2657" s="389"/>
    </row>
    <row r="2658" spans="56:56" x14ac:dyDescent="0.25">
      <c r="BD2658" s="389"/>
    </row>
    <row r="2659" spans="56:56" x14ac:dyDescent="0.25">
      <c r="BD2659" s="389"/>
    </row>
    <row r="2660" spans="56:56" x14ac:dyDescent="0.25">
      <c r="BD2660" s="389"/>
    </row>
    <row r="2661" spans="56:56" x14ac:dyDescent="0.25">
      <c r="BD2661" s="389"/>
    </row>
    <row r="2662" spans="56:56" x14ac:dyDescent="0.25">
      <c r="BD2662" s="389"/>
    </row>
    <row r="2663" spans="56:56" x14ac:dyDescent="0.25">
      <c r="BD2663" s="389"/>
    </row>
    <row r="2664" spans="56:56" x14ac:dyDescent="0.25">
      <c r="BD2664" s="389"/>
    </row>
    <row r="2665" spans="56:56" x14ac:dyDescent="0.25">
      <c r="BD2665" s="389"/>
    </row>
    <row r="2666" spans="56:56" x14ac:dyDescent="0.25">
      <c r="BD2666" s="389"/>
    </row>
    <row r="2667" spans="56:56" x14ac:dyDescent="0.25">
      <c r="BD2667" s="389"/>
    </row>
    <row r="2668" spans="56:56" x14ac:dyDescent="0.25">
      <c r="BD2668" s="389"/>
    </row>
    <row r="2669" spans="56:56" x14ac:dyDescent="0.25">
      <c r="BD2669" s="389"/>
    </row>
    <row r="2670" spans="56:56" x14ac:dyDescent="0.25">
      <c r="BD2670" s="389"/>
    </row>
    <row r="2671" spans="56:56" x14ac:dyDescent="0.25">
      <c r="BD2671" s="389"/>
    </row>
    <row r="2672" spans="56:56" x14ac:dyDescent="0.25">
      <c r="BD2672" s="389"/>
    </row>
    <row r="2673" spans="56:56" x14ac:dyDescent="0.25">
      <c r="BD2673" s="389"/>
    </row>
    <row r="2674" spans="56:56" x14ac:dyDescent="0.25">
      <c r="BD2674" s="389"/>
    </row>
    <row r="2675" spans="56:56" x14ac:dyDescent="0.25">
      <c r="BD2675" s="389"/>
    </row>
    <row r="2676" spans="56:56" x14ac:dyDescent="0.25">
      <c r="BD2676" s="389"/>
    </row>
    <row r="2677" spans="56:56" x14ac:dyDescent="0.25">
      <c r="BD2677" s="389"/>
    </row>
    <row r="2678" spans="56:56" x14ac:dyDescent="0.25">
      <c r="BD2678" s="389"/>
    </row>
    <row r="2679" spans="56:56" x14ac:dyDescent="0.25">
      <c r="BD2679" s="389"/>
    </row>
    <row r="2680" spans="56:56" x14ac:dyDescent="0.25">
      <c r="BD2680" s="389"/>
    </row>
    <row r="2681" spans="56:56" x14ac:dyDescent="0.25">
      <c r="BD2681" s="389"/>
    </row>
    <row r="2682" spans="56:56" x14ac:dyDescent="0.25">
      <c r="BD2682" s="389"/>
    </row>
    <row r="2683" spans="56:56" x14ac:dyDescent="0.25">
      <c r="BD2683" s="389"/>
    </row>
    <row r="2684" spans="56:56" x14ac:dyDescent="0.25">
      <c r="BD2684" s="389"/>
    </row>
    <row r="2685" spans="56:56" x14ac:dyDescent="0.25">
      <c r="BD2685" s="389"/>
    </row>
    <row r="2686" spans="56:56" x14ac:dyDescent="0.25">
      <c r="BD2686" s="389"/>
    </row>
    <row r="2687" spans="56:56" x14ac:dyDescent="0.25">
      <c r="BD2687" s="389"/>
    </row>
    <row r="2688" spans="56:56" x14ac:dyDescent="0.25">
      <c r="BD2688" s="389"/>
    </row>
    <row r="2689" spans="56:56" x14ac:dyDescent="0.25">
      <c r="BD2689" s="389"/>
    </row>
    <row r="2690" spans="56:56" x14ac:dyDescent="0.25">
      <c r="BD2690" s="389"/>
    </row>
    <row r="2691" spans="56:56" x14ac:dyDescent="0.25">
      <c r="BD2691" s="389"/>
    </row>
    <row r="2692" spans="56:56" x14ac:dyDescent="0.25">
      <c r="BD2692" s="389"/>
    </row>
    <row r="2693" spans="56:56" x14ac:dyDescent="0.25">
      <c r="BD2693" s="389"/>
    </row>
    <row r="2694" spans="56:56" x14ac:dyDescent="0.25">
      <c r="BD2694" s="389"/>
    </row>
    <row r="2695" spans="56:56" x14ac:dyDescent="0.25">
      <c r="BD2695" s="389"/>
    </row>
    <row r="2696" spans="56:56" x14ac:dyDescent="0.25">
      <c r="BD2696" s="389"/>
    </row>
    <row r="2697" spans="56:56" x14ac:dyDescent="0.25">
      <c r="BD2697" s="389"/>
    </row>
    <row r="2698" spans="56:56" x14ac:dyDescent="0.25">
      <c r="BD2698" s="389"/>
    </row>
    <row r="2699" spans="56:56" x14ac:dyDescent="0.25">
      <c r="BD2699" s="389"/>
    </row>
    <row r="2700" spans="56:56" x14ac:dyDescent="0.25">
      <c r="BD2700" s="389"/>
    </row>
    <row r="2701" spans="56:56" x14ac:dyDescent="0.25">
      <c r="BD2701" s="389"/>
    </row>
    <row r="2702" spans="56:56" x14ac:dyDescent="0.25">
      <c r="BD2702" s="389"/>
    </row>
    <row r="2703" spans="56:56" x14ac:dyDescent="0.25">
      <c r="BD2703" s="389"/>
    </row>
    <row r="2704" spans="56:56" x14ac:dyDescent="0.25">
      <c r="BD2704" s="389"/>
    </row>
    <row r="2705" spans="56:56" x14ac:dyDescent="0.25">
      <c r="BD2705" s="389"/>
    </row>
    <row r="2706" spans="56:56" x14ac:dyDescent="0.25">
      <c r="BD2706" s="389"/>
    </row>
    <row r="2707" spans="56:56" x14ac:dyDescent="0.25">
      <c r="BD2707" s="389"/>
    </row>
    <row r="2708" spans="56:56" x14ac:dyDescent="0.25">
      <c r="BD2708" s="389"/>
    </row>
    <row r="2709" spans="56:56" x14ac:dyDescent="0.25">
      <c r="BD2709" s="389"/>
    </row>
    <row r="2710" spans="56:56" x14ac:dyDescent="0.25">
      <c r="BD2710" s="389"/>
    </row>
    <row r="2711" spans="56:56" x14ac:dyDescent="0.25">
      <c r="BD2711" s="389"/>
    </row>
    <row r="2712" spans="56:56" x14ac:dyDescent="0.25">
      <c r="BD2712" s="389"/>
    </row>
    <row r="2713" spans="56:56" x14ac:dyDescent="0.25">
      <c r="BD2713" s="389"/>
    </row>
    <row r="2714" spans="56:56" x14ac:dyDescent="0.25">
      <c r="BD2714" s="389"/>
    </row>
    <row r="2715" spans="56:56" x14ac:dyDescent="0.25">
      <c r="BD2715" s="389"/>
    </row>
    <row r="2716" spans="56:56" x14ac:dyDescent="0.25">
      <c r="BD2716" s="389"/>
    </row>
    <row r="2717" spans="56:56" x14ac:dyDescent="0.25">
      <c r="BD2717" s="389"/>
    </row>
    <row r="2718" spans="56:56" x14ac:dyDescent="0.25">
      <c r="BD2718" s="389"/>
    </row>
    <row r="2719" spans="56:56" x14ac:dyDescent="0.25">
      <c r="BD2719" s="389"/>
    </row>
    <row r="2720" spans="56:56" x14ac:dyDescent="0.25">
      <c r="BD2720" s="389"/>
    </row>
    <row r="2721" spans="56:56" x14ac:dyDescent="0.25">
      <c r="BD2721" s="389"/>
    </row>
    <row r="2722" spans="56:56" x14ac:dyDescent="0.25">
      <c r="BD2722" s="389"/>
    </row>
    <row r="2723" spans="56:56" x14ac:dyDescent="0.25">
      <c r="BD2723" s="389"/>
    </row>
    <row r="2724" spans="56:56" x14ac:dyDescent="0.25">
      <c r="BD2724" s="389"/>
    </row>
    <row r="2725" spans="56:56" x14ac:dyDescent="0.25">
      <c r="BD2725" s="389"/>
    </row>
    <row r="2726" spans="56:56" x14ac:dyDescent="0.25">
      <c r="BD2726" s="389"/>
    </row>
    <row r="2727" spans="56:56" x14ac:dyDescent="0.25">
      <c r="BD2727" s="389"/>
    </row>
    <row r="2728" spans="56:56" x14ac:dyDescent="0.25">
      <c r="BD2728" s="389"/>
    </row>
    <row r="2729" spans="56:56" x14ac:dyDescent="0.25">
      <c r="BD2729" s="389"/>
    </row>
    <row r="2730" spans="56:56" x14ac:dyDescent="0.25">
      <c r="BD2730" s="389"/>
    </row>
    <row r="2731" spans="56:56" x14ac:dyDescent="0.25">
      <c r="BD2731" s="389"/>
    </row>
    <row r="2732" spans="56:56" x14ac:dyDescent="0.25">
      <c r="BD2732" s="389"/>
    </row>
    <row r="2733" spans="56:56" x14ac:dyDescent="0.25">
      <c r="BD2733" s="389"/>
    </row>
    <row r="2734" spans="56:56" x14ac:dyDescent="0.25">
      <c r="BD2734" s="389"/>
    </row>
    <row r="2735" spans="56:56" x14ac:dyDescent="0.25">
      <c r="BD2735" s="389"/>
    </row>
    <row r="2736" spans="56:56" x14ac:dyDescent="0.25">
      <c r="BD2736" s="389"/>
    </row>
    <row r="2737" spans="56:56" x14ac:dyDescent="0.25">
      <c r="BD2737" s="389"/>
    </row>
    <row r="2738" spans="56:56" x14ac:dyDescent="0.25">
      <c r="BD2738" s="389"/>
    </row>
    <row r="2739" spans="56:56" x14ac:dyDescent="0.25">
      <c r="BD2739" s="389"/>
    </row>
    <row r="2740" spans="56:56" x14ac:dyDescent="0.25">
      <c r="BD2740" s="389"/>
    </row>
    <row r="2741" spans="56:56" x14ac:dyDescent="0.25">
      <c r="BD2741" s="389"/>
    </row>
    <row r="2742" spans="56:56" x14ac:dyDescent="0.25">
      <c r="BD2742" s="389"/>
    </row>
    <row r="2743" spans="56:56" x14ac:dyDescent="0.25">
      <c r="BD2743" s="389"/>
    </row>
    <row r="2744" spans="56:56" x14ac:dyDescent="0.25">
      <c r="BD2744" s="389"/>
    </row>
    <row r="2745" spans="56:56" x14ac:dyDescent="0.25">
      <c r="BD2745" s="389"/>
    </row>
    <row r="2746" spans="56:56" x14ac:dyDescent="0.25">
      <c r="BD2746" s="389"/>
    </row>
    <row r="2747" spans="56:56" x14ac:dyDescent="0.25">
      <c r="BD2747" s="389"/>
    </row>
    <row r="2748" spans="56:56" x14ac:dyDescent="0.25">
      <c r="BD2748" s="389"/>
    </row>
    <row r="2749" spans="56:56" x14ac:dyDescent="0.25">
      <c r="BD2749" s="389"/>
    </row>
    <row r="2750" spans="56:56" x14ac:dyDescent="0.25">
      <c r="BD2750" s="389"/>
    </row>
    <row r="2751" spans="56:56" x14ac:dyDescent="0.25">
      <c r="BD2751" s="389"/>
    </row>
    <row r="2752" spans="56:56" x14ac:dyDescent="0.25">
      <c r="BD2752" s="389"/>
    </row>
    <row r="2753" spans="56:56" x14ac:dyDescent="0.25">
      <c r="BD2753" s="389"/>
    </row>
    <row r="2754" spans="56:56" x14ac:dyDescent="0.25">
      <c r="BD2754" s="389"/>
    </row>
    <row r="2755" spans="56:56" x14ac:dyDescent="0.25">
      <c r="BD2755" s="389"/>
    </row>
    <row r="2756" spans="56:56" x14ac:dyDescent="0.25">
      <c r="BD2756" s="389"/>
    </row>
    <row r="2757" spans="56:56" x14ac:dyDescent="0.25">
      <c r="BD2757" s="389"/>
    </row>
    <row r="2758" spans="56:56" x14ac:dyDescent="0.25">
      <c r="BD2758" s="389"/>
    </row>
    <row r="2759" spans="56:56" x14ac:dyDescent="0.25">
      <c r="BD2759" s="389"/>
    </row>
    <row r="2760" spans="56:56" x14ac:dyDescent="0.25">
      <c r="BD2760" s="389"/>
    </row>
    <row r="2761" spans="56:56" x14ac:dyDescent="0.25">
      <c r="BD2761" s="389"/>
    </row>
    <row r="2762" spans="56:56" x14ac:dyDescent="0.25">
      <c r="BD2762" s="389"/>
    </row>
    <row r="2763" spans="56:56" x14ac:dyDescent="0.25">
      <c r="BD2763" s="389"/>
    </row>
    <row r="2764" spans="56:56" x14ac:dyDescent="0.25">
      <c r="BD2764" s="389"/>
    </row>
    <row r="2765" spans="56:56" x14ac:dyDescent="0.25">
      <c r="BD2765" s="389"/>
    </row>
    <row r="2766" spans="56:56" x14ac:dyDescent="0.25">
      <c r="BD2766" s="389"/>
    </row>
    <row r="2767" spans="56:56" x14ac:dyDescent="0.25">
      <c r="BD2767" s="389"/>
    </row>
    <row r="2768" spans="56:56" x14ac:dyDescent="0.25">
      <c r="BD2768" s="389"/>
    </row>
    <row r="2769" spans="56:56" x14ac:dyDescent="0.25">
      <c r="BD2769" s="389"/>
    </row>
    <row r="2770" spans="56:56" x14ac:dyDescent="0.25">
      <c r="BD2770" s="389"/>
    </row>
    <row r="2771" spans="56:56" x14ac:dyDescent="0.25">
      <c r="BD2771" s="389"/>
    </row>
    <row r="2772" spans="56:56" x14ac:dyDescent="0.25">
      <c r="BD2772" s="389"/>
    </row>
    <row r="2773" spans="56:56" x14ac:dyDescent="0.25">
      <c r="BD2773" s="389"/>
    </row>
    <row r="2774" spans="56:56" x14ac:dyDescent="0.25">
      <c r="BD2774" s="389"/>
    </row>
    <row r="2775" spans="56:56" x14ac:dyDescent="0.25">
      <c r="BD2775" s="389"/>
    </row>
    <row r="2776" spans="56:56" x14ac:dyDescent="0.25">
      <c r="BD2776" s="389"/>
    </row>
    <row r="2777" spans="56:56" x14ac:dyDescent="0.25">
      <c r="BD2777" s="389"/>
    </row>
    <row r="2778" spans="56:56" x14ac:dyDescent="0.25">
      <c r="BD2778" s="389"/>
    </row>
    <row r="2779" spans="56:56" x14ac:dyDescent="0.25">
      <c r="BD2779" s="389"/>
    </row>
    <row r="2780" spans="56:56" x14ac:dyDescent="0.25">
      <c r="BD2780" s="389"/>
    </row>
    <row r="2781" spans="56:56" x14ac:dyDescent="0.25">
      <c r="BD2781" s="389"/>
    </row>
    <row r="2782" spans="56:56" x14ac:dyDescent="0.25">
      <c r="BD2782" s="389"/>
    </row>
    <row r="2783" spans="56:56" x14ac:dyDescent="0.25">
      <c r="BD2783" s="389"/>
    </row>
    <row r="2784" spans="56:56" x14ac:dyDescent="0.25">
      <c r="BD2784" s="389"/>
    </row>
    <row r="2785" spans="56:56" x14ac:dyDescent="0.25">
      <c r="BD2785" s="389"/>
    </row>
    <row r="2786" spans="56:56" x14ac:dyDescent="0.25">
      <c r="BD2786" s="389"/>
    </row>
    <row r="2787" spans="56:56" x14ac:dyDescent="0.25">
      <c r="BD2787" s="389"/>
    </row>
    <row r="2788" spans="56:56" x14ac:dyDescent="0.25">
      <c r="BD2788" s="389"/>
    </row>
    <row r="2789" spans="56:56" x14ac:dyDescent="0.25">
      <c r="BD2789" s="389"/>
    </row>
    <row r="2790" spans="56:56" x14ac:dyDescent="0.25">
      <c r="BD2790" s="389"/>
    </row>
    <row r="2791" spans="56:56" x14ac:dyDescent="0.25">
      <c r="BD2791" s="389"/>
    </row>
    <row r="2792" spans="56:56" x14ac:dyDescent="0.25">
      <c r="BD2792" s="389"/>
    </row>
    <row r="2793" spans="56:56" x14ac:dyDescent="0.25">
      <c r="BD2793" s="389"/>
    </row>
    <row r="2794" spans="56:56" x14ac:dyDescent="0.25">
      <c r="BD2794" s="389"/>
    </row>
    <row r="2795" spans="56:56" x14ac:dyDescent="0.25">
      <c r="BD2795" s="389"/>
    </row>
    <row r="2796" spans="56:56" x14ac:dyDescent="0.25">
      <c r="BD2796" s="389"/>
    </row>
    <row r="2797" spans="56:56" x14ac:dyDescent="0.25">
      <c r="BD2797" s="389"/>
    </row>
    <row r="2798" spans="56:56" x14ac:dyDescent="0.25">
      <c r="BD2798" s="389"/>
    </row>
    <row r="2799" spans="56:56" x14ac:dyDescent="0.25">
      <c r="BD2799" s="389"/>
    </row>
    <row r="2800" spans="56:56" x14ac:dyDescent="0.25">
      <c r="BD2800" s="389"/>
    </row>
    <row r="2801" spans="56:56" x14ac:dyDescent="0.25">
      <c r="BD2801" s="389"/>
    </row>
    <row r="2802" spans="56:56" x14ac:dyDescent="0.25">
      <c r="BD2802" s="389"/>
    </row>
    <row r="2803" spans="56:56" x14ac:dyDescent="0.25">
      <c r="BD2803" s="389"/>
    </row>
    <row r="2804" spans="56:56" x14ac:dyDescent="0.25">
      <c r="BD2804" s="389"/>
    </row>
    <row r="2805" spans="56:56" x14ac:dyDescent="0.25">
      <c r="BD2805" s="389"/>
    </row>
    <row r="2806" spans="56:56" x14ac:dyDescent="0.25">
      <c r="BD2806" s="389"/>
    </row>
    <row r="2807" spans="56:56" x14ac:dyDescent="0.25">
      <c r="BD2807" s="389"/>
    </row>
    <row r="2808" spans="56:56" x14ac:dyDescent="0.25">
      <c r="BD2808" s="389"/>
    </row>
    <row r="2809" spans="56:56" x14ac:dyDescent="0.25">
      <c r="BD2809" s="389"/>
    </row>
    <row r="2810" spans="56:56" x14ac:dyDescent="0.25">
      <c r="BD2810" s="389"/>
    </row>
    <row r="2811" spans="56:56" x14ac:dyDescent="0.25">
      <c r="BD2811" s="389"/>
    </row>
    <row r="2812" spans="56:56" x14ac:dyDescent="0.25">
      <c r="BD2812" s="389"/>
    </row>
    <row r="2813" spans="56:56" x14ac:dyDescent="0.25">
      <c r="BD2813" s="389"/>
    </row>
    <row r="2814" spans="56:56" x14ac:dyDescent="0.25">
      <c r="BD2814" s="389"/>
    </row>
    <row r="2815" spans="56:56" x14ac:dyDescent="0.25">
      <c r="BD2815" s="389"/>
    </row>
    <row r="2816" spans="56:56" x14ac:dyDescent="0.25">
      <c r="BD2816" s="389"/>
    </row>
    <row r="2817" spans="56:56" x14ac:dyDescent="0.25">
      <c r="BD2817" s="389"/>
    </row>
    <row r="2818" spans="56:56" x14ac:dyDescent="0.25">
      <c r="BD2818" s="389"/>
    </row>
    <row r="2819" spans="56:56" x14ac:dyDescent="0.25">
      <c r="BD2819" s="389"/>
    </row>
    <row r="2820" spans="56:56" x14ac:dyDescent="0.25">
      <c r="BD2820" s="389"/>
    </row>
    <row r="2821" spans="56:56" x14ac:dyDescent="0.25">
      <c r="BD2821" s="389"/>
    </row>
    <row r="2822" spans="56:56" x14ac:dyDescent="0.25">
      <c r="BD2822" s="389"/>
    </row>
    <row r="2823" spans="56:56" x14ac:dyDescent="0.25">
      <c r="BD2823" s="389"/>
    </row>
    <row r="2824" spans="56:56" x14ac:dyDescent="0.25">
      <c r="BD2824" s="389"/>
    </row>
    <row r="2825" spans="56:56" x14ac:dyDescent="0.25">
      <c r="BD2825" s="389"/>
    </row>
    <row r="2826" spans="56:56" x14ac:dyDescent="0.25">
      <c r="BD2826" s="389"/>
    </row>
    <row r="2827" spans="56:56" x14ac:dyDescent="0.25">
      <c r="BD2827" s="389"/>
    </row>
    <row r="2828" spans="56:56" x14ac:dyDescent="0.25">
      <c r="BD2828" s="389"/>
    </row>
    <row r="2829" spans="56:56" x14ac:dyDescent="0.25">
      <c r="BD2829" s="389"/>
    </row>
    <row r="2830" spans="56:56" x14ac:dyDescent="0.25">
      <c r="BD2830" s="389"/>
    </row>
    <row r="2831" spans="56:56" x14ac:dyDescent="0.25">
      <c r="BD2831" s="389"/>
    </row>
    <row r="2832" spans="56:56" x14ac:dyDescent="0.25">
      <c r="BD2832" s="389"/>
    </row>
    <row r="2833" spans="56:56" x14ac:dyDescent="0.25">
      <c r="BD2833" s="389"/>
    </row>
    <row r="2834" spans="56:56" x14ac:dyDescent="0.25">
      <c r="BD2834" s="389"/>
    </row>
    <row r="2835" spans="56:56" x14ac:dyDescent="0.25">
      <c r="BD2835" s="389"/>
    </row>
    <row r="2836" spans="56:56" x14ac:dyDescent="0.25">
      <c r="BD2836" s="389"/>
    </row>
    <row r="2837" spans="56:56" x14ac:dyDescent="0.25">
      <c r="BD2837" s="389"/>
    </row>
    <row r="2838" spans="56:56" x14ac:dyDescent="0.25">
      <c r="BD2838" s="389"/>
    </row>
    <row r="2839" spans="56:56" x14ac:dyDescent="0.25">
      <c r="BD2839" s="389"/>
    </row>
    <row r="2840" spans="56:56" x14ac:dyDescent="0.25">
      <c r="BD2840" s="389"/>
    </row>
    <row r="2841" spans="56:56" x14ac:dyDescent="0.25">
      <c r="BD2841" s="389"/>
    </row>
    <row r="2842" spans="56:56" x14ac:dyDescent="0.25">
      <c r="BD2842" s="389"/>
    </row>
    <row r="2843" spans="56:56" x14ac:dyDescent="0.25">
      <c r="BD2843" s="389"/>
    </row>
    <row r="2844" spans="56:56" x14ac:dyDescent="0.25">
      <c r="BD2844" s="389"/>
    </row>
    <row r="2845" spans="56:56" x14ac:dyDescent="0.25">
      <c r="BD2845" s="389"/>
    </row>
    <row r="2846" spans="56:56" x14ac:dyDescent="0.25">
      <c r="BD2846" s="389"/>
    </row>
    <row r="2847" spans="56:56" x14ac:dyDescent="0.25">
      <c r="BD2847" s="389"/>
    </row>
    <row r="2848" spans="56:56" x14ac:dyDescent="0.25">
      <c r="BD2848" s="389"/>
    </row>
    <row r="2849" spans="56:56" x14ac:dyDescent="0.25">
      <c r="BD2849" s="389"/>
    </row>
    <row r="2850" spans="56:56" x14ac:dyDescent="0.25">
      <c r="BD2850" s="389"/>
    </row>
    <row r="2851" spans="56:56" x14ac:dyDescent="0.25">
      <c r="BD2851" s="389"/>
    </row>
    <row r="2852" spans="56:56" x14ac:dyDescent="0.25">
      <c r="BD2852" s="389"/>
    </row>
    <row r="2853" spans="56:56" x14ac:dyDescent="0.25">
      <c r="BD2853" s="389"/>
    </row>
    <row r="2854" spans="56:56" x14ac:dyDescent="0.25">
      <c r="BD2854" s="389"/>
    </row>
    <row r="2855" spans="56:56" x14ac:dyDescent="0.25">
      <c r="BD2855" s="389"/>
    </row>
    <row r="2856" spans="56:56" x14ac:dyDescent="0.25">
      <c r="BD2856" s="389"/>
    </row>
    <row r="2857" spans="56:56" x14ac:dyDescent="0.25">
      <c r="BD2857" s="389"/>
    </row>
    <row r="2858" spans="56:56" x14ac:dyDescent="0.25">
      <c r="BD2858" s="389"/>
    </row>
    <row r="2859" spans="56:56" x14ac:dyDescent="0.25">
      <c r="BD2859" s="389"/>
    </row>
    <row r="2860" spans="56:56" x14ac:dyDescent="0.25">
      <c r="BD2860" s="389"/>
    </row>
    <row r="2861" spans="56:56" x14ac:dyDescent="0.25">
      <c r="BD2861" s="389"/>
    </row>
    <row r="2862" spans="56:56" x14ac:dyDescent="0.25">
      <c r="BD2862" s="389"/>
    </row>
    <row r="2863" spans="56:56" x14ac:dyDescent="0.25">
      <c r="BD2863" s="389"/>
    </row>
    <row r="2864" spans="56:56" x14ac:dyDescent="0.25">
      <c r="BD2864" s="389"/>
    </row>
    <row r="2865" spans="56:56" x14ac:dyDescent="0.25">
      <c r="BD2865" s="389"/>
    </row>
    <row r="2866" spans="56:56" x14ac:dyDescent="0.25">
      <c r="BD2866" s="389"/>
    </row>
    <row r="2867" spans="56:56" x14ac:dyDescent="0.25">
      <c r="BD2867" s="389"/>
    </row>
    <row r="2868" spans="56:56" x14ac:dyDescent="0.25">
      <c r="BD2868" s="389"/>
    </row>
    <row r="2869" spans="56:56" x14ac:dyDescent="0.25">
      <c r="BD2869" s="389"/>
    </row>
    <row r="2870" spans="56:56" x14ac:dyDescent="0.25">
      <c r="BD2870" s="389"/>
    </row>
    <row r="2871" spans="56:56" x14ac:dyDescent="0.25">
      <c r="BD2871" s="389"/>
    </row>
    <row r="2872" spans="56:56" x14ac:dyDescent="0.25">
      <c r="BD2872" s="389"/>
    </row>
    <row r="2873" spans="56:56" x14ac:dyDescent="0.25">
      <c r="BD2873" s="389"/>
    </row>
    <row r="2874" spans="56:56" x14ac:dyDescent="0.25">
      <c r="BD2874" s="389"/>
    </row>
    <row r="2875" spans="56:56" x14ac:dyDescent="0.25">
      <c r="BD2875" s="389"/>
    </row>
    <row r="2876" spans="56:56" x14ac:dyDescent="0.25">
      <c r="BD2876" s="389"/>
    </row>
    <row r="2877" spans="56:56" x14ac:dyDescent="0.25">
      <c r="BD2877" s="389"/>
    </row>
    <row r="2878" spans="56:56" x14ac:dyDescent="0.25">
      <c r="BD2878" s="389"/>
    </row>
    <row r="2879" spans="56:56" x14ac:dyDescent="0.25">
      <c r="BD2879" s="389"/>
    </row>
    <row r="2880" spans="56:56" x14ac:dyDescent="0.25">
      <c r="BD2880" s="389"/>
    </row>
    <row r="2881" spans="56:56" x14ac:dyDescent="0.25">
      <c r="BD2881" s="389"/>
    </row>
    <row r="2882" spans="56:56" x14ac:dyDescent="0.25">
      <c r="BD2882" s="389"/>
    </row>
    <row r="2883" spans="56:56" x14ac:dyDescent="0.25">
      <c r="BD2883" s="389"/>
    </row>
    <row r="2884" spans="56:56" x14ac:dyDescent="0.25">
      <c r="BD2884" s="389"/>
    </row>
    <row r="2885" spans="56:56" x14ac:dyDescent="0.25">
      <c r="BD2885" s="389"/>
    </row>
    <row r="2886" spans="56:56" x14ac:dyDescent="0.25">
      <c r="BD2886" s="389"/>
    </row>
    <row r="2887" spans="56:56" x14ac:dyDescent="0.25">
      <c r="BD2887" s="389"/>
    </row>
    <row r="2888" spans="56:56" x14ac:dyDescent="0.25">
      <c r="BD2888" s="389"/>
    </row>
    <row r="2889" spans="56:56" x14ac:dyDescent="0.25">
      <c r="BD2889" s="389"/>
    </row>
    <row r="2890" spans="56:56" x14ac:dyDescent="0.25">
      <c r="BD2890" s="389"/>
    </row>
    <row r="2891" spans="56:56" x14ac:dyDescent="0.25">
      <c r="BD2891" s="389"/>
    </row>
    <row r="2892" spans="56:56" x14ac:dyDescent="0.25">
      <c r="BD2892" s="389"/>
    </row>
    <row r="2893" spans="56:56" x14ac:dyDescent="0.25">
      <c r="BD2893" s="389"/>
    </row>
    <row r="2894" spans="56:56" x14ac:dyDescent="0.25">
      <c r="BD2894" s="389"/>
    </row>
    <row r="2895" spans="56:56" x14ac:dyDescent="0.25">
      <c r="BD2895" s="389"/>
    </row>
    <row r="2896" spans="56:56" x14ac:dyDescent="0.25">
      <c r="BD2896" s="389"/>
    </row>
    <row r="2897" spans="56:56" x14ac:dyDescent="0.25">
      <c r="BD2897" s="389"/>
    </row>
    <row r="2898" spans="56:56" x14ac:dyDescent="0.25">
      <c r="BD2898" s="389"/>
    </row>
    <row r="2899" spans="56:56" x14ac:dyDescent="0.25">
      <c r="BD2899" s="389"/>
    </row>
    <row r="2900" spans="56:56" x14ac:dyDescent="0.25">
      <c r="BD2900" s="389"/>
    </row>
    <row r="2901" spans="56:56" x14ac:dyDescent="0.25">
      <c r="BD2901" s="389"/>
    </row>
    <row r="2902" spans="56:56" x14ac:dyDescent="0.25">
      <c r="BD2902" s="389"/>
    </row>
    <row r="2903" spans="56:56" x14ac:dyDescent="0.25">
      <c r="BD2903" s="389"/>
    </row>
    <row r="2904" spans="56:56" x14ac:dyDescent="0.25">
      <c r="BD2904" s="389"/>
    </row>
    <row r="2905" spans="56:56" x14ac:dyDescent="0.25">
      <c r="BD2905" s="389"/>
    </row>
    <row r="2906" spans="56:56" x14ac:dyDescent="0.25">
      <c r="BD2906" s="389"/>
    </row>
    <row r="2907" spans="56:56" x14ac:dyDescent="0.25">
      <c r="BD2907" s="389"/>
    </row>
    <row r="2908" spans="56:56" x14ac:dyDescent="0.25">
      <c r="BD2908" s="389"/>
    </row>
    <row r="2909" spans="56:56" x14ac:dyDescent="0.25">
      <c r="BD2909" s="389"/>
    </row>
    <row r="2910" spans="56:56" x14ac:dyDescent="0.25">
      <c r="BD2910" s="389"/>
    </row>
    <row r="2911" spans="56:56" x14ac:dyDescent="0.25">
      <c r="BD2911" s="389"/>
    </row>
    <row r="2912" spans="56:56" x14ac:dyDescent="0.25">
      <c r="BD2912" s="389"/>
    </row>
    <row r="2913" spans="56:56" x14ac:dyDescent="0.25">
      <c r="BD2913" s="389"/>
    </row>
    <row r="2914" spans="56:56" x14ac:dyDescent="0.25">
      <c r="BD2914" s="389"/>
    </row>
    <row r="2915" spans="56:56" x14ac:dyDescent="0.25">
      <c r="BD2915" s="389"/>
    </row>
    <row r="2916" spans="56:56" x14ac:dyDescent="0.25">
      <c r="BD2916" s="389"/>
    </row>
    <row r="2917" spans="56:56" x14ac:dyDescent="0.25">
      <c r="BD2917" s="389"/>
    </row>
    <row r="2918" spans="56:56" x14ac:dyDescent="0.25">
      <c r="BD2918" s="389"/>
    </row>
    <row r="2919" spans="56:56" x14ac:dyDescent="0.25">
      <c r="BD2919" s="389"/>
    </row>
    <row r="2920" spans="56:56" x14ac:dyDescent="0.25">
      <c r="BD2920" s="389"/>
    </row>
    <row r="2921" spans="56:56" x14ac:dyDescent="0.25">
      <c r="BD2921" s="389"/>
    </row>
    <row r="2922" spans="56:56" x14ac:dyDescent="0.25">
      <c r="BD2922" s="389"/>
    </row>
    <row r="2923" spans="56:56" x14ac:dyDescent="0.25">
      <c r="BD2923" s="389"/>
    </row>
    <row r="2924" spans="56:56" x14ac:dyDescent="0.25">
      <c r="BD2924" s="389"/>
    </row>
    <row r="2925" spans="56:56" x14ac:dyDescent="0.25">
      <c r="BD2925" s="389"/>
    </row>
    <row r="2926" spans="56:56" x14ac:dyDescent="0.25">
      <c r="BD2926" s="389"/>
    </row>
    <row r="2927" spans="56:56" x14ac:dyDescent="0.25">
      <c r="BD2927" s="389"/>
    </row>
    <row r="2928" spans="56:56" x14ac:dyDescent="0.25">
      <c r="BD2928" s="389"/>
    </row>
    <row r="2929" spans="56:56" x14ac:dyDescent="0.25">
      <c r="BD2929" s="389"/>
    </row>
    <row r="2930" spans="56:56" x14ac:dyDescent="0.25">
      <c r="BD2930" s="389"/>
    </row>
    <row r="2931" spans="56:56" x14ac:dyDescent="0.25">
      <c r="BD2931" s="389"/>
    </row>
    <row r="2932" spans="56:56" x14ac:dyDescent="0.25">
      <c r="BD2932" s="389"/>
    </row>
    <row r="2933" spans="56:56" x14ac:dyDescent="0.25">
      <c r="BD2933" s="389"/>
    </row>
    <row r="2934" spans="56:56" x14ac:dyDescent="0.25">
      <c r="BD2934" s="389"/>
    </row>
    <row r="2935" spans="56:56" x14ac:dyDescent="0.25">
      <c r="BD2935" s="389"/>
    </row>
    <row r="2936" spans="56:56" x14ac:dyDescent="0.25">
      <c r="BD2936" s="389"/>
    </row>
    <row r="2937" spans="56:56" x14ac:dyDescent="0.25">
      <c r="BD2937" s="389"/>
    </row>
    <row r="2938" spans="56:56" x14ac:dyDescent="0.25">
      <c r="BD2938" s="389"/>
    </row>
    <row r="2939" spans="56:56" x14ac:dyDescent="0.25">
      <c r="BD2939" s="389"/>
    </row>
    <row r="2940" spans="56:56" x14ac:dyDescent="0.25">
      <c r="BD2940" s="389"/>
    </row>
    <row r="2941" spans="56:56" x14ac:dyDescent="0.25">
      <c r="BD2941" s="389"/>
    </row>
    <row r="2942" spans="56:56" x14ac:dyDescent="0.25">
      <c r="BD2942" s="389"/>
    </row>
    <row r="2943" spans="56:56" x14ac:dyDescent="0.25">
      <c r="BD2943" s="389"/>
    </row>
    <row r="2944" spans="56:56" x14ac:dyDescent="0.25">
      <c r="BD2944" s="389"/>
    </row>
    <row r="2945" spans="56:56" x14ac:dyDescent="0.25">
      <c r="BD2945" s="389"/>
    </row>
    <row r="2946" spans="56:56" x14ac:dyDescent="0.25">
      <c r="BD2946" s="389"/>
    </row>
    <row r="2947" spans="56:56" x14ac:dyDescent="0.25">
      <c r="BD2947" s="389"/>
    </row>
    <row r="2948" spans="56:56" x14ac:dyDescent="0.25">
      <c r="BD2948" s="389"/>
    </row>
    <row r="2949" spans="56:56" x14ac:dyDescent="0.25">
      <c r="BD2949" s="389"/>
    </row>
    <row r="2950" spans="56:56" x14ac:dyDescent="0.25">
      <c r="BD2950" s="389"/>
    </row>
    <row r="2951" spans="56:56" x14ac:dyDescent="0.25">
      <c r="BD2951" s="389"/>
    </row>
    <row r="2952" spans="56:56" x14ac:dyDescent="0.25">
      <c r="BD2952" s="389"/>
    </row>
    <row r="2953" spans="56:56" x14ac:dyDescent="0.25">
      <c r="BD2953" s="389"/>
    </row>
    <row r="2954" spans="56:56" x14ac:dyDescent="0.25">
      <c r="BD2954" s="389"/>
    </row>
    <row r="2955" spans="56:56" x14ac:dyDescent="0.25">
      <c r="BD2955" s="389"/>
    </row>
    <row r="2956" spans="56:56" x14ac:dyDescent="0.25">
      <c r="BD2956" s="389"/>
    </row>
    <row r="2957" spans="56:56" x14ac:dyDescent="0.25">
      <c r="BD2957" s="389"/>
    </row>
    <row r="2958" spans="56:56" x14ac:dyDescent="0.25">
      <c r="BD2958" s="389"/>
    </row>
    <row r="2959" spans="56:56" x14ac:dyDescent="0.25">
      <c r="BD2959" s="389"/>
    </row>
    <row r="2960" spans="56:56" x14ac:dyDescent="0.25">
      <c r="BD2960" s="389"/>
    </row>
    <row r="2961" spans="56:56" x14ac:dyDescent="0.25">
      <c r="BD2961" s="389"/>
    </row>
    <row r="2962" spans="56:56" x14ac:dyDescent="0.25">
      <c r="BD2962" s="389"/>
    </row>
    <row r="2963" spans="56:56" x14ac:dyDescent="0.25">
      <c r="BD2963" s="389"/>
    </row>
    <row r="2964" spans="56:56" x14ac:dyDescent="0.25">
      <c r="BD2964" s="389"/>
    </row>
    <row r="2965" spans="56:56" x14ac:dyDescent="0.25">
      <c r="BD2965" s="389"/>
    </row>
    <row r="2966" spans="56:56" x14ac:dyDescent="0.25">
      <c r="BD2966" s="389"/>
    </row>
    <row r="2967" spans="56:56" x14ac:dyDescent="0.25">
      <c r="BD2967" s="389"/>
    </row>
    <row r="2968" spans="56:56" x14ac:dyDescent="0.25">
      <c r="BD2968" s="389"/>
    </row>
    <row r="2969" spans="56:56" x14ac:dyDescent="0.25">
      <c r="BD2969" s="389"/>
    </row>
    <row r="2970" spans="56:56" x14ac:dyDescent="0.25">
      <c r="BD2970" s="389"/>
    </row>
    <row r="2971" spans="56:56" x14ac:dyDescent="0.25">
      <c r="BD2971" s="389"/>
    </row>
    <row r="2972" spans="56:56" x14ac:dyDescent="0.25">
      <c r="BD2972" s="389"/>
    </row>
    <row r="2973" spans="56:56" x14ac:dyDescent="0.25">
      <c r="BD2973" s="389"/>
    </row>
    <row r="2974" spans="56:56" x14ac:dyDescent="0.25">
      <c r="BD2974" s="389"/>
    </row>
    <row r="2975" spans="56:56" x14ac:dyDescent="0.25">
      <c r="BD2975" s="389"/>
    </row>
    <row r="2976" spans="56:56" x14ac:dyDescent="0.25">
      <c r="BD2976" s="389"/>
    </row>
    <row r="2977" spans="56:56" x14ac:dyDescent="0.25">
      <c r="BD2977" s="389"/>
    </row>
    <row r="2978" spans="56:56" x14ac:dyDescent="0.25">
      <c r="BD2978" s="389"/>
    </row>
    <row r="2979" spans="56:56" x14ac:dyDescent="0.25">
      <c r="BD2979" s="389"/>
    </row>
    <row r="2980" spans="56:56" x14ac:dyDescent="0.25">
      <c r="BD2980" s="389"/>
    </row>
    <row r="2981" spans="56:56" x14ac:dyDescent="0.25">
      <c r="BD2981" s="389"/>
    </row>
    <row r="2982" spans="56:56" x14ac:dyDescent="0.25">
      <c r="BD2982" s="389"/>
    </row>
    <row r="2983" spans="56:56" x14ac:dyDescent="0.25">
      <c r="BD2983" s="389"/>
    </row>
    <row r="2984" spans="56:56" x14ac:dyDescent="0.25">
      <c r="BD2984" s="389"/>
    </row>
    <row r="2985" spans="56:56" x14ac:dyDescent="0.25">
      <c r="BD2985" s="389"/>
    </row>
    <row r="2986" spans="56:56" x14ac:dyDescent="0.25">
      <c r="BD2986" s="389"/>
    </row>
    <row r="2987" spans="56:56" x14ac:dyDescent="0.25">
      <c r="BD2987" s="389"/>
    </row>
    <row r="2988" spans="56:56" x14ac:dyDescent="0.25">
      <c r="BD2988" s="389"/>
    </row>
    <row r="2989" spans="56:56" x14ac:dyDescent="0.25">
      <c r="BD2989" s="389"/>
    </row>
    <row r="2990" spans="56:56" x14ac:dyDescent="0.25">
      <c r="BD2990" s="389"/>
    </row>
    <row r="2991" spans="56:56" x14ac:dyDescent="0.25">
      <c r="BD2991" s="389"/>
    </row>
    <row r="2992" spans="56:56" x14ac:dyDescent="0.25">
      <c r="BD2992" s="389"/>
    </row>
    <row r="2993" spans="56:56" x14ac:dyDescent="0.25">
      <c r="BD2993" s="389"/>
    </row>
    <row r="2994" spans="56:56" x14ac:dyDescent="0.25">
      <c r="BD2994" s="389"/>
    </row>
    <row r="2995" spans="56:56" x14ac:dyDescent="0.25">
      <c r="BD2995" s="389"/>
    </row>
    <row r="2996" spans="56:56" x14ac:dyDescent="0.25">
      <c r="BD2996" s="389"/>
    </row>
    <row r="2997" spans="56:56" x14ac:dyDescent="0.25">
      <c r="BD2997" s="389"/>
    </row>
    <row r="2998" spans="56:56" x14ac:dyDescent="0.25">
      <c r="BD2998" s="389"/>
    </row>
    <row r="2999" spans="56:56" x14ac:dyDescent="0.25">
      <c r="BD2999" s="389"/>
    </row>
    <row r="3000" spans="56:56" x14ac:dyDescent="0.25">
      <c r="BD3000" s="389"/>
    </row>
    <row r="3001" spans="56:56" x14ac:dyDescent="0.25">
      <c r="BD3001" s="389"/>
    </row>
    <row r="3002" spans="56:56" x14ac:dyDescent="0.25">
      <c r="BD3002" s="389"/>
    </row>
    <row r="3003" spans="56:56" x14ac:dyDescent="0.25">
      <c r="BD3003" s="389"/>
    </row>
    <row r="3004" spans="56:56" x14ac:dyDescent="0.25">
      <c r="BD3004" s="389"/>
    </row>
    <row r="3005" spans="56:56" x14ac:dyDescent="0.25">
      <c r="BD3005" s="389"/>
    </row>
    <row r="3006" spans="56:56" x14ac:dyDescent="0.25">
      <c r="BD3006" s="389"/>
    </row>
    <row r="3007" spans="56:56" x14ac:dyDescent="0.25">
      <c r="BD3007" s="389"/>
    </row>
    <row r="3008" spans="56:56" x14ac:dyDescent="0.25">
      <c r="BD3008" s="389"/>
    </row>
    <row r="3009" spans="56:56" x14ac:dyDescent="0.25">
      <c r="BD3009" s="389"/>
    </row>
    <row r="3010" spans="56:56" x14ac:dyDescent="0.25">
      <c r="BD3010" s="389"/>
    </row>
    <row r="3011" spans="56:56" x14ac:dyDescent="0.25">
      <c r="BD3011" s="389"/>
    </row>
    <row r="3012" spans="56:56" x14ac:dyDescent="0.25">
      <c r="BD3012" s="389"/>
    </row>
    <row r="3013" spans="56:56" x14ac:dyDescent="0.25">
      <c r="BD3013" s="389"/>
    </row>
    <row r="3014" spans="56:56" x14ac:dyDescent="0.25">
      <c r="BD3014" s="389"/>
    </row>
    <row r="3015" spans="56:56" x14ac:dyDescent="0.25">
      <c r="BD3015" s="389"/>
    </row>
    <row r="3016" spans="56:56" x14ac:dyDescent="0.25">
      <c r="BD3016" s="389"/>
    </row>
    <row r="3017" spans="56:56" x14ac:dyDescent="0.25">
      <c r="BD3017" s="389"/>
    </row>
    <row r="3018" spans="56:56" x14ac:dyDescent="0.25">
      <c r="BD3018" s="389"/>
    </row>
    <row r="3019" spans="56:56" x14ac:dyDescent="0.25">
      <c r="BD3019" s="389"/>
    </row>
    <row r="3020" spans="56:56" x14ac:dyDescent="0.25">
      <c r="BD3020" s="389"/>
    </row>
    <row r="3021" spans="56:56" x14ac:dyDescent="0.25">
      <c r="BD3021" s="389"/>
    </row>
    <row r="3022" spans="56:56" x14ac:dyDescent="0.25">
      <c r="BD3022" s="389"/>
    </row>
    <row r="3023" spans="56:56" x14ac:dyDescent="0.25">
      <c r="BD3023" s="389"/>
    </row>
    <row r="3024" spans="56:56" x14ac:dyDescent="0.25">
      <c r="BD3024" s="389"/>
    </row>
    <row r="3025" spans="56:56" x14ac:dyDescent="0.25">
      <c r="BD3025" s="389"/>
    </row>
    <row r="3026" spans="56:56" x14ac:dyDescent="0.25">
      <c r="BD3026" s="389"/>
    </row>
    <row r="3027" spans="56:56" x14ac:dyDescent="0.25">
      <c r="BD3027" s="389"/>
    </row>
    <row r="3028" spans="56:56" x14ac:dyDescent="0.25">
      <c r="BD3028" s="389"/>
    </row>
    <row r="3029" spans="56:56" x14ac:dyDescent="0.25">
      <c r="BD3029" s="389"/>
    </row>
    <row r="3030" spans="56:56" x14ac:dyDescent="0.25">
      <c r="BD3030" s="389"/>
    </row>
    <row r="3031" spans="56:56" x14ac:dyDescent="0.25">
      <c r="BD3031" s="389"/>
    </row>
    <row r="3032" spans="56:56" x14ac:dyDescent="0.25">
      <c r="BD3032" s="389"/>
    </row>
    <row r="3033" spans="56:56" x14ac:dyDescent="0.25">
      <c r="BD3033" s="389"/>
    </row>
    <row r="3034" spans="56:56" x14ac:dyDescent="0.25">
      <c r="BD3034" s="389"/>
    </row>
    <row r="3035" spans="56:56" x14ac:dyDescent="0.25">
      <c r="BD3035" s="389"/>
    </row>
    <row r="3036" spans="56:56" x14ac:dyDescent="0.25">
      <c r="BD3036" s="389"/>
    </row>
    <row r="3037" spans="56:56" x14ac:dyDescent="0.25">
      <c r="BD3037" s="389"/>
    </row>
    <row r="3038" spans="56:56" x14ac:dyDescent="0.25">
      <c r="BD3038" s="389"/>
    </row>
    <row r="3039" spans="56:56" x14ac:dyDescent="0.25">
      <c r="BD3039" s="389"/>
    </row>
    <row r="3040" spans="56:56" x14ac:dyDescent="0.25">
      <c r="BD3040" s="389"/>
    </row>
    <row r="3041" spans="56:56" x14ac:dyDescent="0.25">
      <c r="BD3041" s="389"/>
    </row>
    <row r="3042" spans="56:56" x14ac:dyDescent="0.25">
      <c r="BD3042" s="389"/>
    </row>
    <row r="3043" spans="56:56" x14ac:dyDescent="0.25">
      <c r="BD3043" s="389"/>
    </row>
    <row r="3044" spans="56:56" x14ac:dyDescent="0.25">
      <c r="BD3044" s="389"/>
    </row>
    <row r="3045" spans="56:56" x14ac:dyDescent="0.25">
      <c r="BD3045" s="389"/>
    </row>
    <row r="3046" spans="56:56" x14ac:dyDescent="0.25">
      <c r="BD3046" s="389"/>
    </row>
    <row r="3047" spans="56:56" x14ac:dyDescent="0.25">
      <c r="BD3047" s="389"/>
    </row>
    <row r="3048" spans="56:56" x14ac:dyDescent="0.25">
      <c r="BD3048" s="389"/>
    </row>
    <row r="3049" spans="56:56" x14ac:dyDescent="0.25">
      <c r="BD3049" s="389"/>
    </row>
    <row r="3050" spans="56:56" x14ac:dyDescent="0.25">
      <c r="BD3050" s="389"/>
    </row>
    <row r="3051" spans="56:56" x14ac:dyDescent="0.25">
      <c r="BD3051" s="389"/>
    </row>
    <row r="3052" spans="56:56" x14ac:dyDescent="0.25">
      <c r="BD3052" s="389"/>
    </row>
    <row r="3053" spans="56:56" x14ac:dyDescent="0.25">
      <c r="BD3053" s="389"/>
    </row>
    <row r="3054" spans="56:56" x14ac:dyDescent="0.25">
      <c r="BD3054" s="389"/>
    </row>
    <row r="3055" spans="56:56" x14ac:dyDescent="0.25">
      <c r="BD3055" s="389"/>
    </row>
    <row r="3056" spans="56:56" x14ac:dyDescent="0.25">
      <c r="BD3056" s="389"/>
    </row>
    <row r="3057" spans="56:56" x14ac:dyDescent="0.25">
      <c r="BD3057" s="389"/>
    </row>
    <row r="3058" spans="56:56" x14ac:dyDescent="0.25">
      <c r="BD3058" s="389"/>
    </row>
    <row r="3059" spans="56:56" x14ac:dyDescent="0.25">
      <c r="BD3059" s="389"/>
    </row>
    <row r="3060" spans="56:56" x14ac:dyDescent="0.25">
      <c r="BD3060" s="389"/>
    </row>
    <row r="3061" spans="56:56" x14ac:dyDescent="0.25">
      <c r="BD3061" s="389"/>
    </row>
    <row r="3062" spans="56:56" x14ac:dyDescent="0.25">
      <c r="BD3062" s="389"/>
    </row>
    <row r="3063" spans="56:56" x14ac:dyDescent="0.25">
      <c r="BD3063" s="389"/>
    </row>
    <row r="3064" spans="56:56" x14ac:dyDescent="0.25">
      <c r="BD3064" s="389"/>
    </row>
    <row r="3065" spans="56:56" x14ac:dyDescent="0.25">
      <c r="BD3065" s="389"/>
    </row>
    <row r="3066" spans="56:56" x14ac:dyDescent="0.25">
      <c r="BD3066" s="389"/>
    </row>
    <row r="3067" spans="56:56" x14ac:dyDescent="0.25">
      <c r="BD3067" s="389"/>
    </row>
    <row r="3068" spans="56:56" x14ac:dyDescent="0.25">
      <c r="BD3068" s="389"/>
    </row>
    <row r="3069" spans="56:56" x14ac:dyDescent="0.25">
      <c r="BD3069" s="389"/>
    </row>
    <row r="3070" spans="56:56" x14ac:dyDescent="0.25">
      <c r="BD3070" s="389"/>
    </row>
    <row r="3071" spans="56:56" x14ac:dyDescent="0.25">
      <c r="BD3071" s="389"/>
    </row>
    <row r="3072" spans="56:56" x14ac:dyDescent="0.25">
      <c r="BD3072" s="389"/>
    </row>
    <row r="3073" spans="56:56" x14ac:dyDescent="0.25">
      <c r="BD3073" s="389"/>
    </row>
    <row r="3074" spans="56:56" x14ac:dyDescent="0.25">
      <c r="BD3074" s="389"/>
    </row>
    <row r="3075" spans="56:56" x14ac:dyDescent="0.25">
      <c r="BD3075" s="389"/>
    </row>
    <row r="3076" spans="56:56" x14ac:dyDescent="0.25">
      <c r="BD3076" s="389"/>
    </row>
    <row r="3077" spans="56:56" x14ac:dyDescent="0.25">
      <c r="BD3077" s="389"/>
    </row>
    <row r="3078" spans="56:56" x14ac:dyDescent="0.25">
      <c r="BD3078" s="389"/>
    </row>
    <row r="3079" spans="56:56" x14ac:dyDescent="0.25">
      <c r="BD3079" s="389"/>
    </row>
    <row r="3080" spans="56:56" x14ac:dyDescent="0.25">
      <c r="BD3080" s="389"/>
    </row>
    <row r="3081" spans="56:56" x14ac:dyDescent="0.25">
      <c r="BD3081" s="389"/>
    </row>
    <row r="3082" spans="56:56" x14ac:dyDescent="0.25">
      <c r="BD3082" s="389"/>
    </row>
    <row r="3083" spans="56:56" x14ac:dyDescent="0.25">
      <c r="BD3083" s="389"/>
    </row>
    <row r="3084" spans="56:56" x14ac:dyDescent="0.25">
      <c r="BD3084" s="389"/>
    </row>
    <row r="3085" spans="56:56" x14ac:dyDescent="0.25">
      <c r="BD3085" s="389"/>
    </row>
    <row r="3086" spans="56:56" x14ac:dyDescent="0.25">
      <c r="BD3086" s="389"/>
    </row>
    <row r="3087" spans="56:56" x14ac:dyDescent="0.25">
      <c r="BD3087" s="389"/>
    </row>
    <row r="3088" spans="56:56" x14ac:dyDescent="0.25">
      <c r="BD3088" s="389"/>
    </row>
    <row r="3089" spans="56:56" x14ac:dyDescent="0.25">
      <c r="BD3089" s="389"/>
    </row>
    <row r="3090" spans="56:56" x14ac:dyDescent="0.25">
      <c r="BD3090" s="389"/>
    </row>
    <row r="3091" spans="56:56" x14ac:dyDescent="0.25">
      <c r="BD3091" s="389"/>
    </row>
    <row r="3092" spans="56:56" x14ac:dyDescent="0.25">
      <c r="BD3092" s="389"/>
    </row>
    <row r="3093" spans="56:56" x14ac:dyDescent="0.25">
      <c r="BD3093" s="389"/>
    </row>
    <row r="3094" spans="56:56" x14ac:dyDescent="0.25">
      <c r="BD3094" s="389"/>
    </row>
    <row r="3095" spans="56:56" x14ac:dyDescent="0.25">
      <c r="BD3095" s="389"/>
    </row>
    <row r="3096" spans="56:56" x14ac:dyDescent="0.25">
      <c r="BD3096" s="389"/>
    </row>
    <row r="3097" spans="56:56" x14ac:dyDescent="0.25">
      <c r="BD3097" s="389"/>
    </row>
    <row r="3098" spans="56:56" x14ac:dyDescent="0.25">
      <c r="BD3098" s="389"/>
    </row>
    <row r="3099" spans="56:56" x14ac:dyDescent="0.25">
      <c r="BD3099" s="389"/>
    </row>
    <row r="3100" spans="56:56" x14ac:dyDescent="0.25">
      <c r="BD3100" s="389"/>
    </row>
    <row r="3101" spans="56:56" x14ac:dyDescent="0.25">
      <c r="BD3101" s="389"/>
    </row>
    <row r="3102" spans="56:56" x14ac:dyDescent="0.25">
      <c r="BD3102" s="389"/>
    </row>
    <row r="3103" spans="56:56" x14ac:dyDescent="0.25">
      <c r="BD3103" s="389"/>
    </row>
    <row r="3104" spans="56:56" x14ac:dyDescent="0.25">
      <c r="BD3104" s="389"/>
    </row>
    <row r="3105" spans="56:56" x14ac:dyDescent="0.25">
      <c r="BD3105" s="389"/>
    </row>
    <row r="3106" spans="56:56" x14ac:dyDescent="0.25">
      <c r="BD3106" s="389"/>
    </row>
    <row r="3107" spans="56:56" x14ac:dyDescent="0.25">
      <c r="BD3107" s="389"/>
    </row>
    <row r="3108" spans="56:56" x14ac:dyDescent="0.25">
      <c r="BD3108" s="389"/>
    </row>
    <row r="3109" spans="56:56" x14ac:dyDescent="0.25">
      <c r="BD3109" s="389"/>
    </row>
    <row r="3110" spans="56:56" x14ac:dyDescent="0.25">
      <c r="BD3110" s="389"/>
    </row>
    <row r="3111" spans="56:56" x14ac:dyDescent="0.25">
      <c r="BD3111" s="389"/>
    </row>
    <row r="3112" spans="56:56" x14ac:dyDescent="0.25">
      <c r="BD3112" s="389"/>
    </row>
    <row r="3113" spans="56:56" x14ac:dyDescent="0.25">
      <c r="BD3113" s="389"/>
    </row>
    <row r="3114" spans="56:56" x14ac:dyDescent="0.25">
      <c r="BD3114" s="389"/>
    </row>
    <row r="3115" spans="56:56" x14ac:dyDescent="0.25">
      <c r="BD3115" s="389"/>
    </row>
    <row r="3116" spans="56:56" x14ac:dyDescent="0.25">
      <c r="BD3116" s="389"/>
    </row>
    <row r="3117" spans="56:56" x14ac:dyDescent="0.25">
      <c r="BD3117" s="389"/>
    </row>
    <row r="3118" spans="56:56" x14ac:dyDescent="0.25">
      <c r="BD3118" s="389"/>
    </row>
    <row r="3119" spans="56:56" x14ac:dyDescent="0.25">
      <c r="BD3119" s="389"/>
    </row>
    <row r="3120" spans="56:56" x14ac:dyDescent="0.25">
      <c r="BD3120" s="389"/>
    </row>
    <row r="3121" spans="56:56" x14ac:dyDescent="0.25">
      <c r="BD3121" s="389"/>
    </row>
    <row r="3122" spans="56:56" x14ac:dyDescent="0.25">
      <c r="BD3122" s="389"/>
    </row>
    <row r="3123" spans="56:56" x14ac:dyDescent="0.25">
      <c r="BD3123" s="389"/>
    </row>
    <row r="3124" spans="56:56" x14ac:dyDescent="0.25">
      <c r="BD3124" s="389"/>
    </row>
    <row r="3125" spans="56:56" x14ac:dyDescent="0.25">
      <c r="BD3125" s="389"/>
    </row>
    <row r="3126" spans="56:56" x14ac:dyDescent="0.25">
      <c r="BD3126" s="389"/>
    </row>
    <row r="3127" spans="56:56" x14ac:dyDescent="0.25">
      <c r="BD3127" s="389"/>
    </row>
    <row r="3128" spans="56:56" x14ac:dyDescent="0.25">
      <c r="BD3128" s="389"/>
    </row>
    <row r="3129" spans="56:56" x14ac:dyDescent="0.25">
      <c r="BD3129" s="389"/>
    </row>
    <row r="3130" spans="56:56" x14ac:dyDescent="0.25">
      <c r="BD3130" s="389"/>
    </row>
    <row r="3131" spans="56:56" x14ac:dyDescent="0.25">
      <c r="BD3131" s="389"/>
    </row>
    <row r="3132" spans="56:56" x14ac:dyDescent="0.25">
      <c r="BD3132" s="389"/>
    </row>
    <row r="3133" spans="56:56" x14ac:dyDescent="0.25">
      <c r="BD3133" s="389"/>
    </row>
    <row r="3134" spans="56:56" x14ac:dyDescent="0.25">
      <c r="BD3134" s="389"/>
    </row>
    <row r="3135" spans="56:56" x14ac:dyDescent="0.25">
      <c r="BD3135" s="389"/>
    </row>
    <row r="3136" spans="56:56" x14ac:dyDescent="0.25">
      <c r="BD3136" s="389"/>
    </row>
    <row r="3137" spans="56:56" x14ac:dyDescent="0.25">
      <c r="BD3137" s="389"/>
    </row>
    <row r="3138" spans="56:56" x14ac:dyDescent="0.25">
      <c r="BD3138" s="389"/>
    </row>
    <row r="3139" spans="56:56" x14ac:dyDescent="0.25">
      <c r="BD3139" s="389"/>
    </row>
    <row r="3140" spans="56:56" x14ac:dyDescent="0.25">
      <c r="BD3140" s="389"/>
    </row>
    <row r="3141" spans="56:56" x14ac:dyDescent="0.25">
      <c r="BD3141" s="389"/>
    </row>
    <row r="3142" spans="56:56" x14ac:dyDescent="0.25">
      <c r="BD3142" s="389"/>
    </row>
    <row r="3143" spans="56:56" x14ac:dyDescent="0.25">
      <c r="BD3143" s="389"/>
    </row>
    <row r="3144" spans="56:56" x14ac:dyDescent="0.25">
      <c r="BD3144" s="389"/>
    </row>
    <row r="3145" spans="56:56" x14ac:dyDescent="0.25">
      <c r="BD3145" s="389"/>
    </row>
    <row r="3146" spans="56:56" x14ac:dyDescent="0.25">
      <c r="BD3146" s="389"/>
    </row>
    <row r="3147" spans="56:56" x14ac:dyDescent="0.25">
      <c r="BD3147" s="389"/>
    </row>
    <row r="3148" spans="56:56" x14ac:dyDescent="0.25">
      <c r="BD3148" s="389"/>
    </row>
    <row r="3149" spans="56:56" x14ac:dyDescent="0.25">
      <c r="BD3149" s="389"/>
    </row>
    <row r="3150" spans="56:56" x14ac:dyDescent="0.25">
      <c r="BD3150" s="389"/>
    </row>
    <row r="3151" spans="56:56" x14ac:dyDescent="0.25">
      <c r="BD3151" s="389"/>
    </row>
    <row r="3152" spans="56:56" x14ac:dyDescent="0.25">
      <c r="BD3152" s="389"/>
    </row>
    <row r="3153" spans="56:56" x14ac:dyDescent="0.25">
      <c r="BD3153" s="389"/>
    </row>
    <row r="3154" spans="56:56" x14ac:dyDescent="0.25">
      <c r="BD3154" s="389"/>
    </row>
    <row r="3155" spans="56:56" x14ac:dyDescent="0.25">
      <c r="BD3155" s="389"/>
    </row>
    <row r="3156" spans="56:56" x14ac:dyDescent="0.25">
      <c r="BD3156" s="389"/>
    </row>
    <row r="3157" spans="56:56" x14ac:dyDescent="0.25">
      <c r="BD3157" s="389"/>
    </row>
    <row r="3158" spans="56:56" x14ac:dyDescent="0.25">
      <c r="BD3158" s="389"/>
    </row>
    <row r="3159" spans="56:56" x14ac:dyDescent="0.25">
      <c r="BD3159" s="389"/>
    </row>
    <row r="3160" spans="56:56" x14ac:dyDescent="0.25">
      <c r="BD3160" s="389"/>
    </row>
    <row r="3161" spans="56:56" x14ac:dyDescent="0.25">
      <c r="BD3161" s="389"/>
    </row>
    <row r="3162" spans="56:56" x14ac:dyDescent="0.25">
      <c r="BD3162" s="389"/>
    </row>
    <row r="3163" spans="56:56" x14ac:dyDescent="0.25">
      <c r="BD3163" s="389"/>
    </row>
    <row r="3164" spans="56:56" x14ac:dyDescent="0.25">
      <c r="BD3164" s="389"/>
    </row>
    <row r="3165" spans="56:56" x14ac:dyDescent="0.25">
      <c r="BD3165" s="389"/>
    </row>
    <row r="3166" spans="56:56" x14ac:dyDescent="0.25">
      <c r="BD3166" s="389"/>
    </row>
    <row r="3167" spans="56:56" x14ac:dyDescent="0.25">
      <c r="BD3167" s="389"/>
    </row>
    <row r="3168" spans="56:56" x14ac:dyDescent="0.25">
      <c r="BD3168" s="389"/>
    </row>
    <row r="3169" spans="56:56" x14ac:dyDescent="0.25">
      <c r="BD3169" s="389"/>
    </row>
    <row r="3170" spans="56:56" x14ac:dyDescent="0.25">
      <c r="BD3170" s="389"/>
    </row>
    <row r="3171" spans="56:56" x14ac:dyDescent="0.25">
      <c r="BD3171" s="389"/>
    </row>
    <row r="3172" spans="56:56" x14ac:dyDescent="0.25">
      <c r="BD3172" s="389"/>
    </row>
    <row r="3173" spans="56:56" x14ac:dyDescent="0.25">
      <c r="BD3173" s="389"/>
    </row>
    <row r="3174" spans="56:56" x14ac:dyDescent="0.25">
      <c r="BD3174" s="389"/>
    </row>
    <row r="3175" spans="56:56" x14ac:dyDescent="0.25">
      <c r="BD3175" s="389"/>
    </row>
    <row r="3176" spans="56:56" x14ac:dyDescent="0.25">
      <c r="BD3176" s="389"/>
    </row>
    <row r="3177" spans="56:56" x14ac:dyDescent="0.25">
      <c r="BD3177" s="389"/>
    </row>
    <row r="3178" spans="56:56" x14ac:dyDescent="0.25">
      <c r="BD3178" s="389"/>
    </row>
    <row r="3179" spans="56:56" x14ac:dyDescent="0.25">
      <c r="BD3179" s="389"/>
    </row>
    <row r="3180" spans="56:56" x14ac:dyDescent="0.25">
      <c r="BD3180" s="389"/>
    </row>
    <row r="3181" spans="56:56" x14ac:dyDescent="0.25">
      <c r="BD3181" s="389"/>
    </row>
    <row r="3182" spans="56:56" x14ac:dyDescent="0.25">
      <c r="BD3182" s="389"/>
    </row>
    <row r="3183" spans="56:56" x14ac:dyDescent="0.25">
      <c r="BD3183" s="389"/>
    </row>
    <row r="3184" spans="56:56" x14ac:dyDescent="0.25">
      <c r="BD3184" s="389"/>
    </row>
    <row r="3185" spans="56:56" x14ac:dyDescent="0.25">
      <c r="BD3185" s="389"/>
    </row>
    <row r="3186" spans="56:56" x14ac:dyDescent="0.25">
      <c r="BD3186" s="389"/>
    </row>
    <row r="3187" spans="56:56" x14ac:dyDescent="0.25">
      <c r="BD3187" s="389"/>
    </row>
    <row r="3188" spans="56:56" x14ac:dyDescent="0.25">
      <c r="BD3188" s="389"/>
    </row>
    <row r="3189" spans="56:56" x14ac:dyDescent="0.25">
      <c r="BD3189" s="389"/>
    </row>
    <row r="3190" spans="56:56" x14ac:dyDescent="0.25">
      <c r="BD3190" s="389"/>
    </row>
    <row r="3191" spans="56:56" x14ac:dyDescent="0.25">
      <c r="BD3191" s="389"/>
    </row>
    <row r="3192" spans="56:56" x14ac:dyDescent="0.25">
      <c r="BD3192" s="389"/>
    </row>
    <row r="3193" spans="56:56" x14ac:dyDescent="0.25">
      <c r="BD3193" s="389"/>
    </row>
    <row r="3194" spans="56:56" x14ac:dyDescent="0.25">
      <c r="BD3194" s="389"/>
    </row>
    <row r="3195" spans="56:56" x14ac:dyDescent="0.25">
      <c r="BD3195" s="389"/>
    </row>
    <row r="3196" spans="56:56" x14ac:dyDescent="0.25">
      <c r="BD3196" s="389"/>
    </row>
    <row r="3197" spans="56:56" x14ac:dyDescent="0.25">
      <c r="BD3197" s="389"/>
    </row>
    <row r="3198" spans="56:56" x14ac:dyDescent="0.25">
      <c r="BD3198" s="389"/>
    </row>
    <row r="3199" spans="56:56" x14ac:dyDescent="0.25">
      <c r="BD3199" s="389"/>
    </row>
    <row r="3200" spans="56:56" x14ac:dyDescent="0.25">
      <c r="BD3200" s="389"/>
    </row>
    <row r="3201" spans="56:56" x14ac:dyDescent="0.25">
      <c r="BD3201" s="389"/>
    </row>
    <row r="3202" spans="56:56" x14ac:dyDescent="0.25">
      <c r="BD3202" s="389"/>
    </row>
    <row r="3203" spans="56:56" x14ac:dyDescent="0.25">
      <c r="BD3203" s="389"/>
    </row>
    <row r="3204" spans="56:56" x14ac:dyDescent="0.25">
      <c r="BD3204" s="389"/>
    </row>
    <row r="3205" spans="56:56" x14ac:dyDescent="0.25">
      <c r="BD3205" s="389"/>
    </row>
    <row r="3206" spans="56:56" x14ac:dyDescent="0.25">
      <c r="BD3206" s="389"/>
    </row>
    <row r="3207" spans="56:56" x14ac:dyDescent="0.25">
      <c r="BD3207" s="389"/>
    </row>
    <row r="3208" spans="56:56" x14ac:dyDescent="0.25">
      <c r="BD3208" s="389"/>
    </row>
    <row r="3209" spans="56:56" x14ac:dyDescent="0.25">
      <c r="BD3209" s="389"/>
    </row>
    <row r="3210" spans="56:56" x14ac:dyDescent="0.25">
      <c r="BD3210" s="389"/>
    </row>
    <row r="3211" spans="56:56" x14ac:dyDescent="0.25">
      <c r="BD3211" s="389"/>
    </row>
    <row r="3212" spans="56:56" x14ac:dyDescent="0.25">
      <c r="BD3212" s="389"/>
    </row>
    <row r="3213" spans="56:56" x14ac:dyDescent="0.25">
      <c r="BD3213" s="389"/>
    </row>
    <row r="3214" spans="56:56" x14ac:dyDescent="0.25">
      <c r="BD3214" s="389"/>
    </row>
    <row r="3215" spans="56:56" x14ac:dyDescent="0.25">
      <c r="BD3215" s="389"/>
    </row>
    <row r="3216" spans="56:56" x14ac:dyDescent="0.25">
      <c r="BD3216" s="389"/>
    </row>
    <row r="3217" spans="56:56" x14ac:dyDescent="0.25">
      <c r="BD3217" s="389"/>
    </row>
    <row r="3218" spans="56:56" x14ac:dyDescent="0.25">
      <c r="BD3218" s="389"/>
    </row>
    <row r="3219" spans="56:56" x14ac:dyDescent="0.25">
      <c r="BD3219" s="389"/>
    </row>
    <row r="3220" spans="56:56" x14ac:dyDescent="0.25">
      <c r="BD3220" s="389"/>
    </row>
    <row r="3221" spans="56:56" x14ac:dyDescent="0.25">
      <c r="BD3221" s="389"/>
    </row>
    <row r="3222" spans="56:56" x14ac:dyDescent="0.25">
      <c r="BD3222" s="389"/>
    </row>
    <row r="3223" spans="56:56" x14ac:dyDescent="0.25">
      <c r="BD3223" s="389"/>
    </row>
    <row r="3224" spans="56:56" x14ac:dyDescent="0.25">
      <c r="BD3224" s="389"/>
    </row>
    <row r="3225" spans="56:56" x14ac:dyDescent="0.25">
      <c r="BD3225" s="389"/>
    </row>
    <row r="3226" spans="56:56" x14ac:dyDescent="0.25">
      <c r="BD3226" s="389"/>
    </row>
    <row r="3227" spans="56:56" x14ac:dyDescent="0.25">
      <c r="BD3227" s="389"/>
    </row>
    <row r="3228" spans="56:56" x14ac:dyDescent="0.25">
      <c r="BD3228" s="389"/>
    </row>
    <row r="3229" spans="56:56" x14ac:dyDescent="0.25">
      <c r="BD3229" s="389"/>
    </row>
    <row r="3230" spans="56:56" x14ac:dyDescent="0.25">
      <c r="BD3230" s="389"/>
    </row>
    <row r="3231" spans="56:56" x14ac:dyDescent="0.25">
      <c r="BD3231" s="389"/>
    </row>
    <row r="3232" spans="56:56" x14ac:dyDescent="0.25">
      <c r="BD3232" s="389"/>
    </row>
    <row r="3233" spans="56:56" x14ac:dyDescent="0.25">
      <c r="BD3233" s="389"/>
    </row>
    <row r="3234" spans="56:56" x14ac:dyDescent="0.25">
      <c r="BD3234" s="389"/>
    </row>
    <row r="3235" spans="56:56" x14ac:dyDescent="0.25">
      <c r="BD3235" s="389"/>
    </row>
    <row r="3236" spans="56:56" x14ac:dyDescent="0.25">
      <c r="BD3236" s="389"/>
    </row>
    <row r="3237" spans="56:56" x14ac:dyDescent="0.25">
      <c r="BD3237" s="389"/>
    </row>
    <row r="3238" spans="56:56" x14ac:dyDescent="0.25">
      <c r="BD3238" s="389"/>
    </row>
    <row r="3239" spans="56:56" x14ac:dyDescent="0.25">
      <c r="BD3239" s="389"/>
    </row>
    <row r="3240" spans="56:56" x14ac:dyDescent="0.25">
      <c r="BD3240" s="389"/>
    </row>
    <row r="3241" spans="56:56" x14ac:dyDescent="0.25">
      <c r="BD3241" s="389"/>
    </row>
    <row r="3242" spans="56:56" x14ac:dyDescent="0.25">
      <c r="BD3242" s="389"/>
    </row>
    <row r="3243" spans="56:56" x14ac:dyDescent="0.25">
      <c r="BD3243" s="389"/>
    </row>
    <row r="3244" spans="56:56" x14ac:dyDescent="0.25">
      <c r="BD3244" s="389"/>
    </row>
    <row r="3245" spans="56:56" x14ac:dyDescent="0.25">
      <c r="BD3245" s="389"/>
    </row>
    <row r="3246" spans="56:56" x14ac:dyDescent="0.25">
      <c r="BD3246" s="389"/>
    </row>
    <row r="3247" spans="56:56" x14ac:dyDescent="0.25">
      <c r="BD3247" s="389"/>
    </row>
    <row r="3248" spans="56:56" x14ac:dyDescent="0.25">
      <c r="BD3248" s="389"/>
    </row>
    <row r="3249" spans="56:56" x14ac:dyDescent="0.25">
      <c r="BD3249" s="389"/>
    </row>
    <row r="3250" spans="56:56" x14ac:dyDescent="0.25">
      <c r="BD3250" s="389"/>
    </row>
    <row r="3251" spans="56:56" x14ac:dyDescent="0.25">
      <c r="BD3251" s="389"/>
    </row>
    <row r="3252" spans="56:56" x14ac:dyDescent="0.25">
      <c r="BD3252" s="389"/>
    </row>
    <row r="3253" spans="56:56" x14ac:dyDescent="0.25">
      <c r="BD3253" s="389"/>
    </row>
    <row r="3254" spans="56:56" x14ac:dyDescent="0.25">
      <c r="BD3254" s="389"/>
    </row>
    <row r="3255" spans="56:56" x14ac:dyDescent="0.25">
      <c r="BD3255" s="389"/>
    </row>
    <row r="3256" spans="56:56" x14ac:dyDescent="0.25">
      <c r="BD3256" s="389"/>
    </row>
    <row r="3257" spans="56:56" x14ac:dyDescent="0.25">
      <c r="BD3257" s="389"/>
    </row>
    <row r="3258" spans="56:56" x14ac:dyDescent="0.25">
      <c r="BD3258" s="389"/>
    </row>
    <row r="3259" spans="56:56" x14ac:dyDescent="0.25">
      <c r="BD3259" s="389"/>
    </row>
    <row r="3260" spans="56:56" x14ac:dyDescent="0.25">
      <c r="BD3260" s="389"/>
    </row>
    <row r="3261" spans="56:56" x14ac:dyDescent="0.25">
      <c r="BD3261" s="389"/>
    </row>
    <row r="3262" spans="56:56" x14ac:dyDescent="0.25">
      <c r="BD3262" s="389"/>
    </row>
    <row r="3263" spans="56:56" x14ac:dyDescent="0.25">
      <c r="BD3263" s="389"/>
    </row>
    <row r="3264" spans="56:56" x14ac:dyDescent="0.25">
      <c r="BD3264" s="389"/>
    </row>
    <row r="3265" spans="56:56" x14ac:dyDescent="0.25">
      <c r="BD3265" s="389"/>
    </row>
    <row r="3266" spans="56:56" x14ac:dyDescent="0.25">
      <c r="BD3266" s="389"/>
    </row>
    <row r="3267" spans="56:56" x14ac:dyDescent="0.25">
      <c r="BD3267" s="389"/>
    </row>
    <row r="3268" spans="56:56" x14ac:dyDescent="0.25">
      <c r="BD3268" s="389"/>
    </row>
    <row r="3269" spans="56:56" x14ac:dyDescent="0.25">
      <c r="BD3269" s="389"/>
    </row>
    <row r="3270" spans="56:56" x14ac:dyDescent="0.25">
      <c r="BD3270" s="389"/>
    </row>
    <row r="3271" spans="56:56" x14ac:dyDescent="0.25">
      <c r="BD3271" s="389"/>
    </row>
    <row r="3272" spans="56:56" x14ac:dyDescent="0.25">
      <c r="BD3272" s="389"/>
    </row>
    <row r="3273" spans="56:56" x14ac:dyDescent="0.25">
      <c r="BD3273" s="389"/>
    </row>
    <row r="3274" spans="56:56" x14ac:dyDescent="0.25">
      <c r="BD3274" s="389"/>
    </row>
    <row r="3275" spans="56:56" x14ac:dyDescent="0.25">
      <c r="BD3275" s="389"/>
    </row>
    <row r="3276" spans="56:56" x14ac:dyDescent="0.25">
      <c r="BD3276" s="389"/>
    </row>
    <row r="3277" spans="56:56" x14ac:dyDescent="0.25">
      <c r="BD3277" s="389"/>
    </row>
    <row r="3278" spans="56:56" x14ac:dyDescent="0.25">
      <c r="BD3278" s="389"/>
    </row>
    <row r="3279" spans="56:56" x14ac:dyDescent="0.25">
      <c r="BD3279" s="389"/>
    </row>
    <row r="3280" spans="56:56" x14ac:dyDescent="0.25">
      <c r="BD3280" s="389"/>
    </row>
    <row r="3281" spans="56:56" x14ac:dyDescent="0.25">
      <c r="BD3281" s="389"/>
    </row>
    <row r="3282" spans="56:56" x14ac:dyDescent="0.25">
      <c r="BD3282" s="389"/>
    </row>
    <row r="3283" spans="56:56" x14ac:dyDescent="0.25">
      <c r="BD3283" s="389"/>
    </row>
    <row r="3284" spans="56:56" x14ac:dyDescent="0.25">
      <c r="BD3284" s="389"/>
    </row>
    <row r="3285" spans="56:56" x14ac:dyDescent="0.25">
      <c r="BD3285" s="389"/>
    </row>
    <row r="3286" spans="56:56" x14ac:dyDescent="0.25">
      <c r="BD3286" s="389"/>
    </row>
    <row r="3287" spans="56:56" x14ac:dyDescent="0.25">
      <c r="BD3287" s="389"/>
    </row>
    <row r="3288" spans="56:56" x14ac:dyDescent="0.25">
      <c r="BD3288" s="389"/>
    </row>
    <row r="3289" spans="56:56" x14ac:dyDescent="0.25">
      <c r="BD3289" s="389"/>
    </row>
    <row r="3290" spans="56:56" x14ac:dyDescent="0.25">
      <c r="BD3290" s="389"/>
    </row>
    <row r="3291" spans="56:56" x14ac:dyDescent="0.25">
      <c r="BD3291" s="389"/>
    </row>
    <row r="3292" spans="56:56" x14ac:dyDescent="0.25">
      <c r="BD3292" s="389"/>
    </row>
    <row r="3293" spans="56:56" x14ac:dyDescent="0.25">
      <c r="BD3293" s="389"/>
    </row>
    <row r="3294" spans="56:56" x14ac:dyDescent="0.25">
      <c r="BD3294" s="389"/>
    </row>
    <row r="3295" spans="56:56" x14ac:dyDescent="0.25">
      <c r="BD3295" s="389"/>
    </row>
    <row r="3296" spans="56:56" x14ac:dyDescent="0.25">
      <c r="BD3296" s="389"/>
    </row>
    <row r="3297" spans="56:56" x14ac:dyDescent="0.25">
      <c r="BD3297" s="389"/>
    </row>
    <row r="3298" spans="56:56" x14ac:dyDescent="0.25">
      <c r="BD3298" s="389"/>
    </row>
    <row r="3299" spans="56:56" x14ac:dyDescent="0.25">
      <c r="BD3299" s="389"/>
    </row>
    <row r="3300" spans="56:56" x14ac:dyDescent="0.25">
      <c r="BD3300" s="389"/>
    </row>
    <row r="3301" spans="56:56" x14ac:dyDescent="0.25">
      <c r="BD3301" s="389"/>
    </row>
    <row r="3302" spans="56:56" x14ac:dyDescent="0.25">
      <c r="BD3302" s="389"/>
    </row>
    <row r="3303" spans="56:56" x14ac:dyDescent="0.25">
      <c r="BD3303" s="389"/>
    </row>
    <row r="3304" spans="56:56" x14ac:dyDescent="0.25">
      <c r="BD3304" s="389"/>
    </row>
    <row r="3305" spans="56:56" x14ac:dyDescent="0.25">
      <c r="BD3305" s="389"/>
    </row>
    <row r="3306" spans="56:56" x14ac:dyDescent="0.25">
      <c r="BD3306" s="389"/>
    </row>
    <row r="3307" spans="56:56" x14ac:dyDescent="0.25">
      <c r="BD3307" s="389"/>
    </row>
    <row r="3308" spans="56:56" x14ac:dyDescent="0.25">
      <c r="BD3308" s="389"/>
    </row>
    <row r="3309" spans="56:56" x14ac:dyDescent="0.25">
      <c r="BD3309" s="389"/>
    </row>
    <row r="3310" spans="56:56" x14ac:dyDescent="0.25">
      <c r="BD3310" s="389"/>
    </row>
    <row r="3311" spans="56:56" x14ac:dyDescent="0.25">
      <c r="BD3311" s="389"/>
    </row>
    <row r="3312" spans="56:56" x14ac:dyDescent="0.25">
      <c r="BD3312" s="389"/>
    </row>
    <row r="3313" spans="56:56" x14ac:dyDescent="0.25">
      <c r="BD3313" s="389"/>
    </row>
    <row r="3314" spans="56:56" x14ac:dyDescent="0.25">
      <c r="BD3314" s="389"/>
    </row>
    <row r="3315" spans="56:56" x14ac:dyDescent="0.25">
      <c r="BD3315" s="389"/>
    </row>
    <row r="3316" spans="56:56" x14ac:dyDescent="0.25">
      <c r="BD3316" s="389"/>
    </row>
    <row r="3317" spans="56:56" x14ac:dyDescent="0.25">
      <c r="BD3317" s="389"/>
    </row>
    <row r="3318" spans="56:56" x14ac:dyDescent="0.25">
      <c r="BD3318" s="389"/>
    </row>
    <row r="3319" spans="56:56" x14ac:dyDescent="0.25">
      <c r="BD3319" s="389"/>
    </row>
    <row r="3320" spans="56:56" x14ac:dyDescent="0.25">
      <c r="BD3320" s="389"/>
    </row>
    <row r="3321" spans="56:56" x14ac:dyDescent="0.25">
      <c r="BD3321" s="389"/>
    </row>
    <row r="3322" spans="56:56" x14ac:dyDescent="0.25">
      <c r="BD3322" s="389"/>
    </row>
    <row r="3323" spans="56:56" x14ac:dyDescent="0.25">
      <c r="BD3323" s="389"/>
    </row>
    <row r="3324" spans="56:56" x14ac:dyDescent="0.25">
      <c r="BD3324" s="389"/>
    </row>
    <row r="3325" spans="56:56" x14ac:dyDescent="0.25">
      <c r="BD3325" s="389"/>
    </row>
    <row r="3326" spans="56:56" x14ac:dyDescent="0.25">
      <c r="BD3326" s="389"/>
    </row>
    <row r="3327" spans="56:56" x14ac:dyDescent="0.25">
      <c r="BD3327" s="389"/>
    </row>
    <row r="3328" spans="56:56" x14ac:dyDescent="0.25">
      <c r="BD3328" s="389"/>
    </row>
    <row r="3329" spans="56:56" x14ac:dyDescent="0.25">
      <c r="BD3329" s="389"/>
    </row>
    <row r="3330" spans="56:56" x14ac:dyDescent="0.25">
      <c r="BD3330" s="389"/>
    </row>
    <row r="3331" spans="56:56" x14ac:dyDescent="0.25">
      <c r="BD3331" s="389"/>
    </row>
    <row r="3332" spans="56:56" x14ac:dyDescent="0.25">
      <c r="BD3332" s="389"/>
    </row>
    <row r="3333" spans="56:56" x14ac:dyDescent="0.25">
      <c r="BD3333" s="389"/>
    </row>
    <row r="3334" spans="56:56" x14ac:dyDescent="0.25">
      <c r="BD3334" s="389"/>
    </row>
    <row r="3335" spans="56:56" x14ac:dyDescent="0.25">
      <c r="BD3335" s="389"/>
    </row>
    <row r="3336" spans="56:56" x14ac:dyDescent="0.25">
      <c r="BD3336" s="389"/>
    </row>
    <row r="3337" spans="56:56" x14ac:dyDescent="0.25">
      <c r="BD3337" s="389"/>
    </row>
    <row r="3338" spans="56:56" x14ac:dyDescent="0.25">
      <c r="BD3338" s="389"/>
    </row>
    <row r="3339" spans="56:56" x14ac:dyDescent="0.25">
      <c r="BD3339" s="389"/>
    </row>
    <row r="3340" spans="56:56" x14ac:dyDescent="0.25">
      <c r="BD3340" s="389"/>
    </row>
    <row r="3341" spans="56:56" x14ac:dyDescent="0.25">
      <c r="BD3341" s="389"/>
    </row>
    <row r="3342" spans="56:56" x14ac:dyDescent="0.25">
      <c r="BD3342" s="389"/>
    </row>
    <row r="3343" spans="56:56" x14ac:dyDescent="0.25">
      <c r="BD3343" s="389"/>
    </row>
    <row r="3344" spans="56:56" x14ac:dyDescent="0.25">
      <c r="BD3344" s="389"/>
    </row>
    <row r="3345" spans="56:56" x14ac:dyDescent="0.25">
      <c r="BD3345" s="389"/>
    </row>
    <row r="3346" spans="56:56" x14ac:dyDescent="0.25">
      <c r="BD3346" s="389"/>
    </row>
    <row r="3347" spans="56:56" x14ac:dyDescent="0.25">
      <c r="BD3347" s="389"/>
    </row>
    <row r="3348" spans="56:56" x14ac:dyDescent="0.25">
      <c r="BD3348" s="389"/>
    </row>
    <row r="3349" spans="56:56" x14ac:dyDescent="0.25">
      <c r="BD3349" s="389"/>
    </row>
    <row r="3350" spans="56:56" x14ac:dyDescent="0.25">
      <c r="BD3350" s="389"/>
    </row>
    <row r="3351" spans="56:56" x14ac:dyDescent="0.25">
      <c r="BD3351" s="389"/>
    </row>
    <row r="3352" spans="56:56" x14ac:dyDescent="0.25">
      <c r="BD3352" s="389"/>
    </row>
    <row r="3353" spans="56:56" x14ac:dyDescent="0.25">
      <c r="BD3353" s="389"/>
    </row>
    <row r="3354" spans="56:56" x14ac:dyDescent="0.25">
      <c r="BD3354" s="389"/>
    </row>
    <row r="3355" spans="56:56" x14ac:dyDescent="0.25">
      <c r="BD3355" s="389"/>
    </row>
    <row r="3356" spans="56:56" x14ac:dyDescent="0.25">
      <c r="BD3356" s="389"/>
    </row>
    <row r="3357" spans="56:56" x14ac:dyDescent="0.25">
      <c r="BD3357" s="389"/>
    </row>
    <row r="3358" spans="56:56" x14ac:dyDescent="0.25">
      <c r="BD3358" s="389"/>
    </row>
    <row r="3359" spans="56:56" x14ac:dyDescent="0.25">
      <c r="BD3359" s="389"/>
    </row>
    <row r="3360" spans="56:56" x14ac:dyDescent="0.25">
      <c r="BD3360" s="389"/>
    </row>
    <row r="3361" spans="56:56" x14ac:dyDescent="0.25">
      <c r="BD3361" s="389"/>
    </row>
    <row r="3362" spans="56:56" x14ac:dyDescent="0.25">
      <c r="BD3362" s="389"/>
    </row>
    <row r="3363" spans="56:56" x14ac:dyDescent="0.25">
      <c r="BD3363" s="389"/>
    </row>
    <row r="3364" spans="56:56" x14ac:dyDescent="0.25">
      <c r="BD3364" s="389"/>
    </row>
    <row r="3365" spans="56:56" x14ac:dyDescent="0.25">
      <c r="BD3365" s="389"/>
    </row>
    <row r="3366" spans="56:56" x14ac:dyDescent="0.25">
      <c r="BD3366" s="389"/>
    </row>
    <row r="3367" spans="56:56" x14ac:dyDescent="0.25">
      <c r="BD3367" s="389"/>
    </row>
    <row r="3368" spans="56:56" x14ac:dyDescent="0.25">
      <c r="BD3368" s="389"/>
    </row>
    <row r="3369" spans="56:56" x14ac:dyDescent="0.25">
      <c r="BD3369" s="389"/>
    </row>
    <row r="3370" spans="56:56" x14ac:dyDescent="0.25">
      <c r="BD3370" s="389"/>
    </row>
    <row r="3371" spans="56:56" x14ac:dyDescent="0.25">
      <c r="BD3371" s="389"/>
    </row>
    <row r="3372" spans="56:56" x14ac:dyDescent="0.25">
      <c r="BD3372" s="389"/>
    </row>
    <row r="3373" spans="56:56" x14ac:dyDescent="0.25">
      <c r="BD3373" s="389"/>
    </row>
    <row r="3374" spans="56:56" x14ac:dyDescent="0.25">
      <c r="BD3374" s="389"/>
    </row>
    <row r="3375" spans="56:56" x14ac:dyDescent="0.25">
      <c r="BD3375" s="389"/>
    </row>
    <row r="3376" spans="56:56" x14ac:dyDescent="0.25">
      <c r="BD3376" s="389"/>
    </row>
    <row r="3377" spans="56:56" x14ac:dyDescent="0.25">
      <c r="BD3377" s="389"/>
    </row>
    <row r="3378" spans="56:56" x14ac:dyDescent="0.25">
      <c r="BD3378" s="389"/>
    </row>
    <row r="3379" spans="56:56" x14ac:dyDescent="0.25">
      <c r="BD3379" s="389"/>
    </row>
    <row r="3380" spans="56:56" x14ac:dyDescent="0.25">
      <c r="BD3380" s="389"/>
    </row>
    <row r="3381" spans="56:56" x14ac:dyDescent="0.25">
      <c r="BD3381" s="389"/>
    </row>
    <row r="3382" spans="56:56" x14ac:dyDescent="0.25">
      <c r="BD3382" s="389"/>
    </row>
    <row r="3383" spans="56:56" x14ac:dyDescent="0.25">
      <c r="BD3383" s="389"/>
    </row>
    <row r="3384" spans="56:56" x14ac:dyDescent="0.25">
      <c r="BD3384" s="389"/>
    </row>
    <row r="3385" spans="56:56" x14ac:dyDescent="0.25">
      <c r="BD3385" s="389"/>
    </row>
    <row r="3386" spans="56:56" x14ac:dyDescent="0.25">
      <c r="BD3386" s="389"/>
    </row>
    <row r="3387" spans="56:56" x14ac:dyDescent="0.25">
      <c r="BD3387" s="389"/>
    </row>
    <row r="3388" spans="56:56" x14ac:dyDescent="0.25">
      <c r="BD3388" s="389"/>
    </row>
    <row r="3389" spans="56:56" x14ac:dyDescent="0.25">
      <c r="BD3389" s="389"/>
    </row>
    <row r="3390" spans="56:56" x14ac:dyDescent="0.25">
      <c r="BD3390" s="389"/>
    </row>
    <row r="3391" spans="56:56" x14ac:dyDescent="0.25">
      <c r="BD3391" s="389"/>
    </row>
    <row r="3392" spans="56:56" x14ac:dyDescent="0.25">
      <c r="BD3392" s="389"/>
    </row>
    <row r="3393" spans="56:56" x14ac:dyDescent="0.25">
      <c r="BD3393" s="389"/>
    </row>
    <row r="3394" spans="56:56" x14ac:dyDescent="0.25">
      <c r="BD3394" s="389"/>
    </row>
    <row r="3395" spans="56:56" x14ac:dyDescent="0.25">
      <c r="BD3395" s="389"/>
    </row>
    <row r="3396" spans="56:56" x14ac:dyDescent="0.25">
      <c r="BD3396" s="389"/>
    </row>
    <row r="3397" spans="56:56" x14ac:dyDescent="0.25">
      <c r="BD3397" s="389"/>
    </row>
    <row r="3398" spans="56:56" x14ac:dyDescent="0.25">
      <c r="BD3398" s="389"/>
    </row>
    <row r="3399" spans="56:56" x14ac:dyDescent="0.25">
      <c r="BD3399" s="389"/>
    </row>
    <row r="3400" spans="56:56" x14ac:dyDescent="0.25">
      <c r="BD3400" s="389"/>
    </row>
    <row r="3401" spans="56:56" x14ac:dyDescent="0.25">
      <c r="BD3401" s="389"/>
    </row>
    <row r="3402" spans="56:56" x14ac:dyDescent="0.25">
      <c r="BD3402" s="389"/>
    </row>
    <row r="3403" spans="56:56" x14ac:dyDescent="0.25">
      <c r="BD3403" s="389"/>
    </row>
    <row r="3404" spans="56:56" x14ac:dyDescent="0.25">
      <c r="BD3404" s="389"/>
    </row>
    <row r="3405" spans="56:56" x14ac:dyDescent="0.25">
      <c r="BD3405" s="389"/>
    </row>
    <row r="3406" spans="56:56" x14ac:dyDescent="0.25">
      <c r="BD3406" s="389"/>
    </row>
    <row r="3407" spans="56:56" x14ac:dyDescent="0.25">
      <c r="BD3407" s="389"/>
    </row>
    <row r="3408" spans="56:56" x14ac:dyDescent="0.25">
      <c r="BD3408" s="389"/>
    </row>
    <row r="3409" spans="56:56" x14ac:dyDescent="0.25">
      <c r="BD3409" s="389"/>
    </row>
    <row r="3410" spans="56:56" x14ac:dyDescent="0.25">
      <c r="BD3410" s="389"/>
    </row>
    <row r="3411" spans="56:56" x14ac:dyDescent="0.25">
      <c r="BD3411" s="389"/>
    </row>
    <row r="3412" spans="56:56" x14ac:dyDescent="0.25">
      <c r="BD3412" s="389"/>
    </row>
    <row r="3413" spans="56:56" x14ac:dyDescent="0.25">
      <c r="BD3413" s="389"/>
    </row>
    <row r="3414" spans="56:56" x14ac:dyDescent="0.25">
      <c r="BD3414" s="389"/>
    </row>
    <row r="3415" spans="56:56" x14ac:dyDescent="0.25">
      <c r="BD3415" s="389"/>
    </row>
    <row r="3416" spans="56:56" x14ac:dyDescent="0.25">
      <c r="BD3416" s="389"/>
    </row>
    <row r="3417" spans="56:56" x14ac:dyDescent="0.25">
      <c r="BD3417" s="389"/>
    </row>
    <row r="3418" spans="56:56" x14ac:dyDescent="0.25">
      <c r="BD3418" s="389"/>
    </row>
    <row r="3419" spans="56:56" x14ac:dyDescent="0.25">
      <c r="BD3419" s="389"/>
    </row>
    <row r="3420" spans="56:56" x14ac:dyDescent="0.25">
      <c r="BD3420" s="389"/>
    </row>
    <row r="3421" spans="56:56" x14ac:dyDescent="0.25">
      <c r="BD3421" s="389"/>
    </row>
    <row r="3422" spans="56:56" x14ac:dyDescent="0.25">
      <c r="BD3422" s="389"/>
    </row>
    <row r="3423" spans="56:56" x14ac:dyDescent="0.25">
      <c r="BD3423" s="389"/>
    </row>
    <row r="3424" spans="56:56" x14ac:dyDescent="0.25">
      <c r="BD3424" s="389"/>
    </row>
    <row r="3425" spans="56:56" x14ac:dyDescent="0.25">
      <c r="BD3425" s="389"/>
    </row>
    <row r="3426" spans="56:56" x14ac:dyDescent="0.25">
      <c r="BD3426" s="389"/>
    </row>
    <row r="3427" spans="56:56" x14ac:dyDescent="0.25">
      <c r="BD3427" s="389"/>
    </row>
    <row r="3428" spans="56:56" x14ac:dyDescent="0.25">
      <c r="BD3428" s="389"/>
    </row>
    <row r="3429" spans="56:56" x14ac:dyDescent="0.25">
      <c r="BD3429" s="389"/>
    </row>
    <row r="3430" spans="56:56" x14ac:dyDescent="0.25">
      <c r="BD3430" s="389"/>
    </row>
    <row r="3431" spans="56:56" x14ac:dyDescent="0.25">
      <c r="BD3431" s="389"/>
    </row>
    <row r="3432" spans="56:56" x14ac:dyDescent="0.25">
      <c r="BD3432" s="389"/>
    </row>
    <row r="3433" spans="56:56" x14ac:dyDescent="0.25">
      <c r="BD3433" s="389"/>
    </row>
    <row r="3434" spans="56:56" x14ac:dyDescent="0.25">
      <c r="BD3434" s="389"/>
    </row>
    <row r="3435" spans="56:56" x14ac:dyDescent="0.25">
      <c r="BD3435" s="389"/>
    </row>
    <row r="3436" spans="56:56" x14ac:dyDescent="0.25">
      <c r="BD3436" s="389"/>
    </row>
    <row r="3437" spans="56:56" x14ac:dyDescent="0.25">
      <c r="BD3437" s="389"/>
    </row>
    <row r="3438" spans="56:56" x14ac:dyDescent="0.25">
      <c r="BD3438" s="389"/>
    </row>
    <row r="3439" spans="56:56" x14ac:dyDescent="0.25">
      <c r="BD3439" s="389"/>
    </row>
    <row r="3440" spans="56:56" x14ac:dyDescent="0.25">
      <c r="BD3440" s="389"/>
    </row>
    <row r="3441" spans="56:56" x14ac:dyDescent="0.25">
      <c r="BD3441" s="389"/>
    </row>
    <row r="3442" spans="56:56" x14ac:dyDescent="0.25">
      <c r="BD3442" s="389"/>
    </row>
    <row r="3443" spans="56:56" x14ac:dyDescent="0.25">
      <c r="BD3443" s="389"/>
    </row>
    <row r="3444" spans="56:56" x14ac:dyDescent="0.25">
      <c r="BD3444" s="389"/>
    </row>
    <row r="3445" spans="56:56" x14ac:dyDescent="0.25">
      <c r="BD3445" s="389"/>
    </row>
    <row r="3446" spans="56:56" x14ac:dyDescent="0.25">
      <c r="BD3446" s="389"/>
    </row>
    <row r="3447" spans="56:56" x14ac:dyDescent="0.25">
      <c r="BD3447" s="389"/>
    </row>
    <row r="3448" spans="56:56" x14ac:dyDescent="0.25">
      <c r="BD3448" s="389"/>
    </row>
    <row r="3449" spans="56:56" x14ac:dyDescent="0.25">
      <c r="BD3449" s="389"/>
    </row>
    <row r="3450" spans="56:56" x14ac:dyDescent="0.25">
      <c r="BD3450" s="389"/>
    </row>
    <row r="3451" spans="56:56" x14ac:dyDescent="0.25">
      <c r="BD3451" s="389"/>
    </row>
    <row r="3452" spans="56:56" x14ac:dyDescent="0.25">
      <c r="BD3452" s="389"/>
    </row>
    <row r="3453" spans="56:56" x14ac:dyDescent="0.25">
      <c r="BD3453" s="389"/>
    </row>
    <row r="3454" spans="56:56" x14ac:dyDescent="0.25">
      <c r="BD3454" s="389"/>
    </row>
    <row r="3455" spans="56:56" x14ac:dyDescent="0.25">
      <c r="BD3455" s="389"/>
    </row>
    <row r="3456" spans="56:56" x14ac:dyDescent="0.25">
      <c r="BD3456" s="389"/>
    </row>
    <row r="3457" spans="56:56" x14ac:dyDescent="0.25">
      <c r="BD3457" s="389"/>
    </row>
    <row r="3458" spans="56:56" x14ac:dyDescent="0.25">
      <c r="BD3458" s="389"/>
    </row>
    <row r="3459" spans="56:56" x14ac:dyDescent="0.25">
      <c r="BD3459" s="389"/>
    </row>
    <row r="3460" spans="56:56" x14ac:dyDescent="0.25">
      <c r="BD3460" s="389"/>
    </row>
    <row r="3461" spans="56:56" x14ac:dyDescent="0.25">
      <c r="BD3461" s="389"/>
    </row>
    <row r="3462" spans="56:56" x14ac:dyDescent="0.25">
      <c r="BD3462" s="389"/>
    </row>
    <row r="3463" spans="56:56" x14ac:dyDescent="0.25">
      <c r="BD3463" s="389"/>
    </row>
    <row r="3464" spans="56:56" x14ac:dyDescent="0.25">
      <c r="BD3464" s="389"/>
    </row>
    <row r="3465" spans="56:56" x14ac:dyDescent="0.25">
      <c r="BD3465" s="389"/>
    </row>
    <row r="3466" spans="56:56" x14ac:dyDescent="0.25">
      <c r="BD3466" s="389"/>
    </row>
    <row r="3467" spans="56:56" x14ac:dyDescent="0.25">
      <c r="BD3467" s="389"/>
    </row>
    <row r="3468" spans="56:56" x14ac:dyDescent="0.25">
      <c r="BD3468" s="389"/>
    </row>
    <row r="3469" spans="56:56" x14ac:dyDescent="0.25">
      <c r="BD3469" s="389"/>
    </row>
    <row r="3470" spans="56:56" x14ac:dyDescent="0.25">
      <c r="BD3470" s="389"/>
    </row>
    <row r="3471" spans="56:56" x14ac:dyDescent="0.25">
      <c r="BD3471" s="389"/>
    </row>
    <row r="3472" spans="56:56" x14ac:dyDescent="0.25">
      <c r="BD3472" s="389"/>
    </row>
    <row r="3473" spans="56:56" x14ac:dyDescent="0.25">
      <c r="BD3473" s="389"/>
    </row>
    <row r="3474" spans="56:56" x14ac:dyDescent="0.25">
      <c r="BD3474" s="389"/>
    </row>
    <row r="3475" spans="56:56" x14ac:dyDescent="0.25">
      <c r="BD3475" s="389"/>
    </row>
    <row r="3476" spans="56:56" x14ac:dyDescent="0.25">
      <c r="BD3476" s="389"/>
    </row>
    <row r="3477" spans="56:56" x14ac:dyDescent="0.25">
      <c r="BD3477" s="389"/>
    </row>
    <row r="3478" spans="56:56" x14ac:dyDescent="0.25">
      <c r="BD3478" s="389"/>
    </row>
    <row r="3479" spans="56:56" x14ac:dyDescent="0.25">
      <c r="BD3479" s="389"/>
    </row>
    <row r="3480" spans="56:56" x14ac:dyDescent="0.25">
      <c r="BD3480" s="389"/>
    </row>
    <row r="3481" spans="56:56" x14ac:dyDescent="0.25">
      <c r="BD3481" s="389"/>
    </row>
    <row r="3482" spans="56:56" x14ac:dyDescent="0.25">
      <c r="BD3482" s="389"/>
    </row>
    <row r="3483" spans="56:56" x14ac:dyDescent="0.25">
      <c r="BD3483" s="389"/>
    </row>
    <row r="3484" spans="56:56" x14ac:dyDescent="0.25">
      <c r="BD3484" s="389"/>
    </row>
    <row r="3485" spans="56:56" x14ac:dyDescent="0.25">
      <c r="BD3485" s="389"/>
    </row>
    <row r="3486" spans="56:56" x14ac:dyDescent="0.25">
      <c r="BD3486" s="389"/>
    </row>
    <row r="3487" spans="56:56" x14ac:dyDescent="0.25">
      <c r="BD3487" s="389"/>
    </row>
    <row r="3488" spans="56:56" x14ac:dyDescent="0.25">
      <c r="BD3488" s="389"/>
    </row>
    <row r="3489" spans="56:56" x14ac:dyDescent="0.25">
      <c r="BD3489" s="389"/>
    </row>
    <row r="3490" spans="56:56" x14ac:dyDescent="0.25">
      <c r="BD3490" s="389"/>
    </row>
    <row r="3491" spans="56:56" x14ac:dyDescent="0.25">
      <c r="BD3491" s="389"/>
    </row>
    <row r="3492" spans="56:56" x14ac:dyDescent="0.25">
      <c r="BD3492" s="389"/>
    </row>
    <row r="3493" spans="56:56" x14ac:dyDescent="0.25">
      <c r="BD3493" s="389"/>
    </row>
    <row r="3494" spans="56:56" x14ac:dyDescent="0.25">
      <c r="BD3494" s="389"/>
    </row>
    <row r="3495" spans="56:56" x14ac:dyDescent="0.25">
      <c r="BD3495" s="389"/>
    </row>
    <row r="3496" spans="56:56" x14ac:dyDescent="0.25">
      <c r="BD3496" s="389"/>
    </row>
    <row r="3497" spans="56:56" x14ac:dyDescent="0.25">
      <c r="BD3497" s="389"/>
    </row>
    <row r="3498" spans="56:56" x14ac:dyDescent="0.25">
      <c r="BD3498" s="389"/>
    </row>
    <row r="3499" spans="56:56" x14ac:dyDescent="0.25">
      <c r="BD3499" s="389"/>
    </row>
    <row r="3500" spans="56:56" x14ac:dyDescent="0.25">
      <c r="BD3500" s="389"/>
    </row>
    <row r="3501" spans="56:56" x14ac:dyDescent="0.25">
      <c r="BD3501" s="389"/>
    </row>
    <row r="3502" spans="56:56" x14ac:dyDescent="0.25">
      <c r="BD3502" s="389"/>
    </row>
    <row r="3503" spans="56:56" x14ac:dyDescent="0.25">
      <c r="BD3503" s="389"/>
    </row>
    <row r="3504" spans="56:56" x14ac:dyDescent="0.25">
      <c r="BD3504" s="389"/>
    </row>
    <row r="3505" spans="56:56" x14ac:dyDescent="0.25">
      <c r="BD3505" s="389"/>
    </row>
    <row r="3506" spans="56:56" x14ac:dyDescent="0.25">
      <c r="BD3506" s="389"/>
    </row>
    <row r="3507" spans="56:56" x14ac:dyDescent="0.25">
      <c r="BD3507" s="389"/>
    </row>
    <row r="3508" spans="56:56" x14ac:dyDescent="0.25">
      <c r="BD3508" s="389"/>
    </row>
    <row r="3509" spans="56:56" x14ac:dyDescent="0.25">
      <c r="BD3509" s="389"/>
    </row>
    <row r="3510" spans="56:56" x14ac:dyDescent="0.25">
      <c r="BD3510" s="389"/>
    </row>
    <row r="3511" spans="56:56" x14ac:dyDescent="0.25">
      <c r="BD3511" s="389"/>
    </row>
    <row r="3512" spans="56:56" x14ac:dyDescent="0.25">
      <c r="BD3512" s="389"/>
    </row>
    <row r="3513" spans="56:56" x14ac:dyDescent="0.25">
      <c r="BD3513" s="389"/>
    </row>
    <row r="3514" spans="56:56" x14ac:dyDescent="0.25">
      <c r="BD3514" s="389"/>
    </row>
    <row r="3515" spans="56:56" x14ac:dyDescent="0.25">
      <c r="BD3515" s="389"/>
    </row>
    <row r="3516" spans="56:56" x14ac:dyDescent="0.25">
      <c r="BD3516" s="389"/>
    </row>
    <row r="3517" spans="56:56" x14ac:dyDescent="0.25">
      <c r="BD3517" s="389"/>
    </row>
    <row r="3518" spans="56:56" x14ac:dyDescent="0.25">
      <c r="BD3518" s="389"/>
    </row>
    <row r="3519" spans="56:56" x14ac:dyDescent="0.25">
      <c r="BD3519" s="389"/>
    </row>
    <row r="3520" spans="56:56" x14ac:dyDescent="0.25">
      <c r="BD3520" s="389"/>
    </row>
    <row r="3521" spans="56:56" x14ac:dyDescent="0.25">
      <c r="BD3521" s="389"/>
    </row>
    <row r="3522" spans="56:56" x14ac:dyDescent="0.25">
      <c r="BD3522" s="389"/>
    </row>
    <row r="3523" spans="56:56" x14ac:dyDescent="0.25">
      <c r="BD3523" s="389"/>
    </row>
    <row r="3524" spans="56:56" x14ac:dyDescent="0.25">
      <c r="BD3524" s="389"/>
    </row>
    <row r="3525" spans="56:56" x14ac:dyDescent="0.25">
      <c r="BD3525" s="389"/>
    </row>
    <row r="3526" spans="56:56" x14ac:dyDescent="0.25">
      <c r="BD3526" s="389"/>
    </row>
    <row r="3527" spans="56:56" x14ac:dyDescent="0.25">
      <c r="BD3527" s="389"/>
    </row>
    <row r="3528" spans="56:56" x14ac:dyDescent="0.25">
      <c r="BD3528" s="389"/>
    </row>
    <row r="3529" spans="56:56" x14ac:dyDescent="0.25">
      <c r="BD3529" s="389"/>
    </row>
    <row r="3530" spans="56:56" x14ac:dyDescent="0.25">
      <c r="BD3530" s="389"/>
    </row>
    <row r="3531" spans="56:56" x14ac:dyDescent="0.25">
      <c r="BD3531" s="389"/>
    </row>
    <row r="3532" spans="56:56" x14ac:dyDescent="0.25">
      <c r="BD3532" s="389"/>
    </row>
    <row r="3533" spans="56:56" x14ac:dyDescent="0.25">
      <c r="BD3533" s="389"/>
    </row>
    <row r="3534" spans="56:56" x14ac:dyDescent="0.25">
      <c r="BD3534" s="389"/>
    </row>
    <row r="3535" spans="56:56" ht="15.75" thickBot="1" x14ac:dyDescent="0.3">
      <c r="BD3535" s="390"/>
    </row>
  </sheetData>
  <dataValidations disablePrompts="1" count="5">
    <dataValidation type="list" allowBlank="1" showInputMessage="1" showErrorMessage="1" sqref="AC2">
      <formula1>"AllDepos,DeposBeforeFirstFuturesStartDate,DeposBeforeFirstFuturesStartDatePlusOne,DeposBeforeFirstFuturesExpiryDate"</formula1>
    </dataValidation>
    <dataValidation type="list" allowBlank="1" showInputMessage="1" showErrorMessage="1" sqref="F22:F29">
      <formula1>"Following,Modified Following,Preceding,Modified Preceding,Unadjusted"</formula1>
    </dataValidation>
    <dataValidation type="list" allowBlank="1" showInputMessage="1" showErrorMessage="1" sqref="H33:H77 H3:H1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33:G77">
      <formula1>"Annual,Semiannual,EveryFourthMonth,Quarterly,Bimonthly,Monthly,Biweekly,Weekly,Daily,Once,NoFrequency"</formula1>
    </dataValidation>
    <dataValidation type="list" allowBlank="1" showInputMessage="1" showErrorMessage="1" sqref="F33:F77">
      <formula1>"Following,Modified Following,Preceding,Modified Preceding,Month End Reference,Unadjusted Month End,Unadjusted"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80"/>
  <sheetViews>
    <sheetView workbookViewId="0"/>
  </sheetViews>
  <sheetFormatPr defaultRowHeight="15" outlineLevelCol="1" x14ac:dyDescent="0.25"/>
  <cols>
    <col min="1" max="1" width="5" style="1" bestFit="1" customWidth="1"/>
    <col min="2" max="2" width="17.28515625" style="1" hidden="1" customWidth="1" outlineLevel="1"/>
    <col min="3" max="3" width="10" style="58" bestFit="1" customWidth="1" collapsed="1"/>
    <col min="4" max="4" width="7.7109375" style="45" customWidth="1"/>
    <col min="5" max="5" width="19.28515625" style="49" bestFit="1" customWidth="1"/>
    <col min="6" max="6" width="10" style="1" bestFit="1" customWidth="1"/>
    <col min="7" max="7" width="20.28515625" style="1" bestFit="1" customWidth="1"/>
    <col min="8" max="8" width="12.140625" style="1" customWidth="1"/>
    <col min="9" max="9" width="15.140625" style="1" bestFit="1" customWidth="1"/>
    <col min="10" max="10" width="9" style="45" bestFit="1" customWidth="1"/>
    <col min="11" max="12" width="2.7109375" style="1" customWidth="1"/>
    <col min="13" max="13" width="11.5703125" style="1" hidden="1" customWidth="1" outlineLevel="1"/>
    <col min="14" max="14" width="10" style="1" hidden="1" customWidth="1" outlineLevel="1"/>
    <col min="15" max="15" width="11.5703125" style="1" hidden="1" customWidth="1" outlineLevel="1"/>
    <col min="16" max="16" width="12" style="1" hidden="1" customWidth="1" outlineLevel="1"/>
    <col min="17" max="17" width="5" style="1" bestFit="1" customWidth="1" collapsed="1"/>
    <col min="18" max="18" width="6.42578125" style="1" bestFit="1" customWidth="1"/>
    <col min="19" max="19" width="10" style="1" hidden="1" customWidth="1" outlineLevel="1"/>
    <col min="20" max="20" width="11" style="1" bestFit="1" customWidth="1" collapsed="1"/>
    <col min="21" max="22" width="17.28515625" style="1" bestFit="1" customWidth="1"/>
    <col min="23" max="23" width="8" style="1" bestFit="1" customWidth="1"/>
    <col min="24" max="24" width="15.140625" style="1" bestFit="1" customWidth="1"/>
    <col min="25" max="25" width="9" style="1" bestFit="1" customWidth="1"/>
    <col min="26" max="16384" width="9.140625" style="1"/>
  </cols>
  <sheetData>
    <row r="1" spans="1:23" ht="18" customHeight="1" thickBot="1" x14ac:dyDescent="0.3">
      <c r="B1" s="2"/>
      <c r="C1" s="56"/>
      <c r="D1" s="42"/>
      <c r="E1" s="46"/>
      <c r="F1" s="12"/>
      <c r="J1" s="42"/>
      <c r="M1" s="28"/>
      <c r="N1" s="28"/>
      <c r="O1" s="28"/>
      <c r="P1" s="28"/>
      <c r="Q1" s="29" t="s">
        <v>178</v>
      </c>
      <c r="R1" s="30"/>
      <c r="S1" s="30"/>
      <c r="T1" s="50"/>
      <c r="U1" s="30"/>
      <c r="V1" s="30"/>
      <c r="W1" s="31"/>
    </row>
    <row r="2" spans="1:23" ht="21" customHeight="1" x14ac:dyDescent="0.25">
      <c r="A2" s="27" t="s">
        <v>18</v>
      </c>
      <c r="B2" s="27"/>
      <c r="C2" s="27" t="s">
        <v>1</v>
      </c>
      <c r="D2" s="27" t="s">
        <v>2</v>
      </c>
      <c r="E2" s="27" t="s">
        <v>13</v>
      </c>
      <c r="F2" s="27" t="s">
        <v>3</v>
      </c>
      <c r="G2" s="27" t="s">
        <v>4</v>
      </c>
      <c r="H2" s="27" t="s">
        <v>5</v>
      </c>
      <c r="I2" s="27" t="s">
        <v>44</v>
      </c>
      <c r="J2" s="27" t="s">
        <v>48</v>
      </c>
      <c r="M2" s="28"/>
      <c r="N2" s="30"/>
      <c r="O2" s="30"/>
      <c r="P2" s="30"/>
      <c r="Q2" s="32" t="s">
        <v>18</v>
      </c>
      <c r="R2" s="33"/>
      <c r="S2" s="33" t="s">
        <v>44</v>
      </c>
      <c r="T2" s="51" t="s">
        <v>40</v>
      </c>
      <c r="U2" s="33" t="s">
        <v>38</v>
      </c>
      <c r="V2" s="33" t="s">
        <v>39</v>
      </c>
      <c r="W2" s="39">
        <f t="array" ref="W2:W71">_xll.qlPiecewiseYieldCurveData(GeneralSettings!D15,Trigger)</f>
        <v>-1.0138892832213192E-3</v>
      </c>
    </row>
    <row r="3" spans="1:23" ht="11.25" customHeight="1" x14ac:dyDescent="0.25">
      <c r="A3" s="14" t="s">
        <v>47</v>
      </c>
      <c r="B3" s="14" t="str">
        <f t="array" ref="B3:B18">_xll.ohFilter(PastedValue!O2:O62,PastedValue!K2:K62="Dp")</f>
        <v>O/N</v>
      </c>
      <c r="C3" s="54" t="str">
        <f>IF(LEFT(B3,1)="#",(_xll.qlCalendarBusinessDaysBetween(Calendar,Settlementdate,DATE(RIGHT(LEFT(B3,5),4),LEFT(RIGHT(B3,4),2),RIGHT(B3,2)),,TRUE,Trigger)-1)&amp;"D",B3)</f>
        <v>O/N</v>
      </c>
      <c r="D3" s="43">
        <f>IF(C3="O/N",0,IF(C3="T/N",1,2))</f>
        <v>0</v>
      </c>
      <c r="E3" s="47" t="str">
        <f t="shared" ref="E3:E18" si="0">IF(OR(RIGHT(C3,1)="M",RIGHT(C3,1)="D"),"Modified Following","Following")</f>
        <v>Following</v>
      </c>
      <c r="F3" s="55" t="str">
        <f t="shared" ref="F3:F9" si="1">IF(OR(RIGHT(C3,1)="M",RIGHT(C3,1)="D"),"TRUE","FALSE")</f>
        <v>FALSE</v>
      </c>
      <c r="G3" s="15" t="s">
        <v>51</v>
      </c>
      <c r="H3" s="16">
        <f t="array" ref="H3:H18">_xll.ohFilter(PastedValue!R2:R62,PastedValue!K2:K62="Dp")/100</f>
        <v>-9.9999900000000011E-4</v>
      </c>
      <c r="I3" s="17" t="str">
        <f>_xll.qlDepositRateHelper2(,H3,IF(RIGHT(C3,1)="N","1D",C3),D3,Calendar,E3,F3,G3,,Trigger)</f>
        <v>obj_00d73#0003</v>
      </c>
      <c r="J3" s="43" t="b">
        <f>IF(ISNUMBER(H3),TRUE,FALSE)</f>
        <v>1</v>
      </c>
      <c r="K3" s="2"/>
      <c r="M3" s="32" t="s">
        <v>18</v>
      </c>
      <c r="N3" s="33"/>
      <c r="O3" s="33" t="s">
        <v>44</v>
      </c>
      <c r="P3" s="33"/>
      <c r="Q3" s="34" t="str">
        <f t="array" ref="Q3:Q71">_xll.ohPack(_xll.ohFilter(M4:M72,P4:P72),Trigger)</f>
        <v>Dp</v>
      </c>
      <c r="R3" s="34" t="str">
        <f t="array" ref="R3:R71">_xll.ohPack(_xll.ohFilter(N4:N72,P4:P72),Trigger)</f>
        <v>O/N</v>
      </c>
      <c r="S3" s="34" t="str">
        <f t="array" ref="S3:S71">_xll.ohPack(_xll.ohFilter(O4:O72,P4:P72))</f>
        <v>obj_00d73#0003</v>
      </c>
      <c r="T3" s="52">
        <f>_xll.qlRateHelperQuoteValue(S3,Trigger)</f>
        <v>-9.9999900000000011E-4</v>
      </c>
      <c r="U3" s="35">
        <f>_xll.qlRateHelperEarliestDate(S3,Trigger)</f>
        <v>42136</v>
      </c>
      <c r="V3" s="35">
        <f>_xll.qlRateHelperLatestDate(S3,Trigger)</f>
        <v>42137</v>
      </c>
      <c r="W3" s="40">
        <v>-1.0138892832213192E-3</v>
      </c>
    </row>
    <row r="4" spans="1:23" ht="11.25" customHeight="1" x14ac:dyDescent="0.25">
      <c r="A4" s="14" t="s">
        <v>47</v>
      </c>
      <c r="B4" s="14" t="str">
        <v>T/N</v>
      </c>
      <c r="C4" s="54" t="str">
        <f>IF(LEFT(B4,1)="#",(_xll.qlCalendarBusinessDaysBetween(Calendar,Settlementdate,DATE(RIGHT(LEFT(B4,5),4),LEFT(RIGHT(B4,4),2),RIGHT(B4,2)),,TRUE,Trigger)-1)&amp;"D",B4)</f>
        <v>T/N</v>
      </c>
      <c r="D4" s="43">
        <f t="shared" ref="D4:D17" si="2">IF(C4="O/N",0,IF(C4="T/N",1,2))</f>
        <v>1</v>
      </c>
      <c r="E4" s="47" t="str">
        <f t="shared" si="0"/>
        <v>Following</v>
      </c>
      <c r="F4" s="55" t="str">
        <f t="shared" si="1"/>
        <v>FALSE</v>
      </c>
      <c r="G4" s="15" t="s">
        <v>51</v>
      </c>
      <c r="H4" s="16">
        <v>-1E-3</v>
      </c>
      <c r="I4" s="17" t="str">
        <f>_xll.qlDepositRateHelper2(,H4,IF(RIGHT(C4,1)="N","1D",C4),D4,Calendar,E4,F4,G4,,Trigger)</f>
        <v>obj_00d74#0003</v>
      </c>
      <c r="J4" s="43" t="b">
        <f t="shared" ref="J4:J18" si="3">IF(ISNUMBER(H4),TRUE,FALSE)</f>
        <v>1</v>
      </c>
      <c r="K4" s="13"/>
      <c r="M4" s="63" t="str">
        <f>A3</f>
        <v>Dp</v>
      </c>
      <c r="N4" s="64" t="str">
        <f>C3</f>
        <v>O/N</v>
      </c>
      <c r="O4" s="34" t="str">
        <f>I3</f>
        <v>obj_00d73#0003</v>
      </c>
      <c r="P4" s="34" t="b">
        <f>J3</f>
        <v>1</v>
      </c>
      <c r="Q4" s="34" t="str">
        <v>Dp</v>
      </c>
      <c r="R4" s="34" t="str">
        <v>T/N</v>
      </c>
      <c r="S4" s="34" t="str">
        <v>obj_00d74#0003</v>
      </c>
      <c r="T4" s="52">
        <f>_xll.qlRateHelperQuoteValue(S4,Trigger)</f>
        <v>-1E-3</v>
      </c>
      <c r="U4" s="35">
        <f>_xll.qlRateHelperEarliestDate(S4,Trigger)</f>
        <v>42137</v>
      </c>
      <c r="V4" s="35">
        <f>_xll.qlRateHelperLatestDate(S4,Trigger)</f>
        <v>42138</v>
      </c>
      <c r="W4" s="40">
        <v>-1.0138897901325011E-3</v>
      </c>
    </row>
    <row r="5" spans="1:23" ht="11.25" customHeight="1" x14ac:dyDescent="0.25">
      <c r="A5" s="14" t="s">
        <v>47</v>
      </c>
      <c r="B5" s="14" t="str">
        <v>S/N</v>
      </c>
      <c r="C5" s="54" t="str">
        <f>IF(LEFT(B5,1)="#",(_xll.qlCalendarBusinessDaysBetween(Calendar,Settlementdate,DATE(RIGHT(LEFT(B5,5),4),LEFT(RIGHT(B5,4),2),RIGHT(B5,2)),,TRUE,Trigger)-1)&amp;"D",B5)</f>
        <v>S/N</v>
      </c>
      <c r="D5" s="43">
        <f t="shared" si="2"/>
        <v>2</v>
      </c>
      <c r="E5" s="47" t="str">
        <f t="shared" si="0"/>
        <v>Following</v>
      </c>
      <c r="F5" s="55" t="str">
        <f t="shared" si="1"/>
        <v>FALSE</v>
      </c>
      <c r="G5" s="15" t="s">
        <v>51</v>
      </c>
      <c r="H5" s="16">
        <v>-1E-3</v>
      </c>
      <c r="I5" s="17" t="str">
        <f>_xll.qlDepositRateHelper2(,H5,IF(RIGHT(C5,1)="N","1D",C5),D5,Calendar,E5,F5,G5,,Trigger)</f>
        <v>obj_00d6f#0003</v>
      </c>
      <c r="J5" s="43" t="b">
        <f t="shared" si="3"/>
        <v>1</v>
      </c>
      <c r="K5" s="13"/>
      <c r="M5" s="63" t="str">
        <f t="shared" ref="M5:M19" si="4">A4</f>
        <v>Dp</v>
      </c>
      <c r="N5" s="64" t="str">
        <f t="shared" ref="N5:N19" si="5">C4</f>
        <v>T/N</v>
      </c>
      <c r="O5" s="34" t="str">
        <f t="shared" ref="O5:O19" si="6">I4</f>
        <v>obj_00d74#0003</v>
      </c>
      <c r="P5" s="34" t="b">
        <f t="shared" ref="P5:P19" si="7">J4</f>
        <v>1</v>
      </c>
      <c r="Q5" s="34" t="str">
        <v>Dp</v>
      </c>
      <c r="R5" s="34" t="str">
        <v>S/N</v>
      </c>
      <c r="S5" s="34" t="str">
        <v>obj_00d6f#0003</v>
      </c>
      <c r="T5" s="52">
        <f>_xll.qlRateHelperQuoteValue(S5,Trigger)</f>
        <v>-1E-3</v>
      </c>
      <c r="U5" s="35">
        <f>_xll.qlRateHelperEarliestDate(S5,Trigger)</f>
        <v>42138</v>
      </c>
      <c r="V5" s="35">
        <f>_xll.qlRateHelperLatestDate(S5,Trigger)</f>
        <v>42139</v>
      </c>
      <c r="W5" s="40">
        <v>-1.0138899590894734E-3</v>
      </c>
    </row>
    <row r="6" spans="1:23" ht="11.25" customHeight="1" x14ac:dyDescent="0.25">
      <c r="A6" s="14" t="s">
        <v>47</v>
      </c>
      <c r="B6" s="14" t="str">
        <v>1W</v>
      </c>
      <c r="C6" s="54" t="str">
        <f>IF(LEFT(B6,1)="#",(_xll.qlCalendarBusinessDaysBetween(Calendar,Settlementdate,DATE(RIGHT(LEFT(B6,5),4),LEFT(RIGHT(B6,4),2),RIGHT(B6,2)),,TRUE,Trigger)-1)&amp;"D",B6)</f>
        <v>1W</v>
      </c>
      <c r="D6" s="43">
        <f t="shared" si="2"/>
        <v>2</v>
      </c>
      <c r="E6" s="47" t="str">
        <f t="shared" si="0"/>
        <v>Following</v>
      </c>
      <c r="F6" s="55" t="str">
        <f t="shared" si="1"/>
        <v>FALSE</v>
      </c>
      <c r="G6" s="15" t="s">
        <v>51</v>
      </c>
      <c r="H6" s="16">
        <v>-8.9999999999999998E-4</v>
      </c>
      <c r="I6" s="17" t="str">
        <f>_xll.qlDepositRateHelper2(,H6,IF(RIGHT(C6,1)="N","1D",C6),D6,Calendar,E6,F6,G6,,Trigger)</f>
        <v>obj_00d76#0003</v>
      </c>
      <c r="J6" s="43" t="b">
        <f t="shared" si="3"/>
        <v>1</v>
      </c>
      <c r="K6" s="13"/>
      <c r="M6" s="63" t="str">
        <f t="shared" si="4"/>
        <v>Dp</v>
      </c>
      <c r="N6" s="64" t="str">
        <f t="shared" si="5"/>
        <v>S/N</v>
      </c>
      <c r="O6" s="34" t="str">
        <f t="shared" si="6"/>
        <v>obj_00d6f#0003</v>
      </c>
      <c r="P6" s="34" t="b">
        <f t="shared" si="7"/>
        <v>1</v>
      </c>
      <c r="Q6" s="34" t="str">
        <v>Dp</v>
      </c>
      <c r="R6" s="34" t="str">
        <v>1W</v>
      </c>
      <c r="S6" s="34" t="str">
        <v>obj_00d76#0003</v>
      </c>
      <c r="T6" s="52">
        <f>_xll.qlRateHelperQuoteValue(S6,Trigger)</f>
        <v>-8.9999999999999998E-4</v>
      </c>
      <c r="U6" s="35">
        <f>_xll.qlRateHelperEarliestDate(S6,Trigger)</f>
        <v>42138</v>
      </c>
      <c r="V6" s="35">
        <f>_xll.qlRateHelperLatestDate(S6,Trigger)</f>
        <v>42145</v>
      </c>
      <c r="W6" s="40">
        <v>-9.3503727459623095E-4</v>
      </c>
    </row>
    <row r="7" spans="1:23" ht="11.25" customHeight="1" x14ac:dyDescent="0.25">
      <c r="A7" s="14" t="s">
        <v>47</v>
      </c>
      <c r="B7" s="14" t="str">
        <v>2W</v>
      </c>
      <c r="C7" s="54" t="str">
        <f>IF(LEFT(B7,1)="#",(_xll.qlCalendarBusinessDaysBetween(Calendar,Settlementdate,DATE(RIGHT(LEFT(B7,5),4),LEFT(RIGHT(B7,4),2),RIGHT(B7,2)),,TRUE,Trigger)-1)&amp;"D",B7)</f>
        <v>2W</v>
      </c>
      <c r="D7" s="43">
        <f t="shared" si="2"/>
        <v>2</v>
      </c>
      <c r="E7" s="47" t="str">
        <f t="shared" si="0"/>
        <v>Following</v>
      </c>
      <c r="F7" s="55" t="str">
        <f t="shared" si="1"/>
        <v>FALSE</v>
      </c>
      <c r="G7" s="15" t="s">
        <v>51</v>
      </c>
      <c r="H7" s="16">
        <v>-5.9999999999999995E-4</v>
      </c>
      <c r="I7" s="17" t="str">
        <f>_xll.qlDepositRateHelper2(,H7,IF(RIGHT(C7,1)="N","1D",C7),D7,Calendar,E7,F7,G7,,Trigger)</f>
        <v>obj_00d6c#0003</v>
      </c>
      <c r="J7" s="43" t="b">
        <f t="shared" si="3"/>
        <v>1</v>
      </c>
      <c r="K7" s="13"/>
      <c r="M7" s="63" t="str">
        <f t="shared" si="4"/>
        <v>Dp</v>
      </c>
      <c r="N7" s="64" t="str">
        <f t="shared" si="5"/>
        <v>1W</v>
      </c>
      <c r="O7" s="34" t="str">
        <f t="shared" si="6"/>
        <v>obj_00d76#0003</v>
      </c>
      <c r="P7" s="34" t="b">
        <f t="shared" si="7"/>
        <v>1</v>
      </c>
      <c r="Q7" s="34" t="str">
        <v>Dp</v>
      </c>
      <c r="R7" s="34" t="str">
        <v>2W</v>
      </c>
      <c r="S7" s="34" t="str">
        <v>obj_00d6c#0003</v>
      </c>
      <c r="T7" s="52">
        <f>_xll.qlRateHelperQuoteValue(S7,Trigger)</f>
        <v>-5.9999999999999995E-4</v>
      </c>
      <c r="U7" s="35">
        <f>_xll.qlRateHelperEarliestDate(S7,Trigger)</f>
        <v>42138</v>
      </c>
      <c r="V7" s="35">
        <f>_xll.qlRateHelperLatestDate(S7,Trigger)</f>
        <v>42152</v>
      </c>
      <c r="W7" s="40">
        <v>-6.590341006303366E-4</v>
      </c>
    </row>
    <row r="8" spans="1:23" ht="11.25" customHeight="1" x14ac:dyDescent="0.25">
      <c r="A8" s="14" t="s">
        <v>47</v>
      </c>
      <c r="B8" s="14" t="str">
        <v>3W</v>
      </c>
      <c r="C8" s="54" t="str">
        <f>IF(LEFT(B8,1)="#",(_xll.qlCalendarBusinessDaysBetween(Calendar,Settlementdate,DATE(RIGHT(LEFT(B8,5),4),LEFT(RIGHT(B8,4),2),RIGHT(B8,2)),,TRUE,Trigger)-1)&amp;"D",B8)</f>
        <v>3W</v>
      </c>
      <c r="D8" s="43">
        <f t="shared" si="2"/>
        <v>2</v>
      </c>
      <c r="E8" s="47" t="str">
        <f t="shared" si="0"/>
        <v>Following</v>
      </c>
      <c r="F8" s="55" t="str">
        <f t="shared" si="1"/>
        <v>FALSE</v>
      </c>
      <c r="G8" s="15" t="s">
        <v>51</v>
      </c>
      <c r="H8" s="16">
        <v>-5.9999999999999995E-4</v>
      </c>
      <c r="I8" s="17" t="str">
        <f>_xll.qlDepositRateHelper2(,H8,IF(RIGHT(C8,1)="N","1D",C8),D8,Calendar,E8,F8,G8,,Trigger)</f>
        <v>obj_00d72#0003</v>
      </c>
      <c r="J8" s="43" t="b">
        <f t="shared" si="3"/>
        <v>1</v>
      </c>
      <c r="K8" s="13"/>
      <c r="M8" s="63" t="str">
        <f t="shared" si="4"/>
        <v>Dp</v>
      </c>
      <c r="N8" s="64" t="str">
        <f t="shared" si="5"/>
        <v>2W</v>
      </c>
      <c r="O8" s="34" t="str">
        <f t="shared" si="6"/>
        <v>obj_00d6c#0003</v>
      </c>
      <c r="P8" s="34" t="b">
        <f t="shared" si="7"/>
        <v>1</v>
      </c>
      <c r="Q8" s="34" t="str">
        <v>Dp</v>
      </c>
      <c r="R8" s="34" t="str">
        <v>3W</v>
      </c>
      <c r="S8" s="34" t="str">
        <v>obj_00d72#0003</v>
      </c>
      <c r="T8" s="52">
        <f>_xll.qlRateHelperQuoteValue(S8,Trigger)</f>
        <v>-5.9999999999999995E-4</v>
      </c>
      <c r="U8" s="35">
        <f>_xll.qlRateHelperEarliestDate(S8,Trigger)</f>
        <v>42138</v>
      </c>
      <c r="V8" s="35">
        <f>_xll.qlRateHelperLatestDate(S8,Trigger)</f>
        <v>42159</v>
      </c>
      <c r="W8" s="40">
        <v>-6.436088325189643E-4</v>
      </c>
    </row>
    <row r="9" spans="1:23" ht="11.25" customHeight="1" x14ac:dyDescent="0.25">
      <c r="A9" s="14" t="s">
        <v>47</v>
      </c>
      <c r="B9" s="14" t="str">
        <v>1M</v>
      </c>
      <c r="C9" s="54" t="str">
        <f>IF(LEFT(B9,1)="#",(_xll.qlCalendarBusinessDaysBetween(Calendar,Settlementdate,DATE(RIGHT(LEFT(B9,5),4),LEFT(RIGHT(B9,4),2),RIGHT(B9,2)),,TRUE,Trigger)-1)&amp;"D",B9)</f>
        <v>1M</v>
      </c>
      <c r="D9" s="43">
        <f t="shared" si="2"/>
        <v>2</v>
      </c>
      <c r="E9" s="47" t="str">
        <f t="shared" si="0"/>
        <v>Modified Following</v>
      </c>
      <c r="F9" s="55" t="str">
        <f t="shared" si="1"/>
        <v>TRUE</v>
      </c>
      <c r="G9" s="15" t="s">
        <v>51</v>
      </c>
      <c r="H9" s="16">
        <v>-5.0000000000000001E-4</v>
      </c>
      <c r="I9" s="17" t="str">
        <f>_xll.qlDepositRateHelper2(,H9,IF(RIGHT(C9,1)="N","1D",C9),D9,Calendar,E9,F9,G9,,Trigger)</f>
        <v>obj_00d77#0003</v>
      </c>
      <c r="J9" s="43" t="b">
        <f t="shared" si="3"/>
        <v>1</v>
      </c>
      <c r="K9" s="13"/>
      <c r="M9" s="63" t="str">
        <f t="shared" si="4"/>
        <v>Dp</v>
      </c>
      <c r="N9" s="64" t="str">
        <f t="shared" si="5"/>
        <v>3W</v>
      </c>
      <c r="O9" s="34" t="str">
        <f t="shared" si="6"/>
        <v>obj_00d72#0003</v>
      </c>
      <c r="P9" s="34" t="b">
        <f t="shared" si="7"/>
        <v>1</v>
      </c>
      <c r="Q9" s="34" t="str">
        <v>Dp</v>
      </c>
      <c r="R9" s="34" t="str">
        <v>1M</v>
      </c>
      <c r="S9" s="34" t="str">
        <v>obj_00d77#0003</v>
      </c>
      <c r="T9" s="52">
        <f>_xll.qlRateHelperQuoteValue(S9,Trigger)</f>
        <v>-5.0000000000000001E-4</v>
      </c>
      <c r="U9" s="35">
        <f>_xll.qlRateHelperEarliestDate(S9,Trigger)</f>
        <v>42138</v>
      </c>
      <c r="V9" s="35">
        <f>_xll.qlRateHelperLatestDate(S9,Trigger)</f>
        <v>42170</v>
      </c>
      <c r="W9" s="40">
        <v>-5.3677536197079901E-4</v>
      </c>
    </row>
    <row r="10" spans="1:23" ht="11.25" customHeight="1" x14ac:dyDescent="0.25">
      <c r="A10" s="14" t="s">
        <v>47</v>
      </c>
      <c r="B10" s="14" t="str">
        <v>2M</v>
      </c>
      <c r="C10" s="54" t="str">
        <f>IF(LEFT(B10,1)="#",(_xll.qlCalendarBusinessDaysBetween(Calendar,Settlementdate,DATE(RIGHT(LEFT(B10,5),4),LEFT(RIGHT(B10,4),2),RIGHT(B10,2)),,TRUE,Trigger)-1)&amp;"D",B10)</f>
        <v>2M</v>
      </c>
      <c r="D10" s="43">
        <f t="shared" si="2"/>
        <v>2</v>
      </c>
      <c r="E10" s="47" t="str">
        <f t="shared" si="0"/>
        <v>Modified Following</v>
      </c>
      <c r="F10" s="55" t="str">
        <f>IF(OR(RIGHT(C10,1)="M",RIGHT(C10,1)="D"),"TRUE","FALSE")</f>
        <v>TRUE</v>
      </c>
      <c r="G10" s="15" t="s">
        <v>51</v>
      </c>
      <c r="H10" s="16">
        <v>-2.0000000000000001E-4</v>
      </c>
      <c r="I10" s="17" t="str">
        <f>_xll.qlDepositRateHelper2(,H10,IF(RIGHT(C10,1)="N","1D",C10),D10,Calendar,E10,F10,G10,,Trigger)</f>
        <v>obj_00d6e#0003</v>
      </c>
      <c r="J10" s="43" t="b">
        <f t="shared" si="3"/>
        <v>1</v>
      </c>
      <c r="K10" s="13"/>
      <c r="M10" s="63" t="str">
        <f t="shared" si="4"/>
        <v>Dp</v>
      </c>
      <c r="N10" s="64" t="str">
        <f t="shared" si="5"/>
        <v>1M</v>
      </c>
      <c r="O10" s="34" t="str">
        <f t="shared" si="6"/>
        <v>obj_00d77#0003</v>
      </c>
      <c r="P10" s="34" t="b">
        <f t="shared" si="7"/>
        <v>1</v>
      </c>
      <c r="Q10" s="34" t="str">
        <v>Dp</v>
      </c>
      <c r="R10" s="34" t="str">
        <v>2M</v>
      </c>
      <c r="S10" s="34" t="str">
        <v>obj_00d6e#0003</v>
      </c>
      <c r="T10" s="52">
        <f>_xll.qlRateHelperQuoteValue(S10,Trigger)</f>
        <v>-2.0000000000000001E-4</v>
      </c>
      <c r="U10" s="35">
        <f>_xll.qlRateHelperEarliestDate(S10,Trigger)</f>
        <v>42138</v>
      </c>
      <c r="V10" s="35">
        <f>_xll.qlRateHelperLatestDate(S10,Trigger)</f>
        <v>42199</v>
      </c>
      <c r="W10" s="40">
        <v>-2.2853069242466831E-4</v>
      </c>
    </row>
    <row r="11" spans="1:23" ht="11.25" customHeight="1" x14ac:dyDescent="0.25">
      <c r="A11" s="14" t="s">
        <v>47</v>
      </c>
      <c r="B11" s="14" t="str">
        <v>3M</v>
      </c>
      <c r="C11" s="54" t="str">
        <f>IF(LEFT(B11,1)="#",(_xll.qlCalendarBusinessDaysBetween(Calendar,Settlementdate,DATE(RIGHT(LEFT(B11,5),4),LEFT(RIGHT(B11,4),2),RIGHT(B11,2)),,TRUE,Trigger)-1)&amp;"D",B11)</f>
        <v>3M</v>
      </c>
      <c r="D11" s="43">
        <f t="shared" si="2"/>
        <v>2</v>
      </c>
      <c r="E11" s="47" t="str">
        <f t="shared" si="0"/>
        <v>Modified Following</v>
      </c>
      <c r="F11" s="55" t="str">
        <f t="shared" ref="F11:F18" si="8">IF(OR(RIGHT(C11,1)="M",RIGHT(C11,1)="D"),"TRUE","FALSE")</f>
        <v>TRUE</v>
      </c>
      <c r="G11" s="15" t="s">
        <v>51</v>
      </c>
      <c r="H11" s="16">
        <v>1E-4</v>
      </c>
      <c r="I11" s="17" t="str">
        <f>_xll.qlDepositRateHelper2(,H11,IF(RIGHT(C11,1)="N","1D",C11),D11,Calendar,E11,F11,G11,,Trigger)</f>
        <v>obj_00d6d#0003</v>
      </c>
      <c r="J11" s="43" t="b">
        <f t="shared" si="3"/>
        <v>1</v>
      </c>
      <c r="K11" s="13"/>
      <c r="M11" s="63" t="str">
        <f t="shared" si="4"/>
        <v>Dp</v>
      </c>
      <c r="N11" s="64" t="str">
        <f t="shared" si="5"/>
        <v>2M</v>
      </c>
      <c r="O11" s="34" t="str">
        <f t="shared" si="6"/>
        <v>obj_00d6e#0003</v>
      </c>
      <c r="P11" s="34" t="b">
        <f t="shared" si="7"/>
        <v>1</v>
      </c>
      <c r="Q11" s="34" t="str">
        <v>Dp</v>
      </c>
      <c r="R11" s="34" t="str">
        <v>3M</v>
      </c>
      <c r="S11" s="34" t="str">
        <v>obj_00d6d#0003</v>
      </c>
      <c r="T11" s="52">
        <f>_xll.qlRateHelperQuoteValue(S11,Trigger)</f>
        <v>1E-4</v>
      </c>
      <c r="U11" s="35">
        <f>_xll.qlRateHelperEarliestDate(S11,Trigger)</f>
        <v>42138</v>
      </c>
      <c r="V11" s="35">
        <f>_xll.qlRateHelperLatestDate(S11,Trigger)</f>
        <v>42230</v>
      </c>
      <c r="W11" s="40">
        <v>7.7658287353994827E-5</v>
      </c>
    </row>
    <row r="12" spans="1:23" ht="11.25" customHeight="1" x14ac:dyDescent="0.25">
      <c r="A12" s="14" t="s">
        <v>47</v>
      </c>
      <c r="B12" s="14" t="str">
        <v>4M</v>
      </c>
      <c r="C12" s="54" t="str">
        <f>IF(LEFT(B12,1)="#",(_xll.qlCalendarBusinessDaysBetween(Calendar,Settlementdate,DATE(RIGHT(LEFT(B12,5),4),LEFT(RIGHT(B12,4),2),RIGHT(B12,2)),,TRUE,Trigger)-1)&amp;"D",B12)</f>
        <v>4M</v>
      </c>
      <c r="D12" s="43">
        <f t="shared" si="2"/>
        <v>2</v>
      </c>
      <c r="E12" s="47" t="str">
        <f t="shared" si="0"/>
        <v>Modified Following</v>
      </c>
      <c r="F12" s="55" t="str">
        <f t="shared" si="8"/>
        <v>TRUE</v>
      </c>
      <c r="G12" s="15" t="s">
        <v>51</v>
      </c>
      <c r="H12" s="16">
        <v>2.9999999999999997E-4</v>
      </c>
      <c r="I12" s="17" t="str">
        <f>_xll.qlDepositRateHelper2(,H12,IF(RIGHT(C12,1)="N","1D",C12),D12,Calendar,E12,F12,G12,,Trigger)</f>
        <v>obj_00d71#0003</v>
      </c>
      <c r="J12" s="43" t="b">
        <f t="shared" si="3"/>
        <v>1</v>
      </c>
      <c r="K12" s="13"/>
      <c r="M12" s="63" t="str">
        <f t="shared" si="4"/>
        <v>Dp</v>
      </c>
      <c r="N12" s="64" t="str">
        <f t="shared" si="5"/>
        <v>3M</v>
      </c>
      <c r="O12" s="34" t="str">
        <f t="shared" si="6"/>
        <v>obj_00d6d#0003</v>
      </c>
      <c r="P12" s="34" t="b">
        <f t="shared" si="7"/>
        <v>1</v>
      </c>
      <c r="Q12" s="34" t="str">
        <v>Dp</v>
      </c>
      <c r="R12" s="34" t="str">
        <v>4M</v>
      </c>
      <c r="S12" s="34" t="str">
        <v>obj_00d71#0003</v>
      </c>
      <c r="T12" s="52">
        <f>_xll.qlRateHelperQuoteValue(S12,Trigger)</f>
        <v>2.9999999999999997E-4</v>
      </c>
      <c r="U12" s="35">
        <f>_xll.qlRateHelperEarliestDate(S12,Trigger)</f>
        <v>42138</v>
      </c>
      <c r="V12" s="35">
        <f>_xll.qlRateHelperLatestDate(S12,Trigger)</f>
        <v>42261</v>
      </c>
      <c r="W12" s="40">
        <v>2.8306242528153579E-4</v>
      </c>
    </row>
    <row r="13" spans="1:23" ht="11.25" customHeight="1" x14ac:dyDescent="0.25">
      <c r="A13" s="14" t="s">
        <v>47</v>
      </c>
      <c r="B13" s="14" t="str">
        <v>5M</v>
      </c>
      <c r="C13" s="54" t="str">
        <f>IF(LEFT(B13,1)="#",(_xll.qlCalendarBusinessDaysBetween(Calendar,Settlementdate,DATE(RIGHT(LEFT(B13,5),4),LEFT(RIGHT(B13,4),2),RIGHT(B13,2)),,TRUE,Trigger)-1)&amp;"D",B13)</f>
        <v>5M</v>
      </c>
      <c r="D13" s="43">
        <f t="shared" si="2"/>
        <v>2</v>
      </c>
      <c r="E13" s="47" t="str">
        <f t="shared" si="0"/>
        <v>Modified Following</v>
      </c>
      <c r="F13" s="55" t="str">
        <f t="shared" si="8"/>
        <v>TRUE</v>
      </c>
      <c r="G13" s="15" t="s">
        <v>51</v>
      </c>
      <c r="H13" s="16">
        <v>5.0000000000000001E-4</v>
      </c>
      <c r="I13" s="17" t="str">
        <f>_xll.qlDepositRateHelper2(,H13,IF(RIGHT(C13,1)="N","1D",C13),D13,Calendar,E13,F13,G13,,Trigger)</f>
        <v>obj_00d70#0003</v>
      </c>
      <c r="J13" s="43" t="b">
        <f t="shared" si="3"/>
        <v>1</v>
      </c>
      <c r="K13" s="13"/>
      <c r="M13" s="63" t="str">
        <f t="shared" si="4"/>
        <v>Dp</v>
      </c>
      <c r="N13" s="64" t="str">
        <f t="shared" si="5"/>
        <v>4M</v>
      </c>
      <c r="O13" s="34" t="str">
        <f t="shared" si="6"/>
        <v>obj_00d71#0003</v>
      </c>
      <c r="P13" s="34" t="b">
        <f t="shared" si="7"/>
        <v>1</v>
      </c>
      <c r="Q13" s="34" t="str">
        <v>Dp</v>
      </c>
      <c r="R13" s="34" t="str">
        <v>5M</v>
      </c>
      <c r="S13" s="34" t="str">
        <v>obj_00d70#0003</v>
      </c>
      <c r="T13" s="52">
        <f>_xll.qlRateHelperQuoteValue(S13,Trigger)</f>
        <v>5.0000000000000001E-4</v>
      </c>
      <c r="U13" s="35">
        <f>_xll.qlRateHelperEarliestDate(S13,Trigger)</f>
        <v>42138</v>
      </c>
      <c r="V13" s="35">
        <f>_xll.qlRateHelperLatestDate(S13,Trigger)</f>
        <v>42291</v>
      </c>
      <c r="W13" s="40">
        <v>4.8726761640287866E-4</v>
      </c>
    </row>
    <row r="14" spans="1:23" ht="11.25" customHeight="1" x14ac:dyDescent="0.25">
      <c r="A14" s="14" t="s">
        <v>47</v>
      </c>
      <c r="B14" s="14" t="str">
        <v>6M</v>
      </c>
      <c r="C14" s="54" t="str">
        <f>IF(LEFT(B14,1)="#",(_xll.qlCalendarBusinessDaysBetween(Calendar,Settlementdate,DATE(RIGHT(LEFT(B14,5),4),LEFT(RIGHT(B14,4),2),RIGHT(B14,2)),,TRUE,Trigger)-1)&amp;"D",B14)</f>
        <v>6M</v>
      </c>
      <c r="D14" s="43">
        <f t="shared" si="2"/>
        <v>2</v>
      </c>
      <c r="E14" s="47" t="str">
        <f t="shared" si="0"/>
        <v>Modified Following</v>
      </c>
      <c r="F14" s="55" t="str">
        <f t="shared" si="8"/>
        <v>TRUE</v>
      </c>
      <c r="G14" s="15" t="s">
        <v>51</v>
      </c>
      <c r="H14" s="16">
        <v>8.9999999999999998E-4</v>
      </c>
      <c r="I14" s="17" t="str">
        <f>_xll.qlDepositRateHelper2(,H14,IF(RIGHT(C14,1)="N","1D",C14),D14,Calendar,E14,F14,G14,,Trigger)</f>
        <v>obj_00d75#0003</v>
      </c>
      <c r="J14" s="43" t="b">
        <f t="shared" si="3"/>
        <v>1</v>
      </c>
      <c r="K14" s="13"/>
      <c r="M14" s="63" t="str">
        <f t="shared" si="4"/>
        <v>Dp</v>
      </c>
      <c r="N14" s="64" t="str">
        <f t="shared" si="5"/>
        <v>5M</v>
      </c>
      <c r="O14" s="34" t="str">
        <f t="shared" si="6"/>
        <v>obj_00d70#0003</v>
      </c>
      <c r="P14" s="34" t="b">
        <f t="shared" si="7"/>
        <v>1</v>
      </c>
      <c r="Q14" s="34" t="str">
        <v>Dp</v>
      </c>
      <c r="R14" s="34" t="str">
        <v>6M</v>
      </c>
      <c r="S14" s="34" t="str">
        <v>obj_00d75#0003</v>
      </c>
      <c r="T14" s="52">
        <f>_xll.qlRateHelperQuoteValue(S14,Trigger)</f>
        <v>8.9999999999999998E-4</v>
      </c>
      <c r="U14" s="35">
        <f>_xll.qlRateHelperEarliestDate(S14,Trigger)</f>
        <v>42138</v>
      </c>
      <c r="V14" s="35">
        <f>_xll.qlRateHelperLatestDate(S14,Trigger)</f>
        <v>42324</v>
      </c>
      <c r="W14" s="40">
        <v>8.917966573655519E-4</v>
      </c>
    </row>
    <row r="15" spans="1:23" ht="11.25" customHeight="1" x14ac:dyDescent="0.25">
      <c r="A15" s="14" t="s">
        <v>47</v>
      </c>
      <c r="B15" s="14" t="str">
        <v>#20151216</v>
      </c>
      <c r="C15" s="54" t="str">
        <f>IF(LEFT(B15,1)="#",(_xll.qlCalendarBusinessDaysBetween(Calendar,Settlementdate,DATE(RIGHT(LEFT(B15,5),4),LEFT(RIGHT(B15,4),2),RIGHT(B15,2)),,TRUE,Trigger)-1)&amp;"D",B15)</f>
        <v>154D</v>
      </c>
      <c r="D15" s="43">
        <f t="shared" si="2"/>
        <v>2</v>
      </c>
      <c r="E15" s="47" t="str">
        <f t="shared" si="0"/>
        <v>Modified Following</v>
      </c>
      <c r="F15" s="55" t="str">
        <f t="shared" si="8"/>
        <v>TRUE</v>
      </c>
      <c r="G15" s="15" t="s">
        <v>51</v>
      </c>
      <c r="H15" s="16">
        <v>1.0642857100000001E-3</v>
      </c>
      <c r="I15" s="17" t="str">
        <f>_xll.qlDepositRateHelper2(,H15,IF(RIGHT(C15,1)="N","1D",C15),D15,Calendar,E15,F15,G15,,Trigger)</f>
        <v>obj_00d6b#0003</v>
      </c>
      <c r="J15" s="43" t="b">
        <f t="shared" si="3"/>
        <v>1</v>
      </c>
      <c r="K15" s="13"/>
      <c r="M15" s="63" t="str">
        <f t="shared" si="4"/>
        <v>Dp</v>
      </c>
      <c r="N15" s="64" t="str">
        <f t="shared" si="5"/>
        <v>6M</v>
      </c>
      <c r="O15" s="34" t="str">
        <f t="shared" si="6"/>
        <v>obj_00d75#0003</v>
      </c>
      <c r="P15" s="34" t="b">
        <f t="shared" si="7"/>
        <v>1</v>
      </c>
      <c r="Q15" s="34" t="str">
        <v>Dp</v>
      </c>
      <c r="R15" s="34" t="str">
        <v>154D</v>
      </c>
      <c r="S15" s="34" t="str">
        <v>obj_00d6b#0003</v>
      </c>
      <c r="T15" s="52">
        <f>_xll.qlRateHelperQuoteValue(S15,Trigger)</f>
        <v>1.0642857100000001E-3</v>
      </c>
      <c r="U15" s="35">
        <f>_xll.qlRateHelperEarliestDate(S15,Trigger)</f>
        <v>42138</v>
      </c>
      <c r="V15" s="35">
        <f>_xll.qlRateHelperLatestDate(S15,Trigger)</f>
        <v>42354</v>
      </c>
      <c r="W15" s="40">
        <v>1.0595247886151667E-3</v>
      </c>
    </row>
    <row r="16" spans="1:23" ht="11.25" customHeight="1" x14ac:dyDescent="0.25">
      <c r="A16" s="14" t="s">
        <v>47</v>
      </c>
      <c r="B16" s="14" t="e">
        <v>#N/A</v>
      </c>
      <c r="C16" s="54" t="e">
        <f>IF(LEFT(B16,1)="#",(_xll.qlCalendarBusinessDaysBetween(Calendar,Settlementdate,DATE(RIGHT(LEFT(B16,5),4),LEFT(RIGHT(B16,4),2),RIGHT(B16,2)),,TRUE,Trigger)-1)&amp;"D",B16)</f>
        <v>#N/A</v>
      </c>
      <c r="D16" s="43" t="e">
        <f t="shared" si="2"/>
        <v>#N/A</v>
      </c>
      <c r="E16" s="47" t="e">
        <f t="shared" si="0"/>
        <v>#N/A</v>
      </c>
      <c r="F16" s="55" t="e">
        <f t="shared" si="8"/>
        <v>#N/A</v>
      </c>
      <c r="G16" s="15" t="s">
        <v>51</v>
      </c>
      <c r="H16" s="16" t="e">
        <v>#N/A</v>
      </c>
      <c r="I16" s="17" t="e">
        <f>_xll.qlDepositRateHelper2(,H16,IF(RIGHT(C16,1)="N","1D",C16),D16,Calendar,E16,F16,G16,,Trigger)</f>
        <v>#VALUE!</v>
      </c>
      <c r="J16" s="43" t="b">
        <f t="shared" si="3"/>
        <v>0</v>
      </c>
      <c r="K16" s="13"/>
      <c r="M16" s="63" t="str">
        <f t="shared" si="4"/>
        <v>Dp</v>
      </c>
      <c r="N16" s="64" t="str">
        <f t="shared" si="5"/>
        <v>154D</v>
      </c>
      <c r="O16" s="34" t="str">
        <f t="shared" si="6"/>
        <v>obj_00d6b#0003</v>
      </c>
      <c r="P16" s="34" t="b">
        <f t="shared" si="7"/>
        <v>1</v>
      </c>
      <c r="Q16" s="34" t="str">
        <v>Sf</v>
      </c>
      <c r="R16" s="34" t="e">
        <v>#NUM!</v>
      </c>
      <c r="S16" s="34" t="e">
        <v>#N/A</v>
      </c>
      <c r="T16" s="52" t="e">
        <f>_xll.qlRateHelperQuoteValue(S16,Trigger)</f>
        <v>#VALUE!</v>
      </c>
      <c r="U16" s="35" t="e">
        <f>_xll.qlRateHelperEarliestDate(S16,Trigger)</f>
        <v>#VALUE!</v>
      </c>
      <c r="V16" s="35" t="e">
        <f>_xll.qlRateHelperLatestDate(S16,Trigger)</f>
        <v>#VALUE!</v>
      </c>
      <c r="W16" s="40" t="e">
        <v>#N/A</v>
      </c>
    </row>
    <row r="17" spans="1:23" ht="11.25" customHeight="1" x14ac:dyDescent="0.25">
      <c r="A17" s="14" t="s">
        <v>47</v>
      </c>
      <c r="B17" s="14" t="e">
        <v>#N/A</v>
      </c>
      <c r="C17" s="54" t="e">
        <f>IF(LEFT(B17,1)="#",(_xll.qlCalendarBusinessDaysBetween(Calendar,Settlementdate,DATE(RIGHT(LEFT(B17,5),4),LEFT(RIGHT(B17,4),2),RIGHT(B17,2)),,TRUE,Trigger)-1)&amp;"D",B17)</f>
        <v>#N/A</v>
      </c>
      <c r="D17" s="43" t="e">
        <f t="shared" si="2"/>
        <v>#N/A</v>
      </c>
      <c r="E17" s="47" t="e">
        <f t="shared" si="0"/>
        <v>#N/A</v>
      </c>
      <c r="F17" s="55" t="e">
        <f t="shared" si="8"/>
        <v>#N/A</v>
      </c>
      <c r="G17" s="15" t="s">
        <v>51</v>
      </c>
      <c r="H17" s="16" t="e">
        <v>#N/A</v>
      </c>
      <c r="I17" s="17" t="e">
        <f>_xll.qlDepositRateHelper2(,H17,IF(RIGHT(C17,1)="N","1D",C17),D17,Calendar,E17,F17,G17,,Trigger)</f>
        <v>#VALUE!</v>
      </c>
      <c r="J17" s="43" t="b">
        <f t="shared" si="3"/>
        <v>0</v>
      </c>
      <c r="K17" s="13"/>
      <c r="M17" s="63" t="str">
        <f t="shared" si="4"/>
        <v>Dp</v>
      </c>
      <c r="N17" s="64" t="e">
        <f t="shared" si="5"/>
        <v>#N/A</v>
      </c>
      <c r="O17" s="34" t="e">
        <f t="shared" si="6"/>
        <v>#VALUE!</v>
      </c>
      <c r="P17" s="34" t="b">
        <f t="shared" si="7"/>
        <v>0</v>
      </c>
      <c r="Q17" s="34" t="str">
        <v>Sf</v>
      </c>
      <c r="R17" s="34" t="e">
        <v>#NUM!</v>
      </c>
      <c r="S17" s="34" t="e">
        <v>#N/A</v>
      </c>
      <c r="T17" s="52" t="e">
        <f>_xll.qlRateHelperQuoteValue(S17,Trigger)</f>
        <v>#VALUE!</v>
      </c>
      <c r="U17" s="35" t="e">
        <f>_xll.qlRateHelperEarliestDate(S17,Trigger)</f>
        <v>#VALUE!</v>
      </c>
      <c r="V17" s="35" t="e">
        <f>_xll.qlRateHelperLatestDate(S17,Trigger)</f>
        <v>#VALUE!</v>
      </c>
      <c r="W17" s="40" t="e">
        <v>#N/A</v>
      </c>
    </row>
    <row r="18" spans="1:23" ht="11.25" customHeight="1" x14ac:dyDescent="0.25">
      <c r="A18" s="14" t="s">
        <v>47</v>
      </c>
      <c r="B18" s="14" t="e">
        <v>#N/A</v>
      </c>
      <c r="C18" s="54" t="e">
        <f>IF(LEFT(B18,1)="#",(_xll.qlCalendarBusinessDaysBetween(Calendar,Settlementdate,DATE(RIGHT(LEFT(B18,5),4),LEFT(RIGHT(B18,4),2),RIGHT(B18,2)),,TRUE,Trigger)-1)&amp;"D",B18)</f>
        <v>#N/A</v>
      </c>
      <c r="D18" s="43" t="e">
        <f>IF(C18="O/N",0,IF(C18="T/N",1,2))</f>
        <v>#N/A</v>
      </c>
      <c r="E18" s="47" t="e">
        <f t="shared" si="0"/>
        <v>#N/A</v>
      </c>
      <c r="F18" s="55" t="e">
        <f t="shared" si="8"/>
        <v>#N/A</v>
      </c>
      <c r="G18" s="15" t="s">
        <v>51</v>
      </c>
      <c r="H18" s="16" t="e">
        <v>#N/A</v>
      </c>
      <c r="I18" s="17" t="e">
        <f>_xll.qlDepositRateHelper2(,H18,IF(RIGHT(C18,1)="N","1D",C18),D18,Calendar,E18,F18,G18,,Trigger)</f>
        <v>#VALUE!</v>
      </c>
      <c r="J18" s="43" t="b">
        <f t="shared" si="3"/>
        <v>0</v>
      </c>
      <c r="K18" s="13"/>
      <c r="M18" s="63" t="str">
        <f t="shared" si="4"/>
        <v>Dp</v>
      </c>
      <c r="N18" s="64" t="e">
        <f t="shared" si="5"/>
        <v>#N/A</v>
      </c>
      <c r="O18" s="34" t="e">
        <f t="shared" si="6"/>
        <v>#VALUE!</v>
      </c>
      <c r="P18" s="34" t="b">
        <f t="shared" si="7"/>
        <v>0</v>
      </c>
      <c r="Q18" s="34" t="str">
        <v>Sf</v>
      </c>
      <c r="R18" s="34" t="e">
        <v>#NUM!</v>
      </c>
      <c r="S18" s="34" t="e">
        <v>#N/A</v>
      </c>
      <c r="T18" s="52" t="e">
        <f>_xll.qlRateHelperQuoteValue(S18,Trigger)</f>
        <v>#VALUE!</v>
      </c>
      <c r="U18" s="35" t="e">
        <f>_xll.qlRateHelperEarliestDate(S18,Trigger)</f>
        <v>#VALUE!</v>
      </c>
      <c r="V18" s="35" t="e">
        <f>_xll.qlRateHelperLatestDate(S18,Trigger)</f>
        <v>#VALUE!</v>
      </c>
      <c r="W18" s="40" t="e">
        <v>#N/A</v>
      </c>
    </row>
    <row r="19" spans="1:23" ht="11.25" customHeight="1" x14ac:dyDescent="0.25">
      <c r="A19" s="18"/>
      <c r="B19" s="18"/>
      <c r="C19" s="57"/>
      <c r="D19" s="44"/>
      <c r="E19" s="48"/>
      <c r="F19" s="18"/>
      <c r="G19" s="11"/>
      <c r="J19" s="42"/>
      <c r="K19" s="13"/>
      <c r="M19" s="65" t="str">
        <f t="shared" si="4"/>
        <v>Dp</v>
      </c>
      <c r="N19" s="66" t="e">
        <f t="shared" si="5"/>
        <v>#N/A</v>
      </c>
      <c r="O19" s="36" t="e">
        <f t="shared" si="6"/>
        <v>#VALUE!</v>
      </c>
      <c r="P19" s="36" t="b">
        <f t="shared" si="7"/>
        <v>0</v>
      </c>
      <c r="Q19" s="34" t="str">
        <v>Sf</v>
      </c>
      <c r="R19" s="34" t="e">
        <v>#NUM!</v>
      </c>
      <c r="S19" s="34" t="e">
        <v>#N/A</v>
      </c>
      <c r="T19" s="52" t="e">
        <f>_xll.qlRateHelperQuoteValue(S19,Trigger)</f>
        <v>#VALUE!</v>
      </c>
      <c r="U19" s="35" t="e">
        <f>_xll.qlRateHelperEarliestDate(S19,Trigger)</f>
        <v>#VALUE!</v>
      </c>
      <c r="V19" s="35" t="e">
        <f>_xll.qlRateHelperLatestDate(S19,Trigger)</f>
        <v>#VALUE!</v>
      </c>
      <c r="W19" s="40" t="e">
        <v>#N/A</v>
      </c>
    </row>
    <row r="20" spans="1:23" ht="11.25" customHeight="1" x14ac:dyDescent="0.25">
      <c r="C20" s="1"/>
      <c r="D20" s="1"/>
      <c r="E20" s="1"/>
      <c r="K20" s="13"/>
      <c r="M20" s="63" t="str">
        <f>A22</f>
        <v>Sf</v>
      </c>
      <c r="N20" s="64" t="e">
        <f>D22</f>
        <v>#NUM!</v>
      </c>
      <c r="O20" s="64" t="e">
        <f>I22</f>
        <v>#NUM!</v>
      </c>
      <c r="P20" s="34" t="b">
        <f>J22</f>
        <v>1</v>
      </c>
      <c r="Q20" s="34" t="str">
        <v>Sf</v>
      </c>
      <c r="R20" s="34" t="e">
        <v>#NUM!</v>
      </c>
      <c r="S20" s="34" t="e">
        <v>#N/A</v>
      </c>
      <c r="T20" s="52" t="e">
        <f>_xll.qlRateHelperQuoteValue(S20,Trigger)</f>
        <v>#VALUE!</v>
      </c>
      <c r="U20" s="35" t="e">
        <f>_xll.qlRateHelperEarliestDate(S20,Trigger)</f>
        <v>#VALUE!</v>
      </c>
      <c r="V20" s="35" t="e">
        <f>_xll.qlRateHelperLatestDate(S20,Trigger)</f>
        <v>#VALUE!</v>
      </c>
      <c r="W20" s="40" t="e">
        <v>#N/A</v>
      </c>
    </row>
    <row r="21" spans="1:23" ht="21" customHeight="1" x14ac:dyDescent="0.25">
      <c r="A21" s="27" t="s">
        <v>18</v>
      </c>
      <c r="B21" s="27" t="s">
        <v>36</v>
      </c>
      <c r="C21" s="27" t="s">
        <v>36</v>
      </c>
      <c r="D21" s="27" t="s">
        <v>8</v>
      </c>
      <c r="E21" s="27" t="s">
        <v>13</v>
      </c>
      <c r="F21" s="27" t="s">
        <v>9</v>
      </c>
      <c r="G21" s="27" t="s">
        <v>5</v>
      </c>
      <c r="H21" s="27" t="s">
        <v>10</v>
      </c>
      <c r="I21" s="27" t="s">
        <v>44</v>
      </c>
      <c r="J21" s="27" t="s">
        <v>48</v>
      </c>
      <c r="K21" s="13"/>
      <c r="M21" s="63" t="str">
        <f t="shared" ref="M21:M27" si="9">A23</f>
        <v>Sf</v>
      </c>
      <c r="N21" s="64" t="e">
        <f t="shared" ref="N21:N27" si="10">D23</f>
        <v>#NUM!</v>
      </c>
      <c r="O21" s="64" t="e">
        <f t="shared" ref="O21:O27" si="11">I23</f>
        <v>#NUM!</v>
      </c>
      <c r="P21" s="34" t="b">
        <f t="shared" ref="P21:P27" si="12">J23</f>
        <v>1</v>
      </c>
      <c r="Q21" s="34" t="str">
        <v>Sf</v>
      </c>
      <c r="R21" s="34" t="e">
        <v>#NUM!</v>
      </c>
      <c r="S21" s="34" t="e">
        <v>#N/A</v>
      </c>
      <c r="T21" s="52" t="e">
        <f>_xll.qlRateHelperQuoteValue(S21,Trigger)</f>
        <v>#VALUE!</v>
      </c>
      <c r="U21" s="35" t="e">
        <f>_xll.qlRateHelperEarliestDate(S21,Trigger)</f>
        <v>#VALUE!</v>
      </c>
      <c r="V21" s="35" t="e">
        <f>_xll.qlRateHelperLatestDate(S21,Trigger)</f>
        <v>#VALUE!</v>
      </c>
      <c r="W21" s="40" t="e">
        <v>#N/A</v>
      </c>
    </row>
    <row r="22" spans="1:23" ht="11.25" customHeight="1" x14ac:dyDescent="0.25">
      <c r="A22" s="60" t="s">
        <v>45</v>
      </c>
      <c r="B22" s="22">
        <f t="shared" ref="B22:B29" si="13">DATE(2000+RIGHT(C22,2),RIGHT(LEFT(C22,5),2),LEFT(C22,2))</f>
        <v>42354</v>
      </c>
      <c r="C22" s="59" t="str">
        <f t="array" ref="C22:C29">_xll.ohFilter(PastedValue!L2:L62,PastedValue!K2:K62="Sf")</f>
        <v>16/12/15</v>
      </c>
      <c r="D22" s="20" t="e">
        <f>_xll.qlIMMcode(C22)</f>
        <v>#NUM!</v>
      </c>
      <c r="E22" s="47" t="s">
        <v>15</v>
      </c>
      <c r="F22" s="9" t="s">
        <v>54</v>
      </c>
      <c r="G22" s="41">
        <f t="array" ref="G22:G29">_xll.ohFilter(PastedValue!R2:R62,PastedValue!K2:K62="Sf")</f>
        <v>99.997</v>
      </c>
      <c r="H22" s="23">
        <v>0</v>
      </c>
      <c r="I22" s="24" t="e">
        <f>_xll.qlFuturesRateHelper(,$G22,$D22,$F22,$H22,Permanent,Trigger,ObjectOverwrite)</f>
        <v>#NUM!</v>
      </c>
      <c r="J22" s="43" t="b">
        <f>IF(ISNUMBER(G22),TRUE,FALSE)</f>
        <v>1</v>
      </c>
      <c r="K22" s="13"/>
      <c r="M22" s="63" t="str">
        <f t="shared" si="9"/>
        <v>Sf</v>
      </c>
      <c r="N22" s="64" t="e">
        <f t="shared" si="10"/>
        <v>#NUM!</v>
      </c>
      <c r="O22" s="64" t="e">
        <f t="shared" si="11"/>
        <v>#NUM!</v>
      </c>
      <c r="P22" s="34" t="b">
        <f t="shared" si="12"/>
        <v>1</v>
      </c>
      <c r="Q22" s="34" t="str">
        <v>Sw</v>
      </c>
      <c r="R22" s="34" t="str">
        <v>3Y</v>
      </c>
      <c r="S22" s="34" t="e">
        <v>#N/A</v>
      </c>
      <c r="T22" s="52" t="e">
        <f>_xll.qlRateHelperQuoteValue(S22,Trigger)</f>
        <v>#VALUE!</v>
      </c>
      <c r="U22" s="35" t="e">
        <f>_xll.qlRateHelperEarliestDate(S22,Trigger)</f>
        <v>#VALUE!</v>
      </c>
      <c r="V22" s="35" t="e">
        <f>_xll.qlRateHelperLatestDate(S22,Trigger)</f>
        <v>#VALUE!</v>
      </c>
      <c r="W22" s="40" t="e">
        <v>#N/A</v>
      </c>
    </row>
    <row r="23" spans="1:23" ht="11.25" customHeight="1" x14ac:dyDescent="0.25">
      <c r="A23" s="61" t="s">
        <v>45</v>
      </c>
      <c r="B23" s="25">
        <f t="shared" si="13"/>
        <v>42445</v>
      </c>
      <c r="C23" s="21" t="str">
        <v>16/03/16</v>
      </c>
      <c r="D23" s="20" t="e">
        <f>_xll.qlIMMcode(C23)</f>
        <v>#NUM!</v>
      </c>
      <c r="E23" s="47" t="s">
        <v>15</v>
      </c>
      <c r="F23" s="9" t="s">
        <v>54</v>
      </c>
      <c r="G23" s="41">
        <v>99.981999999999999</v>
      </c>
      <c r="H23" s="23">
        <v>0</v>
      </c>
      <c r="I23" s="26" t="e">
        <f>_xll.qlFuturesRateHelper(,$G23,$D23,$F23,$H23,Permanent,Trigger,ObjectOverwrite)</f>
        <v>#NUM!</v>
      </c>
      <c r="J23" s="26" t="b">
        <f t="shared" ref="J23:J29" si="14">IF(ISNUMBER(G23),TRUE,FALSE)</f>
        <v>1</v>
      </c>
      <c r="K23" s="13"/>
      <c r="M23" s="63" t="str">
        <f t="shared" si="9"/>
        <v>Sf</v>
      </c>
      <c r="N23" s="64" t="e">
        <f t="shared" si="10"/>
        <v>#NUM!</v>
      </c>
      <c r="O23" s="64" t="e">
        <f t="shared" si="11"/>
        <v>#NUM!</v>
      </c>
      <c r="P23" s="34" t="b">
        <f t="shared" si="12"/>
        <v>1</v>
      </c>
      <c r="Q23" s="34" t="str">
        <v>Sw</v>
      </c>
      <c r="R23" s="34" t="str">
        <v>4Y</v>
      </c>
      <c r="S23" s="34" t="e">
        <v>#N/A</v>
      </c>
      <c r="T23" s="52" t="e">
        <f>_xll.qlRateHelperQuoteValue(S23,Trigger)</f>
        <v>#VALUE!</v>
      </c>
      <c r="U23" s="35" t="e">
        <f>_xll.qlRateHelperEarliestDate(S23,Trigger)</f>
        <v>#VALUE!</v>
      </c>
      <c r="V23" s="35" t="e">
        <f>_xll.qlRateHelperLatestDate(S23,Trigger)</f>
        <v>#VALUE!</v>
      </c>
      <c r="W23" s="40" t="e">
        <v>#N/A</v>
      </c>
    </row>
    <row r="24" spans="1:23" ht="11.25" customHeight="1" x14ac:dyDescent="0.25">
      <c r="A24" s="61" t="s">
        <v>45</v>
      </c>
      <c r="B24" s="25">
        <f t="shared" si="13"/>
        <v>42536</v>
      </c>
      <c r="C24" s="21" t="str">
        <v>15/06/16</v>
      </c>
      <c r="D24" s="20" t="e">
        <f>_xll.qlIMMcode(C24)</f>
        <v>#NUM!</v>
      </c>
      <c r="E24" s="47" t="s">
        <v>15</v>
      </c>
      <c r="F24" s="9" t="s">
        <v>54</v>
      </c>
      <c r="G24" s="41">
        <v>99.967500000000001</v>
      </c>
      <c r="H24" s="23">
        <v>0</v>
      </c>
      <c r="I24" s="26" t="e">
        <f>_xll.qlFuturesRateHelper(,$G24,$D24,$F24,$H24,Permanent,Trigger,ObjectOverwrite)</f>
        <v>#NUM!</v>
      </c>
      <c r="J24" s="26" t="b">
        <f t="shared" si="14"/>
        <v>1</v>
      </c>
      <c r="K24" s="13"/>
      <c r="M24" s="63" t="str">
        <f t="shared" si="9"/>
        <v>Sf</v>
      </c>
      <c r="N24" s="64" t="e">
        <f t="shared" si="10"/>
        <v>#NUM!</v>
      </c>
      <c r="O24" s="64" t="e">
        <f t="shared" si="11"/>
        <v>#NUM!</v>
      </c>
      <c r="P24" s="34" t="b">
        <f t="shared" si="12"/>
        <v>1</v>
      </c>
      <c r="Q24" s="34" t="str">
        <v>Sw</v>
      </c>
      <c r="R24" s="34" t="str">
        <v>5Y</v>
      </c>
      <c r="S24" s="34" t="e">
        <v>#N/A</v>
      </c>
      <c r="T24" s="52" t="e">
        <f>_xll.qlRateHelperQuoteValue(S24,Trigger)</f>
        <v>#VALUE!</v>
      </c>
      <c r="U24" s="35" t="e">
        <f>_xll.qlRateHelperEarliestDate(S24,Trigger)</f>
        <v>#VALUE!</v>
      </c>
      <c r="V24" s="35" t="e">
        <f>_xll.qlRateHelperLatestDate(S24,Trigger)</f>
        <v>#VALUE!</v>
      </c>
      <c r="W24" s="40" t="e">
        <v>#N/A</v>
      </c>
    </row>
    <row r="25" spans="1:23" ht="11.25" customHeight="1" x14ac:dyDescent="0.25">
      <c r="A25" s="61" t="s">
        <v>45</v>
      </c>
      <c r="B25" s="25">
        <f t="shared" si="13"/>
        <v>42634</v>
      </c>
      <c r="C25" s="21" t="str">
        <v>21/09/16</v>
      </c>
      <c r="D25" s="20" t="e">
        <f>_xll.qlIMMcode(C25)</f>
        <v>#NUM!</v>
      </c>
      <c r="E25" s="47" t="s">
        <v>15</v>
      </c>
      <c r="F25" s="9" t="s">
        <v>54</v>
      </c>
      <c r="G25" s="41">
        <v>99.947500000000005</v>
      </c>
      <c r="H25" s="23">
        <v>0</v>
      </c>
      <c r="I25" s="26" t="e">
        <f>_xll.qlFuturesRateHelper(,$G25,$D25,$F25,$H25,Permanent,Trigger,ObjectOverwrite)</f>
        <v>#NUM!</v>
      </c>
      <c r="J25" s="26" t="b">
        <f t="shared" si="14"/>
        <v>1</v>
      </c>
      <c r="K25" s="13"/>
      <c r="M25" s="63" t="str">
        <f t="shared" si="9"/>
        <v>Sf</v>
      </c>
      <c r="N25" s="64" t="e">
        <f t="shared" si="10"/>
        <v>#NUM!</v>
      </c>
      <c r="O25" s="64" t="e">
        <f t="shared" si="11"/>
        <v>#NUM!</v>
      </c>
      <c r="P25" s="34" t="b">
        <f t="shared" si="12"/>
        <v>1</v>
      </c>
      <c r="Q25" s="34" t="str">
        <v>Sw</v>
      </c>
      <c r="R25" s="34" t="str">
        <v>6Y</v>
      </c>
      <c r="S25" s="34" t="e">
        <v>#N/A</v>
      </c>
      <c r="T25" s="52" t="e">
        <f>_xll.qlRateHelperQuoteValue(S25,Trigger)</f>
        <v>#VALUE!</v>
      </c>
      <c r="U25" s="35" t="e">
        <f>_xll.qlRateHelperEarliestDate(S25,Trigger)</f>
        <v>#VALUE!</v>
      </c>
      <c r="V25" s="35" t="e">
        <f>_xll.qlRateHelperLatestDate(S25,Trigger)</f>
        <v>#VALUE!</v>
      </c>
      <c r="W25" s="40" t="e">
        <v>#N/A</v>
      </c>
    </row>
    <row r="26" spans="1:23" ht="11.25" customHeight="1" x14ac:dyDescent="0.25">
      <c r="A26" s="61" t="s">
        <v>45</v>
      </c>
      <c r="B26" s="25">
        <f t="shared" si="13"/>
        <v>42725</v>
      </c>
      <c r="C26" s="21" t="str">
        <v>21/12/16</v>
      </c>
      <c r="D26" s="20" t="e">
        <f>_xll.qlIMMcode(C26)</f>
        <v>#NUM!</v>
      </c>
      <c r="E26" s="47" t="s">
        <v>15</v>
      </c>
      <c r="F26" s="9" t="s">
        <v>54</v>
      </c>
      <c r="G26" s="41">
        <v>99.912750000000003</v>
      </c>
      <c r="H26" s="23">
        <v>0</v>
      </c>
      <c r="I26" s="26" t="e">
        <f>_xll.qlFuturesRateHelper(,$G26,$D26,$F26,$H26,Permanent,Trigger,ObjectOverwrite)</f>
        <v>#NUM!</v>
      </c>
      <c r="J26" s="26" t="b">
        <f t="shared" si="14"/>
        <v>1</v>
      </c>
      <c r="K26" s="13"/>
      <c r="M26" s="63" t="str">
        <f t="shared" si="9"/>
        <v>Sf</v>
      </c>
      <c r="N26" s="64" t="e">
        <f t="shared" si="10"/>
        <v>#NUM!</v>
      </c>
      <c r="O26" s="64" t="e">
        <f t="shared" si="11"/>
        <v>#NUM!</v>
      </c>
      <c r="P26" s="34" t="b">
        <f t="shared" si="12"/>
        <v>0</v>
      </c>
      <c r="Q26" s="34" t="str">
        <v>Sw</v>
      </c>
      <c r="R26" s="34" t="str">
        <v>7Y</v>
      </c>
      <c r="S26" s="34" t="e">
        <v>#N/A</v>
      </c>
      <c r="T26" s="52" t="e">
        <f>_xll.qlRateHelperQuoteValue(S26,Trigger)</f>
        <v>#VALUE!</v>
      </c>
      <c r="U26" s="35" t="e">
        <f>_xll.qlRateHelperEarliestDate(S26,Trigger)</f>
        <v>#VALUE!</v>
      </c>
      <c r="V26" s="35" t="e">
        <f>_xll.qlRateHelperLatestDate(S26,Trigger)</f>
        <v>#VALUE!</v>
      </c>
      <c r="W26" s="40" t="e">
        <v>#N/A</v>
      </c>
    </row>
    <row r="27" spans="1:23" ht="11.25" customHeight="1" x14ac:dyDescent="0.25">
      <c r="A27" s="61" t="s">
        <v>45</v>
      </c>
      <c r="B27" s="25">
        <f t="shared" si="13"/>
        <v>42809</v>
      </c>
      <c r="C27" s="21" t="str">
        <v>15/03/17</v>
      </c>
      <c r="D27" s="20" t="e">
        <f>_xll.qlIMMcode(C27)</f>
        <v>#NUM!</v>
      </c>
      <c r="E27" s="47" t="s">
        <v>15</v>
      </c>
      <c r="F27" s="9" t="s">
        <v>54</v>
      </c>
      <c r="G27" s="41">
        <v>99.874250000000004</v>
      </c>
      <c r="H27" s="23">
        <v>0</v>
      </c>
      <c r="I27" s="26" t="e">
        <f>_xll.qlFuturesRateHelper(,$G27,$D27,$F27,$H27,Permanent,Trigger,ObjectOverwrite)</f>
        <v>#NUM!</v>
      </c>
      <c r="J27" s="26" t="b">
        <f t="shared" si="14"/>
        <v>1</v>
      </c>
      <c r="K27" s="13"/>
      <c r="M27" s="65" t="str">
        <f t="shared" si="9"/>
        <v>Sf</v>
      </c>
      <c r="N27" s="66" t="e">
        <f t="shared" si="10"/>
        <v>#NUM!</v>
      </c>
      <c r="O27" s="66" t="e">
        <f t="shared" si="11"/>
        <v>#NUM!</v>
      </c>
      <c r="P27" s="36" t="b">
        <f t="shared" si="12"/>
        <v>0</v>
      </c>
      <c r="Q27" s="34" t="str">
        <v>Sw</v>
      </c>
      <c r="R27" s="34" t="str">
        <v>8Y</v>
      </c>
      <c r="S27" s="34" t="e">
        <v>#N/A</v>
      </c>
      <c r="T27" s="52" t="e">
        <f>_xll.qlRateHelperQuoteValue(S27,Trigger)</f>
        <v>#VALUE!</v>
      </c>
      <c r="U27" s="35" t="e">
        <f>_xll.qlRateHelperEarliestDate(S27,Trigger)</f>
        <v>#VALUE!</v>
      </c>
      <c r="V27" s="35" t="e">
        <f>_xll.qlRateHelperLatestDate(S27,Trigger)</f>
        <v>#VALUE!</v>
      </c>
      <c r="W27" s="40" t="e">
        <v>#N/A</v>
      </c>
    </row>
    <row r="28" spans="1:23" ht="11.25" customHeight="1" x14ac:dyDescent="0.25">
      <c r="A28" s="61" t="s">
        <v>45</v>
      </c>
      <c r="B28" s="25" t="e">
        <f t="shared" si="13"/>
        <v>#N/A</v>
      </c>
      <c r="C28" s="21" t="e">
        <v>#N/A</v>
      </c>
      <c r="D28" s="20" t="e">
        <f>_xll.qlIMMcode(C28)</f>
        <v>#NUM!</v>
      </c>
      <c r="E28" s="47" t="s">
        <v>15</v>
      </c>
      <c r="F28" s="9" t="s">
        <v>54</v>
      </c>
      <c r="G28" s="41" t="e">
        <v>#N/A</v>
      </c>
      <c r="H28" s="23">
        <v>0</v>
      </c>
      <c r="I28" s="26" t="e">
        <f>_xll.qlFuturesRateHelper(,$G28,$D28,$F28,$H28,Permanent,Trigger,ObjectOverwrite)</f>
        <v>#NUM!</v>
      </c>
      <c r="J28" s="26" t="b">
        <f t="shared" si="14"/>
        <v>0</v>
      </c>
      <c r="K28" s="13"/>
      <c r="M28" s="63" t="str">
        <f>A33</f>
        <v>Sw</v>
      </c>
      <c r="N28" s="64" t="str">
        <f>D33</f>
        <v>3Y</v>
      </c>
      <c r="O28" s="64" t="e">
        <f>I33</f>
        <v>#NUM!</v>
      </c>
      <c r="P28" s="64" t="b">
        <f>J33</f>
        <v>1</v>
      </c>
      <c r="Q28" s="34" t="str">
        <v>Sw</v>
      </c>
      <c r="R28" s="34" t="str">
        <v>9Y</v>
      </c>
      <c r="S28" s="34" t="e">
        <v>#N/A</v>
      </c>
      <c r="T28" s="52" t="e">
        <f>_xll.qlRateHelperQuoteValue(S28,Trigger)</f>
        <v>#VALUE!</v>
      </c>
      <c r="U28" s="35" t="e">
        <f>_xll.qlRateHelperEarliestDate(S28,Trigger)</f>
        <v>#VALUE!</v>
      </c>
      <c r="V28" s="35" t="e">
        <f>_xll.qlRateHelperLatestDate(S28,Trigger)</f>
        <v>#VALUE!</v>
      </c>
      <c r="W28" s="40" t="e">
        <v>#N/A</v>
      </c>
    </row>
    <row r="29" spans="1:23" ht="11.25" customHeight="1" x14ac:dyDescent="0.25">
      <c r="A29" s="61" t="s">
        <v>45</v>
      </c>
      <c r="B29" s="25" t="e">
        <f t="shared" si="13"/>
        <v>#N/A</v>
      </c>
      <c r="C29" s="21" t="e">
        <v>#N/A</v>
      </c>
      <c r="D29" s="20" t="e">
        <f>_xll.qlIMMcode(C29)</f>
        <v>#NUM!</v>
      </c>
      <c r="E29" s="47" t="s">
        <v>15</v>
      </c>
      <c r="F29" s="9" t="s">
        <v>54</v>
      </c>
      <c r="G29" s="41" t="e">
        <v>#N/A</v>
      </c>
      <c r="H29" s="23">
        <v>0</v>
      </c>
      <c r="I29" s="26" t="e">
        <f>_xll.qlFuturesRateHelper(,$G29,$D29,$F29,$H29,Permanent,Trigger,ObjectOverwrite)</f>
        <v>#NUM!</v>
      </c>
      <c r="J29" s="26" t="b">
        <f t="shared" si="14"/>
        <v>0</v>
      </c>
      <c r="K29" s="13"/>
      <c r="M29" s="63" t="str">
        <f t="shared" ref="M29:M72" si="15">A34</f>
        <v>Sw</v>
      </c>
      <c r="N29" s="64" t="str">
        <f t="shared" ref="N29:N72" si="16">D34</f>
        <v>4Y</v>
      </c>
      <c r="O29" s="64" t="e">
        <f t="shared" ref="O29:O72" si="17">I34</f>
        <v>#NUM!</v>
      </c>
      <c r="P29" s="64" t="b">
        <f t="shared" ref="P29:P72" si="18">J34</f>
        <v>1</v>
      </c>
      <c r="Q29" s="34" t="str">
        <v>Sw</v>
      </c>
      <c r="R29" s="34" t="str">
        <v>10Y</v>
      </c>
      <c r="S29" s="34" t="e">
        <v>#N/A</v>
      </c>
      <c r="T29" s="52" t="e">
        <f>_xll.qlRateHelperQuoteValue(S29,Trigger)</f>
        <v>#VALUE!</v>
      </c>
      <c r="U29" s="35" t="e">
        <f>_xll.qlRateHelperEarliestDate(S29,Trigger)</f>
        <v>#VALUE!</v>
      </c>
      <c r="V29" s="35" t="e">
        <f>_xll.qlRateHelperLatestDate(S29,Trigger)</f>
        <v>#VALUE!</v>
      </c>
      <c r="W29" s="40" t="e">
        <v>#N/A</v>
      </c>
    </row>
    <row r="30" spans="1:23" ht="11.25" customHeight="1" x14ac:dyDescent="0.25">
      <c r="K30" s="13"/>
      <c r="M30" s="63" t="str">
        <f t="shared" si="15"/>
        <v>Sw</v>
      </c>
      <c r="N30" s="64" t="str">
        <f t="shared" si="16"/>
        <v>5Y</v>
      </c>
      <c r="O30" s="64" t="e">
        <f t="shared" si="17"/>
        <v>#NUM!</v>
      </c>
      <c r="P30" s="64" t="b">
        <f t="shared" si="18"/>
        <v>1</v>
      </c>
      <c r="Q30" s="34" t="str">
        <v>Sw</v>
      </c>
      <c r="R30" s="34" t="str">
        <v>11Y</v>
      </c>
      <c r="S30" s="34" t="e">
        <v>#N/A</v>
      </c>
      <c r="T30" s="52" t="e">
        <f>_xll.qlRateHelperQuoteValue(S30,Trigger)</f>
        <v>#VALUE!</v>
      </c>
      <c r="U30" s="35" t="e">
        <f>_xll.qlRateHelperEarliestDate(S30,Trigger)</f>
        <v>#VALUE!</v>
      </c>
      <c r="V30" s="35" t="e">
        <f>_xll.qlRateHelperLatestDate(S30,Trigger)</f>
        <v>#VALUE!</v>
      </c>
      <c r="W30" s="40" t="e">
        <v>#N/A</v>
      </c>
    </row>
    <row r="31" spans="1:23" ht="11.25" customHeight="1" x14ac:dyDescent="0.25">
      <c r="C31" s="1"/>
      <c r="D31" s="1"/>
      <c r="E31" s="1"/>
      <c r="G31" s="10" t="s">
        <v>7</v>
      </c>
      <c r="H31" s="27" t="s">
        <v>9</v>
      </c>
      <c r="I31" s="3" t="str">
        <f>_xll.qlEuribor(,G31,,,Trigger,)</f>
        <v>obj_00d6a#0002</v>
      </c>
      <c r="J31" s="1"/>
      <c r="K31" s="13"/>
      <c r="M31" s="63" t="str">
        <f t="shared" si="15"/>
        <v>Sw</v>
      </c>
      <c r="N31" s="64" t="str">
        <f t="shared" si="16"/>
        <v>6Y</v>
      </c>
      <c r="O31" s="64" t="e">
        <f t="shared" si="17"/>
        <v>#NUM!</v>
      </c>
      <c r="P31" s="64" t="b">
        <f t="shared" si="18"/>
        <v>1</v>
      </c>
      <c r="Q31" s="34" t="str">
        <v>Sw</v>
      </c>
      <c r="R31" s="34" t="str">
        <v>12Y</v>
      </c>
      <c r="S31" s="34" t="e">
        <v>#N/A</v>
      </c>
      <c r="T31" s="52" t="e">
        <f>_xll.qlRateHelperQuoteValue(S31,Trigger)</f>
        <v>#VALUE!</v>
      </c>
      <c r="U31" s="35" t="e">
        <f>_xll.qlRateHelperEarliestDate(S31,Trigger)</f>
        <v>#VALUE!</v>
      </c>
      <c r="V31" s="35" t="e">
        <f>_xll.qlRateHelperLatestDate(S31,Trigger)</f>
        <v>#VALUE!</v>
      </c>
      <c r="W31" s="40" t="e">
        <v>#N/A</v>
      </c>
    </row>
    <row r="32" spans="1:23" ht="21" customHeight="1" x14ac:dyDescent="0.25">
      <c r="A32" s="27" t="s">
        <v>18</v>
      </c>
      <c r="B32" s="27"/>
      <c r="C32" s="27" t="s">
        <v>11</v>
      </c>
      <c r="D32" s="27" t="s">
        <v>1</v>
      </c>
      <c r="E32" s="27" t="s">
        <v>13</v>
      </c>
      <c r="F32" s="27" t="s">
        <v>12</v>
      </c>
      <c r="G32" s="27" t="s">
        <v>4</v>
      </c>
      <c r="H32" s="27" t="s">
        <v>5</v>
      </c>
      <c r="I32" s="27" t="s">
        <v>44</v>
      </c>
      <c r="J32" s="27" t="s">
        <v>48</v>
      </c>
      <c r="K32" s="13"/>
      <c r="M32" s="63" t="str">
        <f t="shared" si="15"/>
        <v>Sw</v>
      </c>
      <c r="N32" s="64" t="str">
        <f t="shared" si="16"/>
        <v>7Y</v>
      </c>
      <c r="O32" s="64" t="e">
        <f t="shared" si="17"/>
        <v>#NUM!</v>
      </c>
      <c r="P32" s="64" t="b">
        <f t="shared" si="18"/>
        <v>1</v>
      </c>
      <c r="Q32" s="34" t="str">
        <v>Sw</v>
      </c>
      <c r="R32" s="34" t="str">
        <v>13Y</v>
      </c>
      <c r="S32" s="34" t="e">
        <v>#N/A</v>
      </c>
      <c r="T32" s="52" t="e">
        <f>_xll.qlRateHelperQuoteValue(S32,Trigger)</f>
        <v>#VALUE!</v>
      </c>
      <c r="U32" s="35" t="e">
        <f>_xll.qlRateHelperEarliestDate(S32,Trigger)</f>
        <v>#VALUE!</v>
      </c>
      <c r="V32" s="35" t="e">
        <f>_xll.qlRateHelperLatestDate(S32,Trigger)</f>
        <v>#VALUE!</v>
      </c>
      <c r="W32" s="40" t="e">
        <v>#N/A</v>
      </c>
    </row>
    <row r="33" spans="1:23" ht="11.25" customHeight="1" x14ac:dyDescent="0.25">
      <c r="A33" s="62" t="s">
        <v>46</v>
      </c>
      <c r="B33" s="4"/>
      <c r="C33" s="4" t="s">
        <v>14</v>
      </c>
      <c r="D33" s="5" t="str">
        <f t="array" ref="D33:D77">_xll.ohFilter(PastedValue!O2:O62,PastedValue!K2:K62="Sw")</f>
        <v>3Y</v>
      </c>
      <c r="E33" s="9" t="s">
        <v>15</v>
      </c>
      <c r="F33" s="4" t="s">
        <v>16</v>
      </c>
      <c r="G33" s="6" t="s">
        <v>17</v>
      </c>
      <c r="H33" s="7">
        <f t="array" ref="H33:H77">_xll.ohFilter(PastedValue!R2:R62,PastedValue!K2:K62="Sw")/100</f>
        <v>1.7899999999999999E-3</v>
      </c>
      <c r="I33" s="8" t="e">
        <f>_xll.qlSwapRateHelper2(,$H33,$D33,Calendar,$F33,$E33,$G33,$I$31,0,C33,,Permanent,,ObjectOverwrite)</f>
        <v>#NUM!</v>
      </c>
      <c r="J33" s="26" t="b">
        <f>IF(ISNUMBER(H33),TRUE,FALSE)</f>
        <v>1</v>
      </c>
      <c r="M33" s="63" t="str">
        <f t="shared" si="15"/>
        <v>Sw</v>
      </c>
      <c r="N33" s="64" t="str">
        <f t="shared" si="16"/>
        <v>8Y</v>
      </c>
      <c r="O33" s="64" t="e">
        <f t="shared" si="17"/>
        <v>#NUM!</v>
      </c>
      <c r="P33" s="64" t="b">
        <f t="shared" si="18"/>
        <v>1</v>
      </c>
      <c r="Q33" s="34" t="str">
        <v>Sw</v>
      </c>
      <c r="R33" s="34" t="str">
        <v>14Y</v>
      </c>
      <c r="S33" s="34" t="e">
        <v>#N/A</v>
      </c>
      <c r="T33" s="52" t="e">
        <f>_xll.qlRateHelperQuoteValue(S33,Trigger)</f>
        <v>#VALUE!</v>
      </c>
      <c r="U33" s="35" t="e">
        <f>_xll.qlRateHelperEarliestDate(S33,Trigger)</f>
        <v>#VALUE!</v>
      </c>
      <c r="V33" s="35" t="e">
        <f>_xll.qlRateHelperLatestDate(S33,Trigger)</f>
        <v>#VALUE!</v>
      </c>
      <c r="W33" s="40" t="e">
        <v>#N/A</v>
      </c>
    </row>
    <row r="34" spans="1:23" ht="11.25" customHeight="1" x14ac:dyDescent="0.25">
      <c r="A34" s="62" t="s">
        <v>46</v>
      </c>
      <c r="B34" s="4"/>
      <c r="C34" s="4" t="s">
        <v>14</v>
      </c>
      <c r="D34" s="5" t="str">
        <v>4Y</v>
      </c>
      <c r="E34" s="9" t="s">
        <v>15</v>
      </c>
      <c r="F34" s="4" t="s">
        <v>16</v>
      </c>
      <c r="G34" s="6" t="s">
        <v>17</v>
      </c>
      <c r="H34" s="7">
        <v>2.7900000000000004E-3</v>
      </c>
      <c r="I34" s="8" t="e">
        <f>_xll.qlSwapRateHelper2(,$H34,$D34,Calendar,$F34,$E34,$G34,$I$31,0,C34,,Permanent,,ObjectOverwrite)</f>
        <v>#NUM!</v>
      </c>
      <c r="J34" s="26" t="b">
        <f t="shared" ref="J34:J77" si="19">IF(ISNUMBER(H34),TRUE,FALSE)</f>
        <v>1</v>
      </c>
      <c r="M34" s="63" t="str">
        <f t="shared" si="15"/>
        <v>Sw</v>
      </c>
      <c r="N34" s="64" t="str">
        <f t="shared" si="16"/>
        <v>9Y</v>
      </c>
      <c r="O34" s="64" t="e">
        <f t="shared" si="17"/>
        <v>#NUM!</v>
      </c>
      <c r="P34" s="64" t="b">
        <f t="shared" si="18"/>
        <v>1</v>
      </c>
      <c r="Q34" s="34" t="str">
        <v>Sw</v>
      </c>
      <c r="R34" s="34" t="str">
        <v>15Y</v>
      </c>
      <c r="S34" s="34" t="e">
        <v>#N/A</v>
      </c>
      <c r="T34" s="52" t="e">
        <f>_xll.qlRateHelperQuoteValue(S34,Trigger)</f>
        <v>#VALUE!</v>
      </c>
      <c r="U34" s="35" t="e">
        <f>_xll.qlRateHelperEarliestDate(S34,Trigger)</f>
        <v>#VALUE!</v>
      </c>
      <c r="V34" s="35" t="e">
        <f>_xll.qlRateHelperLatestDate(S34,Trigger)</f>
        <v>#VALUE!</v>
      </c>
      <c r="W34" s="40" t="e">
        <v>#N/A</v>
      </c>
    </row>
    <row r="35" spans="1:23" ht="11.25" customHeight="1" x14ac:dyDescent="0.25">
      <c r="A35" s="62" t="s">
        <v>46</v>
      </c>
      <c r="B35" s="4"/>
      <c r="C35" s="4" t="s">
        <v>14</v>
      </c>
      <c r="D35" s="5" t="str">
        <v>5Y</v>
      </c>
      <c r="E35" s="9" t="s">
        <v>15</v>
      </c>
      <c r="F35" s="4" t="s">
        <v>16</v>
      </c>
      <c r="G35" s="6" t="s">
        <v>17</v>
      </c>
      <c r="H35" s="7">
        <v>3.9500000000000004E-3</v>
      </c>
      <c r="I35" s="8" t="e">
        <f>_xll.qlSwapRateHelper2(,$H35,$D35,Calendar,$F35,$E35,$G35,$I$31,0,C35,,Permanent,,ObjectOverwrite)</f>
        <v>#NUM!</v>
      </c>
      <c r="J35" s="26" t="b">
        <f t="shared" si="19"/>
        <v>1</v>
      </c>
      <c r="M35" s="63" t="str">
        <f t="shared" si="15"/>
        <v>Sw</v>
      </c>
      <c r="N35" s="64" t="str">
        <f t="shared" si="16"/>
        <v>10Y</v>
      </c>
      <c r="O35" s="64" t="e">
        <f t="shared" si="17"/>
        <v>#NUM!</v>
      </c>
      <c r="P35" s="64" t="b">
        <f t="shared" si="18"/>
        <v>1</v>
      </c>
      <c r="Q35" s="34" t="str">
        <v>Sw</v>
      </c>
      <c r="R35" s="34" t="str">
        <v>16Y</v>
      </c>
      <c r="S35" s="34" t="e">
        <v>#N/A</v>
      </c>
      <c r="T35" s="52" t="e">
        <f>_xll.qlRateHelperQuoteValue(S35,Trigger)</f>
        <v>#VALUE!</v>
      </c>
      <c r="U35" s="35" t="e">
        <f>_xll.qlRateHelperEarliestDate(S35,Trigger)</f>
        <v>#VALUE!</v>
      </c>
      <c r="V35" s="35" t="e">
        <f>_xll.qlRateHelperLatestDate(S35,Trigger)</f>
        <v>#VALUE!</v>
      </c>
      <c r="W35" s="40" t="e">
        <v>#N/A</v>
      </c>
    </row>
    <row r="36" spans="1:23" ht="11.25" customHeight="1" x14ac:dyDescent="0.25">
      <c r="A36" s="62" t="s">
        <v>46</v>
      </c>
      <c r="B36" s="4"/>
      <c r="C36" s="4" t="s">
        <v>14</v>
      </c>
      <c r="D36" s="5" t="str">
        <v>6Y</v>
      </c>
      <c r="E36" s="9" t="s">
        <v>15</v>
      </c>
      <c r="F36" s="4" t="s">
        <v>16</v>
      </c>
      <c r="G36" s="6" t="s">
        <v>17</v>
      </c>
      <c r="H36" s="7">
        <v>5.1200000000000004E-3</v>
      </c>
      <c r="I36" s="8" t="e">
        <f>_xll.qlSwapRateHelper2(,$H36,$D36,Calendar,$F36,$E36,$G36,$I$31,0,C36,,Permanent,,ObjectOverwrite)</f>
        <v>#NUM!</v>
      </c>
      <c r="J36" s="26" t="b">
        <f t="shared" si="19"/>
        <v>1</v>
      </c>
      <c r="M36" s="63" t="str">
        <f t="shared" si="15"/>
        <v>Sw</v>
      </c>
      <c r="N36" s="64" t="str">
        <f t="shared" si="16"/>
        <v>11Y</v>
      </c>
      <c r="O36" s="64" t="e">
        <f t="shared" si="17"/>
        <v>#NUM!</v>
      </c>
      <c r="P36" s="64" t="b">
        <f t="shared" si="18"/>
        <v>1</v>
      </c>
      <c r="Q36" s="34" t="str">
        <v>Sw</v>
      </c>
      <c r="R36" s="34" t="str">
        <v>17Y</v>
      </c>
      <c r="S36" s="34" t="e">
        <v>#N/A</v>
      </c>
      <c r="T36" s="52" t="e">
        <f>_xll.qlRateHelperQuoteValue(S36,Trigger)</f>
        <v>#VALUE!</v>
      </c>
      <c r="U36" s="35" t="e">
        <f>_xll.qlRateHelperEarliestDate(S36,Trigger)</f>
        <v>#VALUE!</v>
      </c>
      <c r="V36" s="35" t="e">
        <f>_xll.qlRateHelperLatestDate(S36,Trigger)</f>
        <v>#VALUE!</v>
      </c>
      <c r="W36" s="40" t="e">
        <v>#N/A</v>
      </c>
    </row>
    <row r="37" spans="1:23" ht="11.25" customHeight="1" x14ac:dyDescent="0.25">
      <c r="A37" s="62" t="s">
        <v>46</v>
      </c>
      <c r="B37" s="4"/>
      <c r="C37" s="4" t="s">
        <v>14</v>
      </c>
      <c r="D37" s="5" t="str">
        <v>7Y</v>
      </c>
      <c r="E37" s="9" t="s">
        <v>15</v>
      </c>
      <c r="F37" s="4" t="s">
        <v>16</v>
      </c>
      <c r="G37" s="6" t="s">
        <v>17</v>
      </c>
      <c r="H37" s="7">
        <v>6.2900000000000005E-3</v>
      </c>
      <c r="I37" s="8" t="e">
        <f>_xll.qlSwapRateHelper2(,$H37,$D37,Calendar,$F37,$E37,$G37,$I$31,0,C37,,Permanent,,ObjectOverwrite)</f>
        <v>#NUM!</v>
      </c>
      <c r="J37" s="26" t="b">
        <f t="shared" si="19"/>
        <v>1</v>
      </c>
      <c r="M37" s="63" t="str">
        <f t="shared" si="15"/>
        <v>Sw</v>
      </c>
      <c r="N37" s="64" t="str">
        <f t="shared" si="16"/>
        <v>12Y</v>
      </c>
      <c r="O37" s="64" t="e">
        <f t="shared" si="17"/>
        <v>#NUM!</v>
      </c>
      <c r="P37" s="64" t="b">
        <f t="shared" si="18"/>
        <v>1</v>
      </c>
      <c r="Q37" s="34" t="str">
        <v>Sw</v>
      </c>
      <c r="R37" s="34" t="str">
        <v>18Y</v>
      </c>
      <c r="S37" s="34" t="e">
        <v>#N/A</v>
      </c>
      <c r="T37" s="52" t="e">
        <f>_xll.qlRateHelperQuoteValue(S37,Trigger)</f>
        <v>#VALUE!</v>
      </c>
      <c r="U37" s="35" t="e">
        <f>_xll.qlRateHelperEarliestDate(S37,Trigger)</f>
        <v>#VALUE!</v>
      </c>
      <c r="V37" s="35" t="e">
        <f>_xll.qlRateHelperLatestDate(S37,Trigger)</f>
        <v>#VALUE!</v>
      </c>
      <c r="W37" s="40" t="e">
        <v>#N/A</v>
      </c>
    </row>
    <row r="38" spans="1:23" ht="11.25" customHeight="1" x14ac:dyDescent="0.25">
      <c r="A38" s="62" t="s">
        <v>46</v>
      </c>
      <c r="B38" s="4"/>
      <c r="C38" s="4" t="s">
        <v>14</v>
      </c>
      <c r="D38" s="5" t="str">
        <v>8Y</v>
      </c>
      <c r="E38" s="9" t="s">
        <v>15</v>
      </c>
      <c r="F38" s="4" t="s">
        <v>16</v>
      </c>
      <c r="G38" s="6" t="s">
        <v>17</v>
      </c>
      <c r="H38" s="7">
        <v>7.3699999999999998E-3</v>
      </c>
      <c r="I38" s="8" t="e">
        <f>_xll.qlSwapRateHelper2(,$H38,$D38,Calendar,$F38,$E38,$G38,$I$31,0,C38,,Permanent,,ObjectOverwrite)</f>
        <v>#NUM!</v>
      </c>
      <c r="J38" s="26" t="b">
        <f t="shared" si="19"/>
        <v>1</v>
      </c>
      <c r="M38" s="63" t="str">
        <f t="shared" si="15"/>
        <v>Sw</v>
      </c>
      <c r="N38" s="64" t="str">
        <f t="shared" si="16"/>
        <v>13Y</v>
      </c>
      <c r="O38" s="64" t="e">
        <f t="shared" si="17"/>
        <v>#NUM!</v>
      </c>
      <c r="P38" s="64" t="b">
        <f t="shared" si="18"/>
        <v>1</v>
      </c>
      <c r="Q38" s="34" t="str">
        <v>Sw</v>
      </c>
      <c r="R38" s="34" t="str">
        <v>19Y</v>
      </c>
      <c r="S38" s="34" t="e">
        <v>#N/A</v>
      </c>
      <c r="T38" s="52" t="e">
        <f>_xll.qlRateHelperQuoteValue(S38,Trigger)</f>
        <v>#VALUE!</v>
      </c>
      <c r="U38" s="35" t="e">
        <f>_xll.qlRateHelperEarliestDate(S38,Trigger)</f>
        <v>#VALUE!</v>
      </c>
      <c r="V38" s="35" t="e">
        <f>_xll.qlRateHelperLatestDate(S38,Trigger)</f>
        <v>#VALUE!</v>
      </c>
      <c r="W38" s="40" t="e">
        <v>#N/A</v>
      </c>
    </row>
    <row r="39" spans="1:23" ht="11.25" customHeight="1" x14ac:dyDescent="0.25">
      <c r="A39" s="62" t="s">
        <v>46</v>
      </c>
      <c r="B39" s="4"/>
      <c r="C39" s="4" t="s">
        <v>14</v>
      </c>
      <c r="D39" s="5" t="str">
        <v>9Y</v>
      </c>
      <c r="E39" s="9" t="s">
        <v>15</v>
      </c>
      <c r="F39" s="4" t="s">
        <v>16</v>
      </c>
      <c r="G39" s="6" t="s">
        <v>17</v>
      </c>
      <c r="H39" s="7">
        <v>8.3400000000000002E-3</v>
      </c>
      <c r="I39" s="8" t="e">
        <f>_xll.qlSwapRateHelper2(,$H39,$D39,Calendar,$F39,$E39,$G39,$I$31,0,C39,,Permanent,,ObjectOverwrite)</f>
        <v>#NUM!</v>
      </c>
      <c r="J39" s="26" t="b">
        <f t="shared" si="19"/>
        <v>1</v>
      </c>
      <c r="M39" s="63" t="str">
        <f t="shared" si="15"/>
        <v>Sw</v>
      </c>
      <c r="N39" s="64" t="str">
        <f t="shared" si="16"/>
        <v>14Y</v>
      </c>
      <c r="O39" s="64" t="e">
        <f t="shared" si="17"/>
        <v>#NUM!</v>
      </c>
      <c r="P39" s="64" t="b">
        <f t="shared" si="18"/>
        <v>1</v>
      </c>
      <c r="Q39" s="34" t="str">
        <v>Sw</v>
      </c>
      <c r="R39" s="34" t="str">
        <v>20Y</v>
      </c>
      <c r="S39" s="34" t="e">
        <v>#N/A</v>
      </c>
      <c r="T39" s="52" t="e">
        <f>_xll.qlRateHelperQuoteValue(S39,Trigger)</f>
        <v>#VALUE!</v>
      </c>
      <c r="U39" s="35" t="e">
        <f>_xll.qlRateHelperEarliestDate(S39,Trigger)</f>
        <v>#VALUE!</v>
      </c>
      <c r="V39" s="35" t="e">
        <f>_xll.qlRateHelperLatestDate(S39,Trigger)</f>
        <v>#VALUE!</v>
      </c>
      <c r="W39" s="40" t="e">
        <v>#N/A</v>
      </c>
    </row>
    <row r="40" spans="1:23" ht="11.25" customHeight="1" x14ac:dyDescent="0.25">
      <c r="A40" s="62" t="s">
        <v>46</v>
      </c>
      <c r="B40" s="4"/>
      <c r="C40" s="4" t="s">
        <v>14</v>
      </c>
      <c r="D40" s="5" t="str">
        <v>10Y</v>
      </c>
      <c r="E40" s="9" t="s">
        <v>15</v>
      </c>
      <c r="F40" s="4" t="s">
        <v>16</v>
      </c>
      <c r="G40" s="6" t="s">
        <v>17</v>
      </c>
      <c r="H40" s="7">
        <v>9.1599999999999997E-3</v>
      </c>
      <c r="I40" s="8" t="e">
        <f>_xll.qlSwapRateHelper2(,$H40,$D40,Calendar,$F40,$E40,$G40,$I$31,0,C40,,Permanent,,ObjectOverwrite)</f>
        <v>#NUM!</v>
      </c>
      <c r="J40" s="26" t="b">
        <f t="shared" si="19"/>
        <v>1</v>
      </c>
      <c r="M40" s="63" t="str">
        <f t="shared" si="15"/>
        <v>Sw</v>
      </c>
      <c r="N40" s="64" t="str">
        <f t="shared" si="16"/>
        <v>15Y</v>
      </c>
      <c r="O40" s="64" t="e">
        <f t="shared" si="17"/>
        <v>#NUM!</v>
      </c>
      <c r="P40" s="64" t="b">
        <f t="shared" si="18"/>
        <v>1</v>
      </c>
      <c r="Q40" s="34" t="str">
        <v>Sw</v>
      </c>
      <c r="R40" s="34" t="str">
        <v>21Y</v>
      </c>
      <c r="S40" s="34" t="e">
        <v>#N/A</v>
      </c>
      <c r="T40" s="52" t="e">
        <f>_xll.qlRateHelperQuoteValue(S40,Trigger)</f>
        <v>#VALUE!</v>
      </c>
      <c r="U40" s="35" t="e">
        <f>_xll.qlRateHelperEarliestDate(S40,Trigger)</f>
        <v>#VALUE!</v>
      </c>
      <c r="V40" s="35" t="e">
        <f>_xll.qlRateHelperLatestDate(S40,Trigger)</f>
        <v>#VALUE!</v>
      </c>
      <c r="W40" s="40" t="e">
        <v>#N/A</v>
      </c>
    </row>
    <row r="41" spans="1:23" ht="11.25" customHeight="1" x14ac:dyDescent="0.25">
      <c r="A41" s="62" t="s">
        <v>46</v>
      </c>
      <c r="B41" s="4"/>
      <c r="C41" s="4" t="s">
        <v>14</v>
      </c>
      <c r="D41" s="5" t="str">
        <v>11Y</v>
      </c>
      <c r="E41" s="9" t="s">
        <v>15</v>
      </c>
      <c r="F41" s="4" t="s">
        <v>16</v>
      </c>
      <c r="G41" s="6" t="s">
        <v>17</v>
      </c>
      <c r="H41" s="7">
        <v>9.8950699200000009E-3</v>
      </c>
      <c r="I41" s="8" t="e">
        <f>_xll.qlSwapRateHelper2(,$H41,$D41,Calendar,$F41,$E41,$G41,$I$31,0,C41,,Permanent,,ObjectOverwrite)</f>
        <v>#NUM!</v>
      </c>
      <c r="J41" s="26" t="b">
        <f t="shared" si="19"/>
        <v>1</v>
      </c>
      <c r="M41" s="63" t="str">
        <f t="shared" si="15"/>
        <v>Sw</v>
      </c>
      <c r="N41" s="64" t="str">
        <f t="shared" si="16"/>
        <v>16Y</v>
      </c>
      <c r="O41" s="64" t="e">
        <f t="shared" si="17"/>
        <v>#NUM!</v>
      </c>
      <c r="P41" s="64" t="b">
        <f t="shared" si="18"/>
        <v>1</v>
      </c>
      <c r="Q41" s="34" t="str">
        <v>Sw</v>
      </c>
      <c r="R41" s="34" t="str">
        <v>22Y</v>
      </c>
      <c r="S41" s="34" t="e">
        <v>#N/A</v>
      </c>
      <c r="T41" s="52" t="e">
        <f>_xll.qlRateHelperQuoteValue(S41,Trigger)</f>
        <v>#VALUE!</v>
      </c>
      <c r="U41" s="35" t="e">
        <f>_xll.qlRateHelperEarliestDate(S41,Trigger)</f>
        <v>#VALUE!</v>
      </c>
      <c r="V41" s="35" t="e">
        <f>_xll.qlRateHelperLatestDate(S41,Trigger)</f>
        <v>#VALUE!</v>
      </c>
      <c r="W41" s="40" t="e">
        <v>#N/A</v>
      </c>
    </row>
    <row r="42" spans="1:23" ht="11.25" customHeight="1" x14ac:dyDescent="0.25">
      <c r="A42" s="62" t="s">
        <v>46</v>
      </c>
      <c r="B42" s="4"/>
      <c r="C42" s="4" t="s">
        <v>14</v>
      </c>
      <c r="D42" s="5" t="str">
        <v>12Y</v>
      </c>
      <c r="E42" s="9" t="s">
        <v>15</v>
      </c>
      <c r="F42" s="4" t="s">
        <v>16</v>
      </c>
      <c r="G42" s="6" t="s">
        <v>17</v>
      </c>
      <c r="H42" s="7">
        <v>1.0540000000000001E-2</v>
      </c>
      <c r="I42" s="8" t="e">
        <f>_xll.qlSwapRateHelper2(,$H42,$D42,Calendar,$F42,$E42,$G42,$I$31,0,C42,,Permanent,,ObjectOverwrite)</f>
        <v>#NUM!</v>
      </c>
      <c r="J42" s="26" t="b">
        <f t="shared" si="19"/>
        <v>1</v>
      </c>
      <c r="M42" s="63" t="str">
        <f t="shared" si="15"/>
        <v>Sw</v>
      </c>
      <c r="N42" s="64" t="str">
        <f t="shared" si="16"/>
        <v>17Y</v>
      </c>
      <c r="O42" s="64" t="e">
        <f t="shared" si="17"/>
        <v>#NUM!</v>
      </c>
      <c r="P42" s="64" t="b">
        <f t="shared" si="18"/>
        <v>1</v>
      </c>
      <c r="Q42" s="34" t="str">
        <v>Sw</v>
      </c>
      <c r="R42" s="34" t="str">
        <v>23Y</v>
      </c>
      <c r="S42" s="34" t="e">
        <v>#N/A</v>
      </c>
      <c r="T42" s="52" t="e">
        <f>_xll.qlRateHelperQuoteValue(S42,Trigger)</f>
        <v>#VALUE!</v>
      </c>
      <c r="U42" s="35" t="e">
        <f>_xll.qlRateHelperEarliestDate(S42,Trigger)</f>
        <v>#VALUE!</v>
      </c>
      <c r="V42" s="35" t="e">
        <f>_xll.qlRateHelperLatestDate(S42,Trigger)</f>
        <v>#VALUE!</v>
      </c>
      <c r="W42" s="40" t="e">
        <v>#N/A</v>
      </c>
    </row>
    <row r="43" spans="1:23" ht="11.25" customHeight="1" x14ac:dyDescent="0.25">
      <c r="A43" s="62" t="s">
        <v>46</v>
      </c>
      <c r="B43" s="4"/>
      <c r="C43" s="4" t="s">
        <v>14</v>
      </c>
      <c r="D43" s="5" t="str">
        <v>13Y</v>
      </c>
      <c r="E43" s="9" t="s">
        <v>15</v>
      </c>
      <c r="F43" s="4" t="s">
        <v>16</v>
      </c>
      <c r="G43" s="6" t="s">
        <v>17</v>
      </c>
      <c r="H43" s="7">
        <v>1.1086224300000001E-2</v>
      </c>
      <c r="I43" s="8" t="e">
        <f>_xll.qlSwapRateHelper2(,$H43,$D43,Calendar,$F43,$E43,$G43,$I$31,0,C43,,Permanent,,ObjectOverwrite)</f>
        <v>#NUM!</v>
      </c>
      <c r="J43" s="26" t="b">
        <f t="shared" si="19"/>
        <v>1</v>
      </c>
      <c r="M43" s="63" t="str">
        <f t="shared" si="15"/>
        <v>Sw</v>
      </c>
      <c r="N43" s="64" t="str">
        <f t="shared" si="16"/>
        <v>18Y</v>
      </c>
      <c r="O43" s="64" t="e">
        <f t="shared" si="17"/>
        <v>#NUM!</v>
      </c>
      <c r="P43" s="64" t="b">
        <f t="shared" si="18"/>
        <v>1</v>
      </c>
      <c r="Q43" s="34" t="str">
        <v>Sw</v>
      </c>
      <c r="R43" s="34" t="str">
        <v>24Y</v>
      </c>
      <c r="S43" s="34" t="e">
        <v>#N/A</v>
      </c>
      <c r="T43" s="52" t="e">
        <f>_xll.qlRateHelperQuoteValue(S43,Trigger)</f>
        <v>#VALUE!</v>
      </c>
      <c r="U43" s="35" t="e">
        <f>_xll.qlRateHelperEarliestDate(S43,Trigger)</f>
        <v>#VALUE!</v>
      </c>
      <c r="V43" s="35" t="e">
        <f>_xll.qlRateHelperLatestDate(S43,Trigger)</f>
        <v>#VALUE!</v>
      </c>
      <c r="W43" s="40" t="e">
        <v>#N/A</v>
      </c>
    </row>
    <row r="44" spans="1:23" ht="11.25" customHeight="1" x14ac:dyDescent="0.25">
      <c r="A44" s="62" t="s">
        <v>46</v>
      </c>
      <c r="B44" s="4"/>
      <c r="C44" s="4" t="s">
        <v>14</v>
      </c>
      <c r="D44" s="5" t="str">
        <v>14Y</v>
      </c>
      <c r="E44" s="9" t="s">
        <v>15</v>
      </c>
      <c r="F44" s="4" t="s">
        <v>16</v>
      </c>
      <c r="G44" s="6" t="s">
        <v>17</v>
      </c>
      <c r="H44" s="7">
        <v>1.153537502E-2</v>
      </c>
      <c r="I44" s="8" t="e">
        <f>_xll.qlSwapRateHelper2(,$H44,$D44,Calendar,$F44,$E44,$G44,$I$31,0,C44,,Permanent,,ObjectOverwrite)</f>
        <v>#NUM!</v>
      </c>
      <c r="J44" s="26" t="b">
        <f t="shared" si="19"/>
        <v>1</v>
      </c>
      <c r="M44" s="63" t="str">
        <f t="shared" si="15"/>
        <v>Sw</v>
      </c>
      <c r="N44" s="64" t="str">
        <f t="shared" si="16"/>
        <v>19Y</v>
      </c>
      <c r="O44" s="64" t="e">
        <f t="shared" si="17"/>
        <v>#NUM!</v>
      </c>
      <c r="P44" s="64" t="b">
        <f t="shared" si="18"/>
        <v>1</v>
      </c>
      <c r="Q44" s="34" t="str">
        <v>Sw</v>
      </c>
      <c r="R44" s="34" t="str">
        <v>25Y</v>
      </c>
      <c r="S44" s="34" t="e">
        <v>#N/A</v>
      </c>
      <c r="T44" s="52" t="e">
        <f>_xll.qlRateHelperQuoteValue(S44,Trigger)</f>
        <v>#VALUE!</v>
      </c>
      <c r="U44" s="35" t="e">
        <f>_xll.qlRateHelperEarliestDate(S44,Trigger)</f>
        <v>#VALUE!</v>
      </c>
      <c r="V44" s="35" t="e">
        <f>_xll.qlRateHelperLatestDate(S44,Trigger)</f>
        <v>#VALUE!</v>
      </c>
      <c r="W44" s="40" t="e">
        <v>#N/A</v>
      </c>
    </row>
    <row r="45" spans="1:23" ht="11.25" customHeight="1" x14ac:dyDescent="0.25">
      <c r="A45" s="62" t="s">
        <v>46</v>
      </c>
      <c r="B45" s="4"/>
      <c r="C45" s="4" t="s">
        <v>14</v>
      </c>
      <c r="D45" s="5" t="str">
        <v>15Y</v>
      </c>
      <c r="E45" s="9" t="s">
        <v>15</v>
      </c>
      <c r="F45" s="4" t="s">
        <v>16</v>
      </c>
      <c r="G45" s="6" t="s">
        <v>17</v>
      </c>
      <c r="H45" s="7">
        <v>1.191E-2</v>
      </c>
      <c r="I45" s="8" t="e">
        <f>_xll.qlSwapRateHelper2(,$H45,$D45,Calendar,$F45,$E45,$G45,$I$31,0,C45,,Permanent,,ObjectOverwrite)</f>
        <v>#NUM!</v>
      </c>
      <c r="J45" s="26" t="b">
        <f t="shared" si="19"/>
        <v>1</v>
      </c>
      <c r="M45" s="63" t="str">
        <f t="shared" si="15"/>
        <v>Sw</v>
      </c>
      <c r="N45" s="64" t="str">
        <f t="shared" si="16"/>
        <v>20Y</v>
      </c>
      <c r="O45" s="64" t="e">
        <f t="shared" si="17"/>
        <v>#NUM!</v>
      </c>
      <c r="P45" s="64" t="b">
        <f t="shared" si="18"/>
        <v>1</v>
      </c>
      <c r="Q45" s="34" t="str">
        <v>Sw</v>
      </c>
      <c r="R45" s="34" t="str">
        <v>26Y</v>
      </c>
      <c r="S45" s="34" t="e">
        <v>#N/A</v>
      </c>
      <c r="T45" s="52" t="e">
        <f>_xll.qlRateHelperQuoteValue(S45,Trigger)</f>
        <v>#VALUE!</v>
      </c>
      <c r="U45" s="35" t="e">
        <f>_xll.qlRateHelperEarliestDate(S45,Trigger)</f>
        <v>#VALUE!</v>
      </c>
      <c r="V45" s="35" t="e">
        <f>_xll.qlRateHelperLatestDate(S45,Trigger)</f>
        <v>#VALUE!</v>
      </c>
      <c r="W45" s="40" t="e">
        <v>#N/A</v>
      </c>
    </row>
    <row r="46" spans="1:23" ht="11.25" customHeight="1" x14ac:dyDescent="0.25">
      <c r="A46" s="62" t="s">
        <v>46</v>
      </c>
      <c r="B46" s="4"/>
      <c r="C46" s="4" t="s">
        <v>14</v>
      </c>
      <c r="D46" s="5" t="str">
        <v>16Y</v>
      </c>
      <c r="E46" s="9" t="s">
        <v>15</v>
      </c>
      <c r="F46" s="4" t="s">
        <v>16</v>
      </c>
      <c r="G46" s="6" t="s">
        <v>17</v>
      </c>
      <c r="H46" s="7">
        <v>1.2219915750000001E-2</v>
      </c>
      <c r="I46" s="8" t="e">
        <f>_xll.qlSwapRateHelper2(,$H46,$D46,Calendar,$F46,$E46,$G46,$I$31,0,C46,,Permanent,,ObjectOverwrite)</f>
        <v>#NUM!</v>
      </c>
      <c r="J46" s="26" t="b">
        <f t="shared" si="19"/>
        <v>1</v>
      </c>
      <c r="M46" s="63" t="str">
        <f t="shared" si="15"/>
        <v>Sw</v>
      </c>
      <c r="N46" s="64" t="str">
        <f t="shared" si="16"/>
        <v>21Y</v>
      </c>
      <c r="O46" s="64" t="e">
        <f t="shared" si="17"/>
        <v>#NUM!</v>
      </c>
      <c r="P46" s="64" t="b">
        <f t="shared" si="18"/>
        <v>1</v>
      </c>
      <c r="Q46" s="34" t="str">
        <v>Sw</v>
      </c>
      <c r="R46" s="34" t="str">
        <v>27Y</v>
      </c>
      <c r="S46" s="34" t="e">
        <v>#N/A</v>
      </c>
      <c r="T46" s="52" t="e">
        <f>_xll.qlRateHelperQuoteValue(S46,Trigger)</f>
        <v>#VALUE!</v>
      </c>
      <c r="U46" s="35" t="e">
        <f>_xll.qlRateHelperEarliestDate(S46,Trigger)</f>
        <v>#VALUE!</v>
      </c>
      <c r="V46" s="35" t="e">
        <f>_xll.qlRateHelperLatestDate(S46,Trigger)</f>
        <v>#VALUE!</v>
      </c>
      <c r="W46" s="40" t="e">
        <v>#N/A</v>
      </c>
    </row>
    <row r="47" spans="1:23" ht="11.25" customHeight="1" x14ac:dyDescent="0.25">
      <c r="A47" s="62" t="s">
        <v>46</v>
      </c>
      <c r="B47" s="4"/>
      <c r="C47" s="4" t="s">
        <v>14</v>
      </c>
      <c r="D47" s="5" t="str">
        <v>17Y</v>
      </c>
      <c r="E47" s="9" t="s">
        <v>15</v>
      </c>
      <c r="F47" s="4" t="s">
        <v>16</v>
      </c>
      <c r="G47" s="6" t="s">
        <v>17</v>
      </c>
      <c r="H47" s="7">
        <v>1.2476628270000002E-2</v>
      </c>
      <c r="I47" s="8" t="e">
        <f>_xll.qlSwapRateHelper2(,$H47,$D47,Calendar,$F47,$E47,$G47,$I$31,0,C47,,Permanent,,ObjectOverwrite)</f>
        <v>#NUM!</v>
      </c>
      <c r="J47" s="26" t="b">
        <f t="shared" si="19"/>
        <v>1</v>
      </c>
      <c r="M47" s="63" t="str">
        <f t="shared" si="15"/>
        <v>Sw</v>
      </c>
      <c r="N47" s="64" t="str">
        <f t="shared" si="16"/>
        <v>22Y</v>
      </c>
      <c r="O47" s="64" t="e">
        <f t="shared" si="17"/>
        <v>#NUM!</v>
      </c>
      <c r="P47" s="64" t="b">
        <f t="shared" si="18"/>
        <v>1</v>
      </c>
      <c r="Q47" s="34" t="str">
        <v>Sw</v>
      </c>
      <c r="R47" s="34" t="str">
        <v>28Y</v>
      </c>
      <c r="S47" s="34" t="e">
        <v>#N/A</v>
      </c>
      <c r="T47" s="52" t="e">
        <f>_xll.qlRateHelperQuoteValue(S47,Trigger)</f>
        <v>#VALUE!</v>
      </c>
      <c r="U47" s="35" t="e">
        <f>_xll.qlRateHelperEarliestDate(S47,Trigger)</f>
        <v>#VALUE!</v>
      </c>
      <c r="V47" s="35" t="e">
        <f>_xll.qlRateHelperLatestDate(S47,Trigger)</f>
        <v>#VALUE!</v>
      </c>
      <c r="W47" s="40" t="e">
        <v>#N/A</v>
      </c>
    </row>
    <row r="48" spans="1:23" ht="11.25" customHeight="1" x14ac:dyDescent="0.25">
      <c r="A48" s="62" t="s">
        <v>46</v>
      </c>
      <c r="B48" s="4"/>
      <c r="C48" s="4" t="s">
        <v>14</v>
      </c>
      <c r="D48" s="5" t="str">
        <v>18Y</v>
      </c>
      <c r="E48" s="9" t="s">
        <v>15</v>
      </c>
      <c r="F48" s="4" t="s">
        <v>16</v>
      </c>
      <c r="G48" s="6" t="s">
        <v>17</v>
      </c>
      <c r="H48" s="7">
        <v>1.2683277230000001E-2</v>
      </c>
      <c r="I48" s="8" t="e">
        <f>_xll.qlSwapRateHelper2(,$H48,$D48,Calendar,$F48,$E48,$G48,$I$31,0,C48,,Permanent,,ObjectOverwrite)</f>
        <v>#NUM!</v>
      </c>
      <c r="J48" s="26" t="b">
        <f t="shared" si="19"/>
        <v>1</v>
      </c>
      <c r="M48" s="63" t="str">
        <f t="shared" si="15"/>
        <v>Sw</v>
      </c>
      <c r="N48" s="64" t="str">
        <f t="shared" si="16"/>
        <v>23Y</v>
      </c>
      <c r="O48" s="64" t="e">
        <f t="shared" si="17"/>
        <v>#NUM!</v>
      </c>
      <c r="P48" s="64" t="b">
        <f t="shared" si="18"/>
        <v>1</v>
      </c>
      <c r="Q48" s="34" t="str">
        <v>Sw</v>
      </c>
      <c r="R48" s="34" t="str">
        <v>29Y</v>
      </c>
      <c r="S48" s="34" t="e">
        <v>#N/A</v>
      </c>
      <c r="T48" s="52" t="e">
        <f>_xll.qlRateHelperQuoteValue(S48,Trigger)</f>
        <v>#VALUE!</v>
      </c>
      <c r="U48" s="35" t="e">
        <f>_xll.qlRateHelperEarliestDate(S48,Trigger)</f>
        <v>#VALUE!</v>
      </c>
      <c r="V48" s="35" t="e">
        <f>_xll.qlRateHelperLatestDate(S48,Trigger)</f>
        <v>#VALUE!</v>
      </c>
      <c r="W48" s="40" t="e">
        <v>#N/A</v>
      </c>
    </row>
    <row r="49" spans="1:23" ht="11.25" customHeight="1" x14ac:dyDescent="0.25">
      <c r="A49" s="62" t="s">
        <v>46</v>
      </c>
      <c r="B49" s="4"/>
      <c r="C49" s="4" t="s">
        <v>14</v>
      </c>
      <c r="D49" s="5" t="str">
        <v>19Y</v>
      </c>
      <c r="E49" s="9" t="s">
        <v>15</v>
      </c>
      <c r="F49" s="4" t="s">
        <v>16</v>
      </c>
      <c r="G49" s="6" t="s">
        <v>17</v>
      </c>
      <c r="H49" s="7">
        <v>1.284561249E-2</v>
      </c>
      <c r="I49" s="8" t="e">
        <f>_xll.qlSwapRateHelper2(,$H49,$D49,Calendar,$F49,$E49,$G49,$I$31,0,C49,,Permanent,,ObjectOverwrite)</f>
        <v>#NUM!</v>
      </c>
      <c r="J49" s="26" t="b">
        <f t="shared" si="19"/>
        <v>1</v>
      </c>
      <c r="M49" s="63" t="str">
        <f t="shared" si="15"/>
        <v>Sw</v>
      </c>
      <c r="N49" s="64" t="str">
        <f t="shared" si="16"/>
        <v>24Y</v>
      </c>
      <c r="O49" s="64" t="e">
        <f t="shared" si="17"/>
        <v>#NUM!</v>
      </c>
      <c r="P49" s="64" t="b">
        <f t="shared" si="18"/>
        <v>1</v>
      </c>
      <c r="Q49" s="34" t="str">
        <v>Sw</v>
      </c>
      <c r="R49" s="34" t="str">
        <v>30Y</v>
      </c>
      <c r="S49" s="34" t="e">
        <v>#N/A</v>
      </c>
      <c r="T49" s="52" t="e">
        <f>_xll.qlRateHelperQuoteValue(S49,Trigger)</f>
        <v>#VALUE!</v>
      </c>
      <c r="U49" s="35" t="e">
        <f>_xll.qlRateHelperEarliestDate(S49,Trigger)</f>
        <v>#VALUE!</v>
      </c>
      <c r="V49" s="35" t="e">
        <f>_xll.qlRateHelperLatestDate(S49,Trigger)</f>
        <v>#VALUE!</v>
      </c>
      <c r="W49" s="40" t="e">
        <v>#N/A</v>
      </c>
    </row>
    <row r="50" spans="1:23" ht="11.25" customHeight="1" x14ac:dyDescent="0.25">
      <c r="A50" s="62" t="s">
        <v>46</v>
      </c>
      <c r="B50" s="4"/>
      <c r="C50" s="4" t="s">
        <v>14</v>
      </c>
      <c r="D50" s="5" t="str">
        <v>20Y</v>
      </c>
      <c r="E50" s="9" t="s">
        <v>15</v>
      </c>
      <c r="F50" s="4" t="s">
        <v>16</v>
      </c>
      <c r="G50" s="6" t="s">
        <v>17</v>
      </c>
      <c r="H50" s="7">
        <v>1.2969999999999999E-2</v>
      </c>
      <c r="I50" s="8" t="e">
        <f>_xll.qlSwapRateHelper2(,$H50,$D50,Calendar,$F50,$E50,$G50,$I$31,0,C50,,Permanent,,ObjectOverwrite)</f>
        <v>#NUM!</v>
      </c>
      <c r="J50" s="26" t="b">
        <f t="shared" si="19"/>
        <v>1</v>
      </c>
      <c r="M50" s="63" t="str">
        <f t="shared" si="15"/>
        <v>Sw</v>
      </c>
      <c r="N50" s="64" t="str">
        <f t="shared" si="16"/>
        <v>25Y</v>
      </c>
      <c r="O50" s="64" t="e">
        <f t="shared" si="17"/>
        <v>#NUM!</v>
      </c>
      <c r="P50" s="64" t="b">
        <f t="shared" si="18"/>
        <v>1</v>
      </c>
      <c r="Q50" s="34" t="str">
        <v>Sw</v>
      </c>
      <c r="R50" s="34" t="str">
        <v>31Y</v>
      </c>
      <c r="S50" s="34" t="e">
        <v>#N/A</v>
      </c>
      <c r="T50" s="52" t="e">
        <f>_xll.qlRateHelperQuoteValue(S50,Trigger)</f>
        <v>#VALUE!</v>
      </c>
      <c r="U50" s="35" t="e">
        <f>_xll.qlRateHelperEarliestDate(S50,Trigger)</f>
        <v>#VALUE!</v>
      </c>
      <c r="V50" s="35" t="e">
        <f>_xll.qlRateHelperLatestDate(S50,Trigger)</f>
        <v>#VALUE!</v>
      </c>
      <c r="W50" s="40" t="e">
        <v>#N/A</v>
      </c>
    </row>
    <row r="51" spans="1:23" ht="11.25" customHeight="1" x14ac:dyDescent="0.25">
      <c r="A51" s="62" t="s">
        <v>46</v>
      </c>
      <c r="B51" s="4"/>
      <c r="C51" s="4" t="s">
        <v>14</v>
      </c>
      <c r="D51" s="5" t="str">
        <v>21Y</v>
      </c>
      <c r="E51" s="9" t="s">
        <v>15</v>
      </c>
      <c r="F51" s="4" t="s">
        <v>16</v>
      </c>
      <c r="G51" s="6" t="s">
        <v>17</v>
      </c>
      <c r="H51" s="7">
        <v>1.306302482E-2</v>
      </c>
      <c r="I51" s="8" t="e">
        <f>_xll.qlSwapRateHelper2(,$H51,$D51,Calendar,$F51,$E51,$G51,$I$31,0,C51,,Permanent,,ObjectOverwrite)</f>
        <v>#NUM!</v>
      </c>
      <c r="J51" s="26" t="b">
        <f t="shared" si="19"/>
        <v>1</v>
      </c>
      <c r="M51" s="63" t="str">
        <f t="shared" si="15"/>
        <v>Sw</v>
      </c>
      <c r="N51" s="64" t="str">
        <f t="shared" si="16"/>
        <v>26Y</v>
      </c>
      <c r="O51" s="64" t="e">
        <f t="shared" si="17"/>
        <v>#NUM!</v>
      </c>
      <c r="P51" s="64" t="b">
        <f t="shared" si="18"/>
        <v>1</v>
      </c>
      <c r="Q51" s="34" t="str">
        <v>Sw</v>
      </c>
      <c r="R51" s="34" t="str">
        <v>32Y</v>
      </c>
      <c r="S51" s="34" t="e">
        <v>#N/A</v>
      </c>
      <c r="T51" s="52" t="e">
        <f>_xll.qlRateHelperQuoteValue(S51,Trigger)</f>
        <v>#VALUE!</v>
      </c>
      <c r="U51" s="35" t="e">
        <f>_xll.qlRateHelperEarliestDate(S51,Trigger)</f>
        <v>#VALUE!</v>
      </c>
      <c r="V51" s="35" t="e">
        <f>_xll.qlRateHelperLatestDate(S51,Trigger)</f>
        <v>#VALUE!</v>
      </c>
      <c r="W51" s="40" t="e">
        <v>#N/A</v>
      </c>
    </row>
    <row r="52" spans="1:23" ht="11.25" customHeight="1" x14ac:dyDescent="0.25">
      <c r="A52" s="62" t="s">
        <v>46</v>
      </c>
      <c r="B52" s="4"/>
      <c r="C52" s="4" t="s">
        <v>14</v>
      </c>
      <c r="D52" s="5" t="str">
        <v>22Y</v>
      </c>
      <c r="E52" s="9" t="s">
        <v>15</v>
      </c>
      <c r="F52" s="4" t="s">
        <v>16</v>
      </c>
      <c r="G52" s="6" t="s">
        <v>17</v>
      </c>
      <c r="H52" s="7">
        <v>1.31286219E-2</v>
      </c>
      <c r="I52" s="8" t="e">
        <f>_xll.qlSwapRateHelper2(,$H52,$D52,Calendar,$F52,$E52,$G52,$I$31,0,C52,,Permanent,,ObjectOverwrite)</f>
        <v>#NUM!</v>
      </c>
      <c r="J52" s="26" t="b">
        <f t="shared" si="19"/>
        <v>1</v>
      </c>
      <c r="M52" s="63" t="str">
        <f t="shared" si="15"/>
        <v>Sw</v>
      </c>
      <c r="N52" s="64" t="str">
        <f t="shared" si="16"/>
        <v>27Y</v>
      </c>
      <c r="O52" s="64" t="e">
        <f t="shared" si="17"/>
        <v>#NUM!</v>
      </c>
      <c r="P52" s="64" t="b">
        <f t="shared" si="18"/>
        <v>1</v>
      </c>
      <c r="Q52" s="34" t="str">
        <v>Sw</v>
      </c>
      <c r="R52" s="34" t="str">
        <v>33Y</v>
      </c>
      <c r="S52" s="34" t="e">
        <v>#N/A</v>
      </c>
      <c r="T52" s="52" t="e">
        <f>_xll.qlRateHelperQuoteValue(S52,Trigger)</f>
        <v>#VALUE!</v>
      </c>
      <c r="U52" s="35" t="e">
        <f>_xll.qlRateHelperEarliestDate(S52,Trigger)</f>
        <v>#VALUE!</v>
      </c>
      <c r="V52" s="35" t="e">
        <f>_xll.qlRateHelperLatestDate(S52,Trigger)</f>
        <v>#VALUE!</v>
      </c>
      <c r="W52" s="40" t="e">
        <v>#N/A</v>
      </c>
    </row>
    <row r="53" spans="1:23" ht="11.25" customHeight="1" x14ac:dyDescent="0.25">
      <c r="A53" s="62" t="s">
        <v>46</v>
      </c>
      <c r="B53" s="4"/>
      <c r="C53" s="4" t="s">
        <v>14</v>
      </c>
      <c r="D53" s="5" t="str">
        <v>23Y</v>
      </c>
      <c r="E53" s="9" t="s">
        <v>15</v>
      </c>
      <c r="F53" s="4" t="s">
        <v>16</v>
      </c>
      <c r="G53" s="6" t="s">
        <v>17</v>
      </c>
      <c r="H53" s="7">
        <v>1.3175922579999999E-2</v>
      </c>
      <c r="I53" s="8" t="e">
        <f>_xll.qlSwapRateHelper2(,$H53,$D53,Calendar,$F53,$E53,$G53,$I$31,0,C53,,Permanent,,ObjectOverwrite)</f>
        <v>#NUM!</v>
      </c>
      <c r="J53" s="26" t="b">
        <f t="shared" si="19"/>
        <v>1</v>
      </c>
      <c r="M53" s="63" t="str">
        <f t="shared" si="15"/>
        <v>Sw</v>
      </c>
      <c r="N53" s="64" t="str">
        <f t="shared" si="16"/>
        <v>28Y</v>
      </c>
      <c r="O53" s="64" t="e">
        <f t="shared" si="17"/>
        <v>#NUM!</v>
      </c>
      <c r="P53" s="64" t="b">
        <f t="shared" si="18"/>
        <v>1</v>
      </c>
      <c r="Q53" s="34" t="str">
        <v>Sw</v>
      </c>
      <c r="R53" s="34" t="str">
        <v>34Y</v>
      </c>
      <c r="S53" s="34" t="e">
        <v>#N/A</v>
      </c>
      <c r="T53" s="52" t="e">
        <f>_xll.qlRateHelperQuoteValue(S53,Trigger)</f>
        <v>#VALUE!</v>
      </c>
      <c r="U53" s="35" t="e">
        <f>_xll.qlRateHelperEarliestDate(S53,Trigger)</f>
        <v>#VALUE!</v>
      </c>
      <c r="V53" s="35" t="e">
        <f>_xll.qlRateHelperLatestDate(S53,Trigger)</f>
        <v>#VALUE!</v>
      </c>
      <c r="W53" s="40" t="e">
        <v>#N/A</v>
      </c>
    </row>
    <row r="54" spans="1:23" ht="11.25" customHeight="1" x14ac:dyDescent="0.25">
      <c r="A54" s="62" t="s">
        <v>46</v>
      </c>
      <c r="B54" s="4"/>
      <c r="C54" s="4" t="s">
        <v>14</v>
      </c>
      <c r="D54" s="5" t="str">
        <v>24Y</v>
      </c>
      <c r="E54" s="9" t="s">
        <v>15</v>
      </c>
      <c r="F54" s="4" t="s">
        <v>16</v>
      </c>
      <c r="G54" s="6" t="s">
        <v>17</v>
      </c>
      <c r="H54" s="7">
        <v>1.3211099630000001E-2</v>
      </c>
      <c r="I54" s="8" t="e">
        <f>_xll.qlSwapRateHelper2(,$H54,$D54,Calendar,$F54,$E54,$G54,$I$31,0,C54,,Permanent,,ObjectOverwrite)</f>
        <v>#NUM!</v>
      </c>
      <c r="J54" s="26" t="b">
        <f t="shared" si="19"/>
        <v>1</v>
      </c>
      <c r="M54" s="63" t="str">
        <f t="shared" si="15"/>
        <v>Sw</v>
      </c>
      <c r="N54" s="64" t="str">
        <f t="shared" si="16"/>
        <v>29Y</v>
      </c>
      <c r="O54" s="64" t="e">
        <f t="shared" si="17"/>
        <v>#NUM!</v>
      </c>
      <c r="P54" s="64" t="b">
        <f t="shared" si="18"/>
        <v>1</v>
      </c>
      <c r="Q54" s="34" t="str">
        <v>Sw</v>
      </c>
      <c r="R54" s="34" t="str">
        <v>35Y</v>
      </c>
      <c r="S54" s="34" t="e">
        <v>#N/A</v>
      </c>
      <c r="T54" s="52" t="e">
        <f>_xll.qlRateHelperQuoteValue(S54,Trigger)</f>
        <v>#VALUE!</v>
      </c>
      <c r="U54" s="35" t="e">
        <f>_xll.qlRateHelperEarliestDate(S54,Trigger)</f>
        <v>#VALUE!</v>
      </c>
      <c r="V54" s="35" t="e">
        <f>_xll.qlRateHelperLatestDate(S54,Trigger)</f>
        <v>#VALUE!</v>
      </c>
      <c r="W54" s="40" t="e">
        <v>#N/A</v>
      </c>
    </row>
    <row r="55" spans="1:23" ht="11.25" customHeight="1" x14ac:dyDescent="0.25">
      <c r="A55" s="62" t="s">
        <v>46</v>
      </c>
      <c r="B55" s="4"/>
      <c r="C55" s="4" t="s">
        <v>14</v>
      </c>
      <c r="D55" s="5" t="str">
        <v>25Y</v>
      </c>
      <c r="E55" s="9" t="s">
        <v>15</v>
      </c>
      <c r="F55" s="4" t="s">
        <v>16</v>
      </c>
      <c r="G55" s="6" t="s">
        <v>17</v>
      </c>
      <c r="H55" s="7">
        <v>1.324E-2</v>
      </c>
      <c r="I55" s="8" t="e">
        <f>_xll.qlSwapRateHelper2(,$H55,$D55,Calendar,$F55,$E55,$G55,$I$31,0,C55,,Permanent,,ObjectOverwrite)</f>
        <v>#NUM!</v>
      </c>
      <c r="J55" s="26" t="b">
        <f t="shared" si="19"/>
        <v>1</v>
      </c>
      <c r="M55" s="63" t="str">
        <f t="shared" si="15"/>
        <v>Sw</v>
      </c>
      <c r="N55" s="64" t="str">
        <f t="shared" si="16"/>
        <v>30Y</v>
      </c>
      <c r="O55" s="64" t="e">
        <f t="shared" si="17"/>
        <v>#NUM!</v>
      </c>
      <c r="P55" s="64" t="b">
        <f t="shared" si="18"/>
        <v>1</v>
      </c>
      <c r="Q55" s="34" t="str">
        <v>Sw</v>
      </c>
      <c r="R55" s="34" t="str">
        <v>36Y</v>
      </c>
      <c r="S55" s="34" t="e">
        <v>#N/A</v>
      </c>
      <c r="T55" s="52" t="e">
        <f>_xll.qlRateHelperQuoteValue(S55,Trigger)</f>
        <v>#VALUE!</v>
      </c>
      <c r="U55" s="35" t="e">
        <f>_xll.qlRateHelperEarliestDate(S55,Trigger)</f>
        <v>#VALUE!</v>
      </c>
      <c r="V55" s="35" t="e">
        <f>_xll.qlRateHelperLatestDate(S55,Trigger)</f>
        <v>#VALUE!</v>
      </c>
      <c r="W55" s="40" t="e">
        <v>#N/A</v>
      </c>
    </row>
    <row r="56" spans="1:23" ht="11.25" customHeight="1" x14ac:dyDescent="0.25">
      <c r="A56" s="62" t="s">
        <v>46</v>
      </c>
      <c r="B56" s="4"/>
      <c r="C56" s="4" t="s">
        <v>14</v>
      </c>
      <c r="D56" s="5" t="str">
        <v>26Y</v>
      </c>
      <c r="E56" s="9" t="s">
        <v>15</v>
      </c>
      <c r="F56" s="4" t="s">
        <v>16</v>
      </c>
      <c r="G56" s="6" t="s">
        <v>17</v>
      </c>
      <c r="H56" s="7">
        <v>1.326419886E-2</v>
      </c>
      <c r="I56" s="8" t="e">
        <f>_xll.qlSwapRateHelper2(,$H56,$D56,Calendar,$F56,$E56,$G56,$I$31,0,C56,,Permanent,,ObjectOverwrite)</f>
        <v>#NUM!</v>
      </c>
      <c r="J56" s="26" t="b">
        <f t="shared" si="19"/>
        <v>1</v>
      </c>
      <c r="M56" s="63" t="str">
        <f t="shared" si="15"/>
        <v>Sw</v>
      </c>
      <c r="N56" s="64" t="str">
        <f t="shared" si="16"/>
        <v>31Y</v>
      </c>
      <c r="O56" s="64" t="e">
        <f t="shared" si="17"/>
        <v>#NUM!</v>
      </c>
      <c r="P56" s="64" t="b">
        <f t="shared" si="18"/>
        <v>1</v>
      </c>
      <c r="Q56" s="34" t="str">
        <v>Sw</v>
      </c>
      <c r="R56" s="34" t="str">
        <v>37Y</v>
      </c>
      <c r="S56" s="34" t="e">
        <v>#N/A</v>
      </c>
      <c r="T56" s="52" t="e">
        <f>_xll.qlRateHelperQuoteValue(S56,Trigger)</f>
        <v>#VALUE!</v>
      </c>
      <c r="U56" s="35" t="e">
        <f>_xll.qlRateHelperEarliestDate(S56,Trigger)</f>
        <v>#VALUE!</v>
      </c>
      <c r="V56" s="35" t="e">
        <f>_xll.qlRateHelperLatestDate(S56,Trigger)</f>
        <v>#VALUE!</v>
      </c>
      <c r="W56" s="40" t="e">
        <v>#N/A</v>
      </c>
    </row>
    <row r="57" spans="1:23" ht="11.25" customHeight="1" x14ac:dyDescent="0.25">
      <c r="A57" s="62" t="s">
        <v>46</v>
      </c>
      <c r="B57" s="4"/>
      <c r="C57" s="4" t="s">
        <v>14</v>
      </c>
      <c r="D57" s="5" t="str">
        <v>27Y</v>
      </c>
      <c r="E57" s="9" t="s">
        <v>15</v>
      </c>
      <c r="F57" s="4" t="s">
        <v>16</v>
      </c>
      <c r="G57" s="6" t="s">
        <v>17</v>
      </c>
      <c r="H57" s="7">
        <v>1.328638413E-2</v>
      </c>
      <c r="I57" s="8" t="e">
        <f>_xll.qlSwapRateHelper2(,$H57,$D57,Calendar,$F57,$E57,$G57,$I$31,0,C57,,Permanent,,ObjectOverwrite)</f>
        <v>#NUM!</v>
      </c>
      <c r="J57" s="26" t="b">
        <f t="shared" si="19"/>
        <v>1</v>
      </c>
      <c r="M57" s="63" t="str">
        <f t="shared" si="15"/>
        <v>Sw</v>
      </c>
      <c r="N57" s="64" t="str">
        <f t="shared" si="16"/>
        <v>32Y</v>
      </c>
      <c r="O57" s="64" t="e">
        <f t="shared" si="17"/>
        <v>#NUM!</v>
      </c>
      <c r="P57" s="64" t="b">
        <f t="shared" si="18"/>
        <v>1</v>
      </c>
      <c r="Q57" s="34" t="str">
        <v>Sw</v>
      </c>
      <c r="R57" s="34" t="str">
        <v>38Y</v>
      </c>
      <c r="S57" s="34" t="e">
        <v>#N/A</v>
      </c>
      <c r="T57" s="52" t="e">
        <f>_xll.qlRateHelperQuoteValue(S57,Trigger)</f>
        <v>#VALUE!</v>
      </c>
      <c r="U57" s="35" t="e">
        <f>_xll.qlRateHelperEarliestDate(S57,Trigger)</f>
        <v>#VALUE!</v>
      </c>
      <c r="V57" s="35" t="e">
        <f>_xll.qlRateHelperLatestDate(S57,Trigger)</f>
        <v>#VALUE!</v>
      </c>
      <c r="W57" s="40" t="e">
        <v>#N/A</v>
      </c>
    </row>
    <row r="58" spans="1:23" ht="11.25" customHeight="1" x14ac:dyDescent="0.25">
      <c r="A58" s="62" t="s">
        <v>46</v>
      </c>
      <c r="B58" s="4"/>
      <c r="C58" s="4" t="s">
        <v>14</v>
      </c>
      <c r="D58" s="5" t="str">
        <v>28Y</v>
      </c>
      <c r="E58" s="9" t="s">
        <v>15</v>
      </c>
      <c r="F58" s="4" t="s">
        <v>16</v>
      </c>
      <c r="G58" s="6" t="s">
        <v>17</v>
      </c>
      <c r="H58" s="7">
        <v>1.3307420530000001E-2</v>
      </c>
      <c r="I58" s="8" t="e">
        <f>_xll.qlSwapRateHelper2(,$H58,$D58,Calendar,$F58,$E58,$G58,$I$31,0,C58,,Permanent,,ObjectOverwrite)</f>
        <v>#NUM!</v>
      </c>
      <c r="J58" s="26" t="b">
        <f t="shared" si="19"/>
        <v>1</v>
      </c>
      <c r="M58" s="63" t="str">
        <f t="shared" si="15"/>
        <v>Sw</v>
      </c>
      <c r="N58" s="64" t="str">
        <f t="shared" si="16"/>
        <v>33Y</v>
      </c>
      <c r="O58" s="64" t="e">
        <f t="shared" si="17"/>
        <v>#NUM!</v>
      </c>
      <c r="P58" s="64" t="b">
        <f t="shared" si="18"/>
        <v>1</v>
      </c>
      <c r="Q58" s="34" t="str">
        <v>Sw</v>
      </c>
      <c r="R58" s="34" t="str">
        <v>39Y</v>
      </c>
      <c r="S58" s="34" t="e">
        <v>#N/A</v>
      </c>
      <c r="T58" s="52" t="e">
        <f>_xll.qlRateHelperQuoteValue(S58,Trigger)</f>
        <v>#VALUE!</v>
      </c>
      <c r="U58" s="35" t="e">
        <f>_xll.qlRateHelperEarliestDate(S58,Trigger)</f>
        <v>#VALUE!</v>
      </c>
      <c r="V58" s="35" t="e">
        <f>_xll.qlRateHelperLatestDate(S58,Trigger)</f>
        <v>#VALUE!</v>
      </c>
      <c r="W58" s="40" t="e">
        <v>#N/A</v>
      </c>
    </row>
    <row r="59" spans="1:23" ht="11.25" customHeight="1" x14ac:dyDescent="0.25">
      <c r="A59" s="62" t="s">
        <v>46</v>
      </c>
      <c r="B59" s="4"/>
      <c r="C59" s="4" t="s">
        <v>14</v>
      </c>
      <c r="D59" s="5" t="str">
        <v>29Y</v>
      </c>
      <c r="E59" s="9" t="s">
        <v>15</v>
      </c>
      <c r="F59" s="4" t="s">
        <v>16</v>
      </c>
      <c r="G59" s="6" t="s">
        <v>17</v>
      </c>
      <c r="H59" s="7">
        <v>1.332923269E-2</v>
      </c>
      <c r="I59" s="8" t="e">
        <f>_xll.qlSwapRateHelper2(,$H59,$D59,Calendar,$F59,$E59,$G59,$I$31,0,C59,,Permanent,,ObjectOverwrite)</f>
        <v>#NUM!</v>
      </c>
      <c r="J59" s="26" t="b">
        <f t="shared" si="19"/>
        <v>1</v>
      </c>
      <c r="M59" s="63" t="str">
        <f t="shared" si="15"/>
        <v>Sw</v>
      </c>
      <c r="N59" s="64" t="str">
        <f t="shared" si="16"/>
        <v>34Y</v>
      </c>
      <c r="O59" s="64" t="e">
        <f t="shared" si="17"/>
        <v>#NUM!</v>
      </c>
      <c r="P59" s="64" t="b">
        <f t="shared" si="18"/>
        <v>1</v>
      </c>
      <c r="Q59" s="34" t="str">
        <v>Sw</v>
      </c>
      <c r="R59" s="34" t="str">
        <v>40Y</v>
      </c>
      <c r="S59" s="34" t="e">
        <v>#N/A</v>
      </c>
      <c r="T59" s="52" t="e">
        <f>_xll.qlRateHelperQuoteValue(S59,Trigger)</f>
        <v>#VALUE!</v>
      </c>
      <c r="U59" s="35" t="e">
        <f>_xll.qlRateHelperEarliestDate(S59,Trigger)</f>
        <v>#VALUE!</v>
      </c>
      <c r="V59" s="35" t="e">
        <f>_xll.qlRateHelperLatestDate(S59,Trigger)</f>
        <v>#VALUE!</v>
      </c>
      <c r="W59" s="40" t="e">
        <v>#N/A</v>
      </c>
    </row>
    <row r="60" spans="1:23" ht="11.25" customHeight="1" x14ac:dyDescent="0.25">
      <c r="A60" s="62" t="s">
        <v>46</v>
      </c>
      <c r="B60" s="4"/>
      <c r="C60" s="4" t="s">
        <v>14</v>
      </c>
      <c r="D60" s="5" t="str">
        <v>30Y</v>
      </c>
      <c r="E60" s="9" t="s">
        <v>15</v>
      </c>
      <c r="F60" s="4" t="s">
        <v>16</v>
      </c>
      <c r="G60" s="6" t="s">
        <v>17</v>
      </c>
      <c r="H60" s="7">
        <v>1.3349999999999999E-2</v>
      </c>
      <c r="I60" s="8" t="e">
        <f>_xll.qlSwapRateHelper2(,$H60,$D60,Calendar,$F60,$E60,$G60,$I$31,0,C60,,Permanent,,ObjectOverwrite)</f>
        <v>#NUM!</v>
      </c>
      <c r="J60" s="26" t="b">
        <f t="shared" si="19"/>
        <v>1</v>
      </c>
      <c r="M60" s="63" t="str">
        <f t="shared" si="15"/>
        <v>Sw</v>
      </c>
      <c r="N60" s="64" t="str">
        <f t="shared" si="16"/>
        <v>35Y</v>
      </c>
      <c r="O60" s="64" t="e">
        <f t="shared" si="17"/>
        <v>#NUM!</v>
      </c>
      <c r="P60" s="64" t="b">
        <f t="shared" si="18"/>
        <v>1</v>
      </c>
      <c r="Q60" s="34" t="str">
        <v>Sw</v>
      </c>
      <c r="R60" s="34" t="str">
        <v>50Y</v>
      </c>
      <c r="S60" s="34" t="e">
        <v>#N/A</v>
      </c>
      <c r="T60" s="52" t="e">
        <f>_xll.qlRateHelperQuoteValue(S60,Trigger)</f>
        <v>#VALUE!</v>
      </c>
      <c r="U60" s="35" t="e">
        <f>_xll.qlRateHelperEarliestDate(S60,Trigger)</f>
        <v>#VALUE!</v>
      </c>
      <c r="V60" s="35" t="e">
        <f>_xll.qlRateHelperLatestDate(S60,Trigger)</f>
        <v>#VALUE!</v>
      </c>
      <c r="W60" s="40" t="e">
        <v>#N/A</v>
      </c>
    </row>
    <row r="61" spans="1:23" ht="11.25" customHeight="1" x14ac:dyDescent="0.25">
      <c r="A61" s="62" t="s">
        <v>46</v>
      </c>
      <c r="B61" s="4"/>
      <c r="C61" s="4" t="s">
        <v>14</v>
      </c>
      <c r="D61" s="5" t="str">
        <v>31Y</v>
      </c>
      <c r="E61" s="9" t="s">
        <v>15</v>
      </c>
      <c r="F61" s="4" t="s">
        <v>16</v>
      </c>
      <c r="G61" s="6" t="s">
        <v>17</v>
      </c>
      <c r="H61" s="7">
        <v>1.3371204590000001E-2</v>
      </c>
      <c r="I61" s="8" t="e">
        <f>_xll.qlSwapRateHelper2(,$H61,$D61,Calendar,$F61,$E61,$G61,$I$31,0,C61,,Permanent,,ObjectOverwrite)</f>
        <v>#NUM!</v>
      </c>
      <c r="J61" s="26" t="b">
        <f t="shared" si="19"/>
        <v>1</v>
      </c>
      <c r="M61" s="63" t="str">
        <f t="shared" si="15"/>
        <v>Sw</v>
      </c>
      <c r="N61" s="64" t="str">
        <f t="shared" si="16"/>
        <v>36Y</v>
      </c>
      <c r="O61" s="64" t="e">
        <f t="shared" si="17"/>
        <v>#NUM!</v>
      </c>
      <c r="P61" s="64" t="b">
        <f t="shared" si="18"/>
        <v>1</v>
      </c>
      <c r="Q61" s="34" t="str">
        <v>Sw</v>
      </c>
      <c r="R61" s="34" t="str">
        <v>60Y</v>
      </c>
      <c r="S61" s="34" t="e">
        <v>#N/A</v>
      </c>
      <c r="T61" s="52" t="e">
        <f>_xll.qlRateHelperQuoteValue(S61,Trigger)</f>
        <v>#VALUE!</v>
      </c>
      <c r="U61" s="35" t="e">
        <f>_xll.qlRateHelperEarliestDate(S61,Trigger)</f>
        <v>#VALUE!</v>
      </c>
      <c r="V61" s="35" t="e">
        <f>_xll.qlRateHelperLatestDate(S61,Trigger)</f>
        <v>#VALUE!</v>
      </c>
      <c r="W61" s="40" t="e">
        <v>#N/A</v>
      </c>
    </row>
    <row r="62" spans="1:23" ht="11.25" customHeight="1" x14ac:dyDescent="0.25">
      <c r="A62" s="62" t="s">
        <v>46</v>
      </c>
      <c r="B62" s="4"/>
      <c r="C62" s="4" t="s">
        <v>14</v>
      </c>
      <c r="D62" s="5" t="str">
        <v>32Y</v>
      </c>
      <c r="E62" s="9" t="s">
        <v>15</v>
      </c>
      <c r="F62" s="4" t="s">
        <v>16</v>
      </c>
      <c r="G62" s="6" t="s">
        <v>17</v>
      </c>
      <c r="H62" s="7">
        <v>1.3391861730000001E-2</v>
      </c>
      <c r="I62" s="8" t="e">
        <f>_xll.qlSwapRateHelper2(,$H62,$D62,Calendar,$F62,$E62,$G62,$I$31,0,C62,,Permanent,,ObjectOverwrite)</f>
        <v>#NUM!</v>
      </c>
      <c r="J62" s="26" t="b">
        <f t="shared" si="19"/>
        <v>1</v>
      </c>
      <c r="M62" s="63" t="str">
        <f t="shared" si="15"/>
        <v>Sw</v>
      </c>
      <c r="N62" s="64" t="str">
        <f t="shared" si="16"/>
        <v>37Y</v>
      </c>
      <c r="O62" s="64" t="e">
        <f t="shared" si="17"/>
        <v>#NUM!</v>
      </c>
      <c r="P62" s="64" t="b">
        <f t="shared" si="18"/>
        <v>1</v>
      </c>
      <c r="Q62" s="34" t="str">
        <v>Sw</v>
      </c>
      <c r="R62" s="34" t="str">
        <v>50Y</v>
      </c>
      <c r="S62" s="34" t="e">
        <v>#N/A</v>
      </c>
      <c r="T62" s="52" t="e">
        <f>_xll.qlRateHelperQuoteValue(S62,Trigger)</f>
        <v>#VALUE!</v>
      </c>
      <c r="U62" s="35" t="e">
        <f>_xll.qlRateHelperEarliestDate(S62,Trigger)</f>
        <v>#VALUE!</v>
      </c>
      <c r="V62" s="35" t="e">
        <f>_xll.qlRateHelperLatestDate(S62,Trigger)</f>
        <v>#VALUE!</v>
      </c>
      <c r="W62" s="40" t="e">
        <v>#N/A</v>
      </c>
    </row>
    <row r="63" spans="1:23" ht="11.25" customHeight="1" x14ac:dyDescent="0.25">
      <c r="A63" s="62" t="s">
        <v>46</v>
      </c>
      <c r="B63" s="4"/>
      <c r="C63" s="4" t="s">
        <v>14</v>
      </c>
      <c r="D63" s="5" t="str">
        <v>33Y</v>
      </c>
      <c r="E63" s="9" t="s">
        <v>15</v>
      </c>
      <c r="F63" s="4" t="s">
        <v>16</v>
      </c>
      <c r="G63" s="6" t="s">
        <v>17</v>
      </c>
      <c r="H63" s="7">
        <v>1.3411661200000001E-2</v>
      </c>
      <c r="I63" s="8" t="e">
        <f>_xll.qlSwapRateHelper2(,$H63,$D63,Calendar,$F63,$E63,$G63,$I$31,0,C63,,Permanent,,ObjectOverwrite)</f>
        <v>#NUM!</v>
      </c>
      <c r="J63" s="26" t="b">
        <f t="shared" si="19"/>
        <v>1</v>
      </c>
      <c r="M63" s="63" t="str">
        <f t="shared" si="15"/>
        <v>Sw</v>
      </c>
      <c r="N63" s="64" t="str">
        <f t="shared" si="16"/>
        <v>38Y</v>
      </c>
      <c r="O63" s="64" t="e">
        <f t="shared" si="17"/>
        <v>#NUM!</v>
      </c>
      <c r="P63" s="64" t="b">
        <f t="shared" si="18"/>
        <v>1</v>
      </c>
      <c r="Q63" s="34" t="str">
        <v>Sw</v>
      </c>
      <c r="R63" s="34" t="str">
        <v>60Y</v>
      </c>
      <c r="S63" s="34" t="e">
        <v>#N/A</v>
      </c>
      <c r="T63" s="52" t="e">
        <f>_xll.qlRateHelperQuoteValue(S63,Trigger)</f>
        <v>#VALUE!</v>
      </c>
      <c r="U63" s="35" t="e">
        <f>_xll.qlRateHelperEarliestDate(S63,Trigger)</f>
        <v>#VALUE!</v>
      </c>
      <c r="V63" s="35" t="e">
        <f>_xll.qlRateHelperLatestDate(S63,Trigger)</f>
        <v>#VALUE!</v>
      </c>
      <c r="W63" s="40" t="e">
        <v>#N/A</v>
      </c>
    </row>
    <row r="64" spans="1:23" ht="11.25" customHeight="1" x14ac:dyDescent="0.25">
      <c r="A64" s="62" t="s">
        <v>46</v>
      </c>
      <c r="B64" s="4"/>
      <c r="C64" s="4" t="s">
        <v>14</v>
      </c>
      <c r="D64" s="5" t="str">
        <v>34Y</v>
      </c>
      <c r="E64" s="9" t="s">
        <v>15</v>
      </c>
      <c r="F64" s="4" t="s">
        <v>16</v>
      </c>
      <c r="G64" s="6" t="s">
        <v>17</v>
      </c>
      <c r="H64" s="7">
        <v>1.342767043E-2</v>
      </c>
      <c r="I64" s="8" t="e">
        <f>_xll.qlSwapRateHelper2(,$H64,$D64,Calendar,$F64,$E64,$G64,$I$31,0,C64,,Permanent,,ObjectOverwrite)</f>
        <v>#NUM!</v>
      </c>
      <c r="J64" s="26" t="b">
        <f t="shared" si="19"/>
        <v>1</v>
      </c>
      <c r="M64" s="63" t="str">
        <f t="shared" si="15"/>
        <v>Sw</v>
      </c>
      <c r="N64" s="64" t="str">
        <f t="shared" si="16"/>
        <v>39Y</v>
      </c>
      <c r="O64" s="64" t="e">
        <f t="shared" si="17"/>
        <v>#NUM!</v>
      </c>
      <c r="P64" s="64" t="b">
        <f t="shared" si="18"/>
        <v>1</v>
      </c>
      <c r="Q64" s="34" t="e">
        <v>#N/A</v>
      </c>
      <c r="R64" s="34" t="e">
        <v>#N/A</v>
      </c>
      <c r="S64" s="34" t="e">
        <v>#N/A</v>
      </c>
      <c r="T64" s="52" t="e">
        <f>_xll.qlRateHelperQuoteValue(S64,Trigger)</f>
        <v>#VALUE!</v>
      </c>
      <c r="U64" s="35" t="e">
        <f>_xll.qlRateHelperEarliestDate(S64,Trigger)</f>
        <v>#VALUE!</v>
      </c>
      <c r="V64" s="35" t="e">
        <f>_xll.qlRateHelperLatestDate(S64,Trigger)</f>
        <v>#VALUE!</v>
      </c>
      <c r="W64" s="69" t="e">
        <v>#N/A</v>
      </c>
    </row>
    <row r="65" spans="1:23" ht="11.25" customHeight="1" x14ac:dyDescent="0.25">
      <c r="A65" s="62" t="s">
        <v>46</v>
      </c>
      <c r="B65" s="4"/>
      <c r="C65" s="4" t="s">
        <v>14</v>
      </c>
      <c r="D65" s="5" t="str">
        <v>35Y</v>
      </c>
      <c r="E65" s="9" t="s">
        <v>15</v>
      </c>
      <c r="F65" s="4" t="s">
        <v>16</v>
      </c>
      <c r="G65" s="6" t="s">
        <v>17</v>
      </c>
      <c r="H65" s="7">
        <v>1.3440000000000001E-2</v>
      </c>
      <c r="I65" s="8" t="e">
        <f>_xll.qlSwapRateHelper2(,$H65,$D65,Calendar,$F65,$E65,$G65,$I$31,0,C65,,Permanent,,ObjectOverwrite)</f>
        <v>#NUM!</v>
      </c>
      <c r="J65" s="26" t="b">
        <f t="shared" si="19"/>
        <v>1</v>
      </c>
      <c r="M65" s="63" t="str">
        <f t="shared" si="15"/>
        <v>Sw</v>
      </c>
      <c r="N65" s="64" t="str">
        <f t="shared" si="16"/>
        <v>40Y</v>
      </c>
      <c r="O65" s="64" t="e">
        <f t="shared" si="17"/>
        <v>#NUM!</v>
      </c>
      <c r="P65" s="64" t="b">
        <f t="shared" si="18"/>
        <v>1</v>
      </c>
      <c r="Q65" s="34" t="e">
        <v>#N/A</v>
      </c>
      <c r="R65" s="34" t="e">
        <v>#N/A</v>
      </c>
      <c r="S65" s="34" t="e">
        <v>#N/A</v>
      </c>
      <c r="T65" s="52" t="e">
        <f>_xll.qlRateHelperQuoteValue(S65,Trigger)</f>
        <v>#VALUE!</v>
      </c>
      <c r="U65" s="35" t="e">
        <f>_xll.qlRateHelperEarliestDate(S65,Trigger)</f>
        <v>#VALUE!</v>
      </c>
      <c r="V65" s="35" t="e">
        <f>_xll.qlRateHelperLatestDate(S65,Trigger)</f>
        <v>#VALUE!</v>
      </c>
      <c r="W65" s="69" t="e">
        <v>#N/A</v>
      </c>
    </row>
    <row r="66" spans="1:23" ht="11.25" customHeight="1" x14ac:dyDescent="0.25">
      <c r="A66" s="62" t="s">
        <v>46</v>
      </c>
      <c r="B66" s="4"/>
      <c r="C66" s="4" t="s">
        <v>14</v>
      </c>
      <c r="D66" s="5" t="str">
        <v>36Y</v>
      </c>
      <c r="E66" s="9" t="s">
        <v>15</v>
      </c>
      <c r="F66" s="4" t="s">
        <v>16</v>
      </c>
      <c r="G66" s="6" t="s">
        <v>17</v>
      </c>
      <c r="H66" s="7">
        <v>1.3447728729999999E-2</v>
      </c>
      <c r="I66" s="8" t="e">
        <f>_xll.qlSwapRateHelper2(,$H66,$D66,Calendar,$F66,$E66,$G66,$I$31,0,C66,,Permanent,,ObjectOverwrite)</f>
        <v>#NUM!</v>
      </c>
      <c r="J66" s="26" t="b">
        <f t="shared" si="19"/>
        <v>1</v>
      </c>
      <c r="M66" s="63" t="str">
        <f t="shared" si="15"/>
        <v>Sw</v>
      </c>
      <c r="N66" s="64" t="str">
        <f t="shared" si="16"/>
        <v>50Y</v>
      </c>
      <c r="O66" s="64" t="e">
        <f t="shared" si="17"/>
        <v>#NUM!</v>
      </c>
      <c r="P66" s="64" t="b">
        <f t="shared" si="18"/>
        <v>1</v>
      </c>
      <c r="Q66" s="34" t="e">
        <v>#N/A</v>
      </c>
      <c r="R66" s="34" t="e">
        <v>#N/A</v>
      </c>
      <c r="S66" s="34" t="e">
        <v>#N/A</v>
      </c>
      <c r="T66" s="52" t="e">
        <f>_xll.qlRateHelperQuoteValue(S66,Trigger)</f>
        <v>#VALUE!</v>
      </c>
      <c r="U66" s="35" t="e">
        <f>_xll.qlRateHelperEarliestDate(S66,Trigger)</f>
        <v>#VALUE!</v>
      </c>
      <c r="V66" s="35" t="e">
        <f>_xll.qlRateHelperLatestDate(S66,Trigger)</f>
        <v>#VALUE!</v>
      </c>
      <c r="W66" s="69" t="e">
        <v>#N/A</v>
      </c>
    </row>
    <row r="67" spans="1:23" ht="11.25" customHeight="1" x14ac:dyDescent="0.25">
      <c r="A67" s="62" t="s">
        <v>46</v>
      </c>
      <c r="B67" s="4"/>
      <c r="C67" s="4" t="s">
        <v>14</v>
      </c>
      <c r="D67" s="5" t="str">
        <v>37Y</v>
      </c>
      <c r="E67" s="9" t="s">
        <v>15</v>
      </c>
      <c r="F67" s="4" t="s">
        <v>16</v>
      </c>
      <c r="G67" s="6" t="s">
        <v>17</v>
      </c>
      <c r="H67" s="7">
        <v>1.345096397E-2</v>
      </c>
      <c r="I67" s="8" t="e">
        <f>_xll.qlSwapRateHelper2(,$H67,$D67,Calendar,$F67,$E67,$G67,$I$31,0,C67,,Permanent,,ObjectOverwrite)</f>
        <v>#NUM!</v>
      </c>
      <c r="J67" s="26" t="b">
        <f t="shared" si="19"/>
        <v>1</v>
      </c>
      <c r="M67" s="63" t="str">
        <f t="shared" si="15"/>
        <v>Sw</v>
      </c>
      <c r="N67" s="64" t="str">
        <f t="shared" si="16"/>
        <v>60Y</v>
      </c>
      <c r="O67" s="64" t="e">
        <f t="shared" si="17"/>
        <v>#NUM!</v>
      </c>
      <c r="P67" s="64" t="b">
        <f t="shared" si="18"/>
        <v>1</v>
      </c>
      <c r="Q67" s="34" t="e">
        <v>#N/A</v>
      </c>
      <c r="R67" s="34" t="e">
        <v>#N/A</v>
      </c>
      <c r="S67" s="34" t="e">
        <v>#N/A</v>
      </c>
      <c r="T67" s="52" t="e">
        <f>_xll.qlRateHelperQuoteValue(S67,Trigger)</f>
        <v>#VALUE!</v>
      </c>
      <c r="U67" s="35" t="e">
        <f>_xll.qlRateHelperEarliestDate(S67,Trigger)</f>
        <v>#VALUE!</v>
      </c>
      <c r="V67" s="35" t="e">
        <f>_xll.qlRateHelperLatestDate(S67,Trigger)</f>
        <v>#VALUE!</v>
      </c>
      <c r="W67" s="69" t="e">
        <v>#N/A</v>
      </c>
    </row>
    <row r="68" spans="1:23" ht="11.25" customHeight="1" x14ac:dyDescent="0.25">
      <c r="A68" s="62" t="s">
        <v>46</v>
      </c>
      <c r="B68" s="4"/>
      <c r="C68" s="4" t="s">
        <v>14</v>
      </c>
      <c r="D68" s="5" t="str">
        <v>38Y</v>
      </c>
      <c r="E68" s="9" t="s">
        <v>15</v>
      </c>
      <c r="F68" s="4" t="s">
        <v>16</v>
      </c>
      <c r="G68" s="6" t="s">
        <v>17</v>
      </c>
      <c r="H68" s="7">
        <v>1.344742233E-2</v>
      </c>
      <c r="I68" s="8" t="e">
        <f>_xll.qlSwapRateHelper2(,$H68,$D68,Calendar,$F68,$E68,$G68,$I$31,0,C68,,Permanent,,ObjectOverwrite)</f>
        <v>#NUM!</v>
      </c>
      <c r="J68" s="26" t="b">
        <f t="shared" si="19"/>
        <v>1</v>
      </c>
      <c r="M68" s="63" t="str">
        <f t="shared" si="15"/>
        <v>Sw</v>
      </c>
      <c r="N68" s="64" t="str">
        <f t="shared" si="16"/>
        <v>50Y</v>
      </c>
      <c r="O68" s="64" t="e">
        <f t="shared" si="17"/>
        <v>#NUM!</v>
      </c>
      <c r="P68" s="64" t="b">
        <f t="shared" si="18"/>
        <v>1</v>
      </c>
      <c r="Q68" s="34" t="e">
        <v>#N/A</v>
      </c>
      <c r="R68" s="34" t="e">
        <v>#N/A</v>
      </c>
      <c r="S68" s="34" t="e">
        <v>#N/A</v>
      </c>
      <c r="T68" s="52" t="e">
        <f>_xll.qlRateHelperQuoteValue(S68,Trigger)</f>
        <v>#VALUE!</v>
      </c>
      <c r="U68" s="35" t="e">
        <f>_xll.qlRateHelperEarliestDate(S68,Trigger)</f>
        <v>#VALUE!</v>
      </c>
      <c r="V68" s="35" t="e">
        <f>_xll.qlRateHelperLatestDate(S68,Trigger)</f>
        <v>#VALUE!</v>
      </c>
      <c r="W68" s="69" t="e">
        <v>#N/A</v>
      </c>
    </row>
    <row r="69" spans="1:23" ht="11.25" customHeight="1" x14ac:dyDescent="0.25">
      <c r="A69" s="62" t="s">
        <v>46</v>
      </c>
      <c r="B69" s="4"/>
      <c r="C69" s="4" t="s">
        <v>14</v>
      </c>
      <c r="D69" s="5" t="str">
        <v>39Y</v>
      </c>
      <c r="E69" s="9" t="s">
        <v>15</v>
      </c>
      <c r="F69" s="4" t="s">
        <v>16</v>
      </c>
      <c r="G69" s="6" t="s">
        <v>17</v>
      </c>
      <c r="H69" s="7">
        <v>1.3437283449999999E-2</v>
      </c>
      <c r="I69" s="8" t="e">
        <f>_xll.qlSwapRateHelper2(,$H69,$D69,Calendar,$F69,$E69,$G69,$I$31,0,C69,,Permanent,,ObjectOverwrite)</f>
        <v>#NUM!</v>
      </c>
      <c r="J69" s="26" t="b">
        <f t="shared" si="19"/>
        <v>1</v>
      </c>
      <c r="M69" s="63" t="str">
        <f t="shared" si="15"/>
        <v>Sw</v>
      </c>
      <c r="N69" s="64" t="str">
        <f t="shared" si="16"/>
        <v>60Y</v>
      </c>
      <c r="O69" s="64" t="e">
        <f t="shared" si="17"/>
        <v>#NUM!</v>
      </c>
      <c r="P69" s="64" t="b">
        <f t="shared" si="18"/>
        <v>1</v>
      </c>
      <c r="Q69" s="34" t="e">
        <v>#N/A</v>
      </c>
      <c r="R69" s="34" t="e">
        <v>#N/A</v>
      </c>
      <c r="S69" s="34" t="e">
        <v>#N/A</v>
      </c>
      <c r="T69" s="52" t="e">
        <f>_xll.qlRateHelperQuoteValue(S69,Trigger)</f>
        <v>#VALUE!</v>
      </c>
      <c r="U69" s="35" t="e">
        <f>_xll.qlRateHelperEarliestDate(S69,Trigger)</f>
        <v>#VALUE!</v>
      </c>
      <c r="V69" s="35" t="e">
        <f>_xll.qlRateHelperLatestDate(S69,Trigger)</f>
        <v>#VALUE!</v>
      </c>
      <c r="W69" s="69" t="e">
        <v>#N/A</v>
      </c>
    </row>
    <row r="70" spans="1:23" ht="11.25" customHeight="1" x14ac:dyDescent="0.25">
      <c r="A70" s="62" t="s">
        <v>46</v>
      </c>
      <c r="B70" s="4"/>
      <c r="C70" s="4" t="s">
        <v>14</v>
      </c>
      <c r="D70" s="5" t="str">
        <v>40Y</v>
      </c>
      <c r="E70" s="9" t="s">
        <v>15</v>
      </c>
      <c r="F70" s="4" t="s">
        <v>16</v>
      </c>
      <c r="G70" s="6" t="s">
        <v>17</v>
      </c>
      <c r="H70" s="7">
        <v>1.3420000000000001E-2</v>
      </c>
      <c r="I70" s="8" t="e">
        <f>_xll.qlSwapRateHelper2(,$H70,$D70,Calendar,$F70,$E70,$G70,$I$31,0,C70,,Permanent,,ObjectOverwrite)</f>
        <v>#NUM!</v>
      </c>
      <c r="J70" s="26" t="b">
        <f t="shared" si="19"/>
        <v>1</v>
      </c>
      <c r="M70" s="63" t="str">
        <f t="shared" si="15"/>
        <v>Sw</v>
      </c>
      <c r="N70" s="64" t="e">
        <f t="shared" si="16"/>
        <v>#N/A</v>
      </c>
      <c r="O70" s="64" t="e">
        <f t="shared" si="17"/>
        <v>#NUM!</v>
      </c>
      <c r="P70" s="64" t="b">
        <f t="shared" si="18"/>
        <v>0</v>
      </c>
      <c r="Q70" s="34" t="e">
        <v>#N/A</v>
      </c>
      <c r="R70" s="34" t="e">
        <v>#N/A</v>
      </c>
      <c r="S70" s="34" t="e">
        <v>#N/A</v>
      </c>
      <c r="T70" s="52" t="e">
        <f>_xll.qlRateHelperQuoteValue(S70,Trigger)</f>
        <v>#VALUE!</v>
      </c>
      <c r="U70" s="35" t="e">
        <f>_xll.qlRateHelperEarliestDate(S70,Trigger)</f>
        <v>#VALUE!</v>
      </c>
      <c r="V70" s="35" t="e">
        <f>_xll.qlRateHelperLatestDate(S70,Trigger)</f>
        <v>#VALUE!</v>
      </c>
      <c r="W70" s="69" t="e">
        <v>#N/A</v>
      </c>
    </row>
    <row r="71" spans="1:23" ht="11.25" customHeight="1" thickBot="1" x14ac:dyDescent="0.3">
      <c r="A71" s="62" t="s">
        <v>46</v>
      </c>
      <c r="B71" s="4"/>
      <c r="C71" s="4" t="s">
        <v>14</v>
      </c>
      <c r="D71" s="5" t="str">
        <v>50Y</v>
      </c>
      <c r="E71" s="9" t="s">
        <v>15</v>
      </c>
      <c r="F71" s="4" t="s">
        <v>16</v>
      </c>
      <c r="G71" s="6" t="s">
        <v>17</v>
      </c>
      <c r="H71" s="7">
        <v>1.2929999999999999E-2</v>
      </c>
      <c r="I71" s="8" t="e">
        <f>_xll.qlSwapRateHelper2(,$H71,$D71,Calendar,$F71,$E71,$G71,$I$31,0,C71,,Permanent,,ObjectOverwrite)</f>
        <v>#NUM!</v>
      </c>
      <c r="J71" s="26" t="b">
        <f t="shared" si="19"/>
        <v>1</v>
      </c>
      <c r="M71" s="63" t="str">
        <f t="shared" si="15"/>
        <v>Sw</v>
      </c>
      <c r="N71" s="64" t="e">
        <f t="shared" si="16"/>
        <v>#N/A</v>
      </c>
      <c r="O71" s="64" t="e">
        <f t="shared" si="17"/>
        <v>#NUM!</v>
      </c>
      <c r="P71" s="64" t="b">
        <f t="shared" si="18"/>
        <v>0</v>
      </c>
      <c r="Q71" s="37" t="e">
        <v>#N/A</v>
      </c>
      <c r="R71" s="37" t="e">
        <v>#N/A</v>
      </c>
      <c r="S71" s="37" t="e">
        <v>#N/A</v>
      </c>
      <c r="T71" s="53" t="e">
        <f>_xll.qlRateHelperQuoteValue(S71,Trigger)</f>
        <v>#VALUE!</v>
      </c>
      <c r="U71" s="38" t="e">
        <f>_xll.qlRateHelperEarliestDate(S71,Trigger)</f>
        <v>#VALUE!</v>
      </c>
      <c r="V71" s="38" t="e">
        <f>_xll.qlRateHelperLatestDate(S71,Trigger)</f>
        <v>#VALUE!</v>
      </c>
      <c r="W71" s="70" t="e">
        <v>#N/A</v>
      </c>
    </row>
    <row r="72" spans="1:23" ht="11.25" customHeight="1" thickBot="1" x14ac:dyDescent="0.3">
      <c r="A72" s="62" t="s">
        <v>46</v>
      </c>
      <c r="B72" s="4"/>
      <c r="C72" s="4" t="s">
        <v>14</v>
      </c>
      <c r="D72" s="5" t="str">
        <v>60Y</v>
      </c>
      <c r="E72" s="9" t="s">
        <v>15</v>
      </c>
      <c r="F72" s="4" t="s">
        <v>16</v>
      </c>
      <c r="G72" s="6" t="s">
        <v>17</v>
      </c>
      <c r="H72" s="7">
        <v>1.278E-2</v>
      </c>
      <c r="I72" s="8" t="e">
        <f>_xll.qlSwapRateHelper2(,$H72,$D72,Calendar,$F72,$E72,$G72,$I$31,0,C72,,Permanent,,ObjectOverwrite)</f>
        <v>#NUM!</v>
      </c>
      <c r="J72" s="26" t="b">
        <f t="shared" si="19"/>
        <v>1</v>
      </c>
      <c r="M72" s="67" t="str">
        <f t="shared" si="15"/>
        <v>Sw</v>
      </c>
      <c r="N72" s="68" t="e">
        <f t="shared" si="16"/>
        <v>#N/A</v>
      </c>
      <c r="O72" s="68" t="e">
        <f t="shared" si="17"/>
        <v>#NUM!</v>
      </c>
      <c r="P72" s="68" t="b">
        <f t="shared" si="18"/>
        <v>0</v>
      </c>
    </row>
    <row r="73" spans="1:23" ht="11.25" customHeight="1" x14ac:dyDescent="0.25">
      <c r="A73" s="62" t="s">
        <v>46</v>
      </c>
      <c r="B73" s="4"/>
      <c r="C73" s="4" t="s">
        <v>14</v>
      </c>
      <c r="D73" s="5" t="str">
        <v>50Y</v>
      </c>
      <c r="E73" s="9" t="s">
        <v>15</v>
      </c>
      <c r="F73" s="4" t="s">
        <v>16</v>
      </c>
      <c r="G73" s="6" t="s">
        <v>17</v>
      </c>
      <c r="H73" s="7">
        <v>8.0099999999999998E-3</v>
      </c>
      <c r="I73" s="8" t="e">
        <f>_xll.qlSwapRateHelper2(,$H73,$D73,Calendar,$F73,$E73,$G73,$I$31,0,C73,,Permanent,,ObjectOverwrite)</f>
        <v>#NUM!</v>
      </c>
      <c r="J73" s="26" t="b">
        <f t="shared" si="19"/>
        <v>1</v>
      </c>
    </row>
    <row r="74" spans="1:23" ht="11.25" customHeight="1" x14ac:dyDescent="0.25">
      <c r="A74" s="62" t="s">
        <v>46</v>
      </c>
      <c r="B74" s="4"/>
      <c r="C74" s="4" t="s">
        <v>14</v>
      </c>
      <c r="D74" s="5" t="str">
        <v>60Y</v>
      </c>
      <c r="E74" s="9" t="s">
        <v>15</v>
      </c>
      <c r="F74" s="4" t="s">
        <v>16</v>
      </c>
      <c r="G74" s="6" t="s">
        <v>17</v>
      </c>
      <c r="H74" s="7">
        <v>7.8600000000000007E-3</v>
      </c>
      <c r="I74" s="8" t="e">
        <f>_xll.qlSwapRateHelper2(,$H74,$D74,Calendar,$F74,$E74,$G74,$I$31,0,C74,,Permanent,,ObjectOverwrite)</f>
        <v>#NUM!</v>
      </c>
      <c r="J74" s="26" t="b">
        <f t="shared" si="19"/>
        <v>1</v>
      </c>
    </row>
    <row r="75" spans="1:23" ht="11.25" customHeight="1" x14ac:dyDescent="0.25">
      <c r="A75" s="62" t="s">
        <v>46</v>
      </c>
      <c r="B75" s="4"/>
      <c r="C75" s="4" t="s">
        <v>14</v>
      </c>
      <c r="D75" s="5" t="e">
        <v>#N/A</v>
      </c>
      <c r="E75" s="9" t="s">
        <v>15</v>
      </c>
      <c r="F75" s="4" t="s">
        <v>16</v>
      </c>
      <c r="G75" s="6" t="s">
        <v>17</v>
      </c>
      <c r="H75" s="7" t="e">
        <v>#N/A</v>
      </c>
      <c r="I75" s="8" t="e">
        <f>_xll.qlSwapRateHelper2(,$H75,$D75,Calendar,$F75,$E75,$G75,$I$31,0,C75,,Permanent,,ObjectOverwrite)</f>
        <v>#NUM!</v>
      </c>
      <c r="J75" s="26" t="b">
        <f t="shared" si="19"/>
        <v>0</v>
      </c>
    </row>
    <row r="76" spans="1:23" ht="11.25" customHeight="1" x14ac:dyDescent="0.25">
      <c r="A76" s="62" t="s">
        <v>46</v>
      </c>
      <c r="B76" s="4"/>
      <c r="C76" s="4" t="s">
        <v>14</v>
      </c>
      <c r="D76" s="5" t="e">
        <v>#N/A</v>
      </c>
      <c r="E76" s="9" t="s">
        <v>15</v>
      </c>
      <c r="F76" s="4" t="s">
        <v>16</v>
      </c>
      <c r="G76" s="6" t="s">
        <v>17</v>
      </c>
      <c r="H76" s="7" t="e">
        <v>#N/A</v>
      </c>
      <c r="I76" s="8" t="e">
        <f>_xll.qlSwapRateHelper2(,$H76,$D76,Calendar,$F76,$E76,$G76,$I$31,0,C76,,Permanent,,ObjectOverwrite)</f>
        <v>#NUM!</v>
      </c>
      <c r="J76" s="26" t="b">
        <f t="shared" si="19"/>
        <v>0</v>
      </c>
    </row>
    <row r="77" spans="1:23" ht="11.25" customHeight="1" x14ac:dyDescent="0.25">
      <c r="A77" s="62" t="s">
        <v>46</v>
      </c>
      <c r="B77" s="4"/>
      <c r="C77" s="4" t="s">
        <v>14</v>
      </c>
      <c r="D77" s="5" t="e">
        <v>#N/A</v>
      </c>
      <c r="E77" s="9" t="s">
        <v>15</v>
      </c>
      <c r="F77" s="4" t="s">
        <v>16</v>
      </c>
      <c r="G77" s="6" t="s">
        <v>17</v>
      </c>
      <c r="H77" s="7" t="e">
        <v>#N/A</v>
      </c>
      <c r="I77" s="8" t="e">
        <f>_xll.qlSwapRateHelper2(,$H77,$D77,Calendar,$F77,$E77,$G77,$I$31,0,C77,,Permanent,,ObjectOverwrite)</f>
        <v>#NUM!</v>
      </c>
      <c r="J77" s="26" t="b">
        <f t="shared" si="19"/>
        <v>0</v>
      </c>
    </row>
    <row r="78" spans="1:23" ht="11.25" customHeight="1" x14ac:dyDescent="0.25"/>
    <row r="79" spans="1:23" ht="11.25" customHeight="1" x14ac:dyDescent="0.25"/>
    <row r="80" spans="1:23" ht="11.25" customHeight="1" x14ac:dyDescent="0.25"/>
  </sheetData>
  <dataValidations count="4">
    <dataValidation type="list" allowBlank="1" showInputMessage="1" showErrorMessage="1" sqref="E33:E77">
      <formula1>"Following,Modified Following,Preceding,Modified Preceding,Month End Reference,Unadjusted Month End,Unadjusted"</formula1>
    </dataValidation>
    <dataValidation type="list" allowBlank="1" showInputMessage="1" showErrorMessage="1" sqref="F33:F77">
      <formula1>"Annual,Semiannual,EveryFourthMonth,Quarterly,Bimonthly,Monthly,Biweekly,Weekly,Daily,Once,NoFrequency"</formula1>
    </dataValidation>
    <dataValidation type="list" allowBlank="1" showInputMessage="1" showErrorMessage="1" sqref="G33:G77 G3:G1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22:E29">
      <formula1>"Following,Modified Following,Preceding,Modified Preceding,Unadjusted"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80"/>
  <sheetViews>
    <sheetView workbookViewId="0"/>
  </sheetViews>
  <sheetFormatPr defaultRowHeight="15" outlineLevelCol="1" x14ac:dyDescent="0.25"/>
  <cols>
    <col min="1" max="1" width="7.5703125" style="1" customWidth="1"/>
    <col min="2" max="2" width="17.28515625" style="1" hidden="1" customWidth="1" outlineLevel="1"/>
    <col min="3" max="3" width="10" style="58" bestFit="1" customWidth="1" collapsed="1"/>
    <col min="4" max="4" width="7.85546875" style="45" customWidth="1"/>
    <col min="5" max="5" width="19.28515625" style="49" bestFit="1" customWidth="1"/>
    <col min="6" max="6" width="10" style="1" bestFit="1" customWidth="1"/>
    <col min="7" max="7" width="19.5703125" style="1" customWidth="1"/>
    <col min="8" max="8" width="11.42578125" style="1" customWidth="1"/>
    <col min="9" max="9" width="15.140625" style="1" bestFit="1" customWidth="1"/>
    <col min="10" max="10" width="9" style="45" bestFit="1" customWidth="1"/>
    <col min="11" max="12" width="2.7109375" style="1" customWidth="1"/>
    <col min="13" max="13" width="5" style="1" hidden="1" customWidth="1" outlineLevel="1"/>
    <col min="14" max="14" width="6" style="1" hidden="1" customWidth="1" outlineLevel="1"/>
    <col min="15" max="15" width="15.140625" style="1" hidden="1" customWidth="1" outlineLevel="1"/>
    <col min="16" max="16" width="6" style="1" hidden="1" customWidth="1" outlineLevel="1"/>
    <col min="17" max="17" width="5" style="1" bestFit="1" customWidth="1" collapsed="1"/>
    <col min="18" max="18" width="5" style="1" bestFit="1" customWidth="1"/>
    <col min="19" max="19" width="15.140625" style="1" hidden="1" customWidth="1" outlineLevel="1"/>
    <col min="20" max="20" width="10" style="1" bestFit="1" customWidth="1" collapsed="1"/>
    <col min="21" max="22" width="17.28515625" style="1" bestFit="1" customWidth="1"/>
    <col min="23" max="23" width="8" style="1" bestFit="1" customWidth="1"/>
    <col min="24" max="24" width="15.140625" style="1" bestFit="1" customWidth="1"/>
    <col min="25" max="25" width="9" style="1" bestFit="1" customWidth="1"/>
    <col min="26" max="16384" width="9.140625" style="1"/>
  </cols>
  <sheetData>
    <row r="1" spans="1:23" ht="18" customHeight="1" thickBot="1" x14ac:dyDescent="0.3">
      <c r="B1" s="2"/>
      <c r="C1" s="56"/>
      <c r="D1" s="42"/>
      <c r="E1" s="46"/>
      <c r="F1" s="12"/>
      <c r="J1" s="42"/>
      <c r="M1" s="28"/>
      <c r="N1" s="28"/>
      <c r="O1" s="28"/>
      <c r="P1" s="28"/>
      <c r="Q1" s="29" t="s">
        <v>177</v>
      </c>
      <c r="R1" s="30"/>
      <c r="S1" s="30"/>
      <c r="T1" s="50"/>
      <c r="U1" s="30"/>
      <c r="V1" s="30"/>
      <c r="W1" s="31"/>
    </row>
    <row r="2" spans="1:23" ht="19.5" customHeight="1" x14ac:dyDescent="0.25">
      <c r="A2" s="27" t="s">
        <v>18</v>
      </c>
      <c r="B2" s="27"/>
      <c r="C2" s="27" t="s">
        <v>1</v>
      </c>
      <c r="D2" s="27" t="s">
        <v>2</v>
      </c>
      <c r="E2" s="27" t="s">
        <v>13</v>
      </c>
      <c r="F2" s="27" t="s">
        <v>3</v>
      </c>
      <c r="G2" s="27" t="s">
        <v>4</v>
      </c>
      <c r="H2" s="27" t="s">
        <v>5</v>
      </c>
      <c r="I2" s="27" t="s">
        <v>44</v>
      </c>
      <c r="J2" s="27" t="s">
        <v>48</v>
      </c>
      <c r="M2" s="28"/>
      <c r="N2" s="30"/>
      <c r="O2" s="30"/>
      <c r="P2" s="30"/>
      <c r="Q2" s="32" t="s">
        <v>18</v>
      </c>
      <c r="R2" s="33"/>
      <c r="S2" s="33" t="s">
        <v>44</v>
      </c>
      <c r="T2" s="51" t="s">
        <v>40</v>
      </c>
      <c r="U2" s="33" t="s">
        <v>38</v>
      </c>
      <c r="V2" s="33" t="s">
        <v>39</v>
      </c>
      <c r="W2" s="39">
        <f t="array" ref="W2:W71">_xll.qlPiecewiseYieldCurveData(GeneralSettings!D47,Trigger)</f>
        <v>-1.0138892832213192E-3</v>
      </c>
    </row>
    <row r="3" spans="1:23" ht="11.25" customHeight="1" x14ac:dyDescent="0.25">
      <c r="A3" s="14" t="s">
        <v>47</v>
      </c>
      <c r="B3" s="14" t="str">
        <f t="array" ref="B3:B18">_xll.ohFilter(PastedValue!AS2:AS82,PastedValue!AO2:AO82="Dp")</f>
        <v>O/N</v>
      </c>
      <c r="C3" s="54" t="str">
        <f>IF(LEFT(B3,1)="#",(_xll.qlCalendarBusinessDaysBetween(Calendar,Settlementdate,DATE(RIGHT(LEFT(B3,5),4),LEFT(RIGHT(B3,4),2),RIGHT(B3,2)),,TRUE,Trigger)-1)&amp;"D",B3)</f>
        <v>O/N</v>
      </c>
      <c r="D3" s="43">
        <f>IF(C3="O/N",0,IF(C3="T/N",1,2))</f>
        <v>0</v>
      </c>
      <c r="E3" s="47" t="str">
        <f>IF(OR(RIGHT(C3,1)="M",RIGHT(C3,1)="D"),"Modified Following","Following")</f>
        <v>Following</v>
      </c>
      <c r="F3" s="55" t="str">
        <f>IF(OR(RIGHT(C3,1)="M",RIGHT(C3,1)="D"),"TRUE","FALSE")</f>
        <v>FALSE</v>
      </c>
      <c r="G3" s="15" t="s">
        <v>51</v>
      </c>
      <c r="H3" s="16">
        <f t="array" ref="H3:H18">_xll.ohFilter(PastedValue!AV2:AV82,PastedValue!AO2:AO82="Dp")/100</f>
        <v>-9.9999900000000011E-4</v>
      </c>
      <c r="I3" s="17" t="str">
        <f>_xll.qlDepositRateHelper2(,H3,IF(RIGHT(C3,1)="N","1D",C3),D3,Calendar,E3,F3,G3,,Trigger)</f>
        <v>obj_00d26#0003</v>
      </c>
      <c r="J3" s="43" t="b">
        <f>IF(ISNUMBER(H3),TRUE,FALSE)</f>
        <v>1</v>
      </c>
      <c r="K3" s="2"/>
      <c r="M3" s="32" t="s">
        <v>18</v>
      </c>
      <c r="N3" s="33"/>
      <c r="O3" s="33" t="s">
        <v>44</v>
      </c>
      <c r="P3" s="33"/>
      <c r="Q3" s="34" t="str">
        <f t="array" ref="Q3:Q71">_xll.ohPack(_xll.ohFilter(M4:M72,P4:P72),Trigger)</f>
        <v>Dp</v>
      </c>
      <c r="R3" s="34" t="str">
        <f t="array" ref="R3:R71">_xll.ohPack(_xll.ohFilter(N4:N72,P4:P72),Trigger)</f>
        <v>O/N</v>
      </c>
      <c r="S3" s="34" t="str">
        <f t="array" ref="S3:S71">_xll.ohPack(_xll.ohFilter(O4:O72,P4:P72))</f>
        <v>obj_00d26#0003</v>
      </c>
      <c r="T3" s="52">
        <f>_xll.qlRateHelperQuoteValue(S3,Trigger)</f>
        <v>-9.9999900000000011E-4</v>
      </c>
      <c r="U3" s="35">
        <f>_xll.qlRateHelperEarliestDate(S3,Trigger)</f>
        <v>42136</v>
      </c>
      <c r="V3" s="35">
        <f>_xll.qlRateHelperLatestDate(S3,Trigger)</f>
        <v>42137</v>
      </c>
      <c r="W3" s="40">
        <v>-1.0138892832213192E-3</v>
      </c>
    </row>
    <row r="4" spans="1:23" ht="11.25" customHeight="1" x14ac:dyDescent="0.25">
      <c r="A4" s="14" t="s">
        <v>47</v>
      </c>
      <c r="B4" s="14" t="str">
        <v>T/N</v>
      </c>
      <c r="C4" s="54" t="str">
        <f>IF(LEFT(B4,1)="#",(_xll.qlCalendarBusinessDaysBetween(Calendar,Settlementdate,DATE(RIGHT(LEFT(B4,5),4),LEFT(RIGHT(B4,4),2),RIGHT(B4,2)),,TRUE,Trigger)-1)&amp;"D",B4)</f>
        <v>T/N</v>
      </c>
      <c r="D4" s="43">
        <f t="shared" ref="D4:D18" si="0">IF(C4="O/N",0,IF(C4="T/N",1,2))</f>
        <v>1</v>
      </c>
      <c r="E4" s="47" t="str">
        <f t="shared" ref="E4:E18" si="1">IF(OR(RIGHT(C4,1)="M",RIGHT(C4,1)="D"),"Modified Following","Following")</f>
        <v>Following</v>
      </c>
      <c r="F4" s="55" t="str">
        <f t="shared" ref="F4:F18" si="2">IF(OR(RIGHT(C4,1)="M",RIGHT(C4,1)="D"),"TRUE","FALSE")</f>
        <v>FALSE</v>
      </c>
      <c r="G4" s="15" t="s">
        <v>51</v>
      </c>
      <c r="H4" s="16">
        <v>-1E-3</v>
      </c>
      <c r="I4" s="17" t="str">
        <f>_xll.qlDepositRateHelper2(,H4,IF(RIGHT(C4,1)="N","1D",C4),D4,Calendar,E4,F4,G4,,Trigger)</f>
        <v>obj_00d30#0003</v>
      </c>
      <c r="J4" s="43" t="b">
        <f t="shared" ref="J4:J18" si="3">IF(ISNUMBER(H4),TRUE,FALSE)</f>
        <v>1</v>
      </c>
      <c r="K4" s="13"/>
      <c r="M4" s="63" t="str">
        <f>A3</f>
        <v>Dp</v>
      </c>
      <c r="N4" s="64" t="str">
        <f>C3</f>
        <v>O/N</v>
      </c>
      <c r="O4" s="34" t="str">
        <f>I3</f>
        <v>obj_00d26#0003</v>
      </c>
      <c r="P4" s="34" t="b">
        <f>J3</f>
        <v>1</v>
      </c>
      <c r="Q4" s="34" t="str">
        <v>Dp</v>
      </c>
      <c r="R4" s="34" t="str">
        <v>T/N</v>
      </c>
      <c r="S4" s="34" t="str">
        <v>obj_00d30#0003</v>
      </c>
      <c r="T4" s="52">
        <f>_xll.qlRateHelperQuoteValue(S4,Trigger)</f>
        <v>-1E-3</v>
      </c>
      <c r="U4" s="35">
        <f>_xll.qlRateHelperEarliestDate(S4,Trigger)</f>
        <v>42137</v>
      </c>
      <c r="V4" s="35">
        <f>_xll.qlRateHelperLatestDate(S4,Trigger)</f>
        <v>42138</v>
      </c>
      <c r="W4" s="40">
        <v>-1.0138897901325011E-3</v>
      </c>
    </row>
    <row r="5" spans="1:23" ht="11.25" customHeight="1" x14ac:dyDescent="0.25">
      <c r="A5" s="14" t="s">
        <v>47</v>
      </c>
      <c r="B5" s="14" t="str">
        <v>S/N</v>
      </c>
      <c r="C5" s="54" t="str">
        <f>IF(LEFT(B5,1)="#",(_xll.qlCalendarBusinessDaysBetween(Calendar,Settlementdate,DATE(RIGHT(LEFT(B5,5),4),LEFT(RIGHT(B5,4),2),RIGHT(B5,2)),,TRUE,Trigger)-1)&amp;"D",B5)</f>
        <v>S/N</v>
      </c>
      <c r="D5" s="43">
        <f t="shared" si="0"/>
        <v>2</v>
      </c>
      <c r="E5" s="47" t="str">
        <f t="shared" si="1"/>
        <v>Following</v>
      </c>
      <c r="F5" s="55" t="str">
        <f t="shared" si="2"/>
        <v>FALSE</v>
      </c>
      <c r="G5" s="15" t="s">
        <v>51</v>
      </c>
      <c r="H5" s="16">
        <v>1.805E-3</v>
      </c>
      <c r="I5" s="17" t="str">
        <f>_xll.qlDepositRateHelper2(,H5,IF(RIGHT(C5,1)="N","1D",C5),D5,Calendar,E5,F5,G5,,Trigger)</f>
        <v>obj_00d2f#0003</v>
      </c>
      <c r="J5" s="43" t="b">
        <f t="shared" si="3"/>
        <v>1</v>
      </c>
      <c r="K5" s="13"/>
      <c r="M5" s="63" t="str">
        <f t="shared" ref="M5:M19" si="4">A4</f>
        <v>Dp</v>
      </c>
      <c r="N5" s="64" t="str">
        <f t="shared" ref="N5:N19" si="5">C4</f>
        <v>T/N</v>
      </c>
      <c r="O5" s="34" t="str">
        <f t="shared" ref="O5:P19" si="6">I4</f>
        <v>obj_00d30#0003</v>
      </c>
      <c r="P5" s="34" t="b">
        <f t="shared" si="6"/>
        <v>1</v>
      </c>
      <c r="Q5" s="34" t="str">
        <v>Dp</v>
      </c>
      <c r="R5" s="34" t="str">
        <v>S/N</v>
      </c>
      <c r="S5" s="34" t="str">
        <v>obj_00d2f#0003</v>
      </c>
      <c r="T5" s="52">
        <f>_xll.qlRateHelperQuoteValue(S5,Trigger)</f>
        <v>1.805E-3</v>
      </c>
      <c r="U5" s="35">
        <f>_xll.qlRateHelperEarliestDate(S5,Trigger)</f>
        <v>42138</v>
      </c>
      <c r="V5" s="35">
        <f>_xll.qlRateHelperLatestDate(S5,Trigger)</f>
        <v>42139</v>
      </c>
      <c r="W5" s="40">
        <v>-6.5904907798405049E-5</v>
      </c>
    </row>
    <row r="6" spans="1:23" ht="11.25" customHeight="1" x14ac:dyDescent="0.25">
      <c r="A6" s="14" t="s">
        <v>47</v>
      </c>
      <c r="B6" s="14" t="str">
        <v>1W</v>
      </c>
      <c r="C6" s="54" t="str">
        <f>IF(LEFT(B6,1)="#",(_xll.qlCalendarBusinessDaysBetween(Calendar,Settlementdate,DATE(RIGHT(LEFT(B6,5),4),LEFT(RIGHT(B6,4),2),RIGHT(B6,2)),,TRUE,Trigger)-1)&amp;"D",B6)</f>
        <v>1W</v>
      </c>
      <c r="D6" s="43">
        <f t="shared" si="0"/>
        <v>2</v>
      </c>
      <c r="E6" s="47" t="str">
        <f t="shared" si="1"/>
        <v>Following</v>
      </c>
      <c r="F6" s="55" t="str">
        <f t="shared" si="2"/>
        <v>FALSE</v>
      </c>
      <c r="G6" s="15" t="s">
        <v>51</v>
      </c>
      <c r="H6" s="16">
        <v>1.645E-3</v>
      </c>
      <c r="I6" s="17" t="str">
        <f>_xll.qlDepositRateHelper2(,H6,IF(RIGHT(C6,1)="N","1D",C6),D6,Calendar,E6,F6,G6,,Trigger)</f>
        <v>obj_00d3a#0003</v>
      </c>
      <c r="J6" s="43" t="b">
        <f t="shared" si="3"/>
        <v>1</v>
      </c>
      <c r="K6" s="13"/>
      <c r="M6" s="63" t="str">
        <f t="shared" si="4"/>
        <v>Dp</v>
      </c>
      <c r="N6" s="64" t="str">
        <f t="shared" si="5"/>
        <v>S/N</v>
      </c>
      <c r="O6" s="34" t="str">
        <f t="shared" si="6"/>
        <v>obj_00d2f#0003</v>
      </c>
      <c r="P6" s="34" t="b">
        <f t="shared" si="6"/>
        <v>1</v>
      </c>
      <c r="Q6" s="34" t="str">
        <v>Dp</v>
      </c>
      <c r="R6" s="34" t="str">
        <v>1W</v>
      </c>
      <c r="S6" s="34" t="str">
        <v>obj_00d3a#0003</v>
      </c>
      <c r="T6" s="52">
        <f>_xll.qlRateHelperQuoteValue(S6,Trigger)</f>
        <v>1.645E-3</v>
      </c>
      <c r="U6" s="35">
        <f>_xll.qlRateHelperEarliestDate(S6,Trigger)</f>
        <v>42138</v>
      </c>
      <c r="V6" s="35">
        <f>_xll.qlRateHelperLatestDate(S6,Trigger)</f>
        <v>42145</v>
      </c>
      <c r="W6" s="40">
        <v>1.0718849179426966E-3</v>
      </c>
    </row>
    <row r="7" spans="1:23" ht="11.25" customHeight="1" x14ac:dyDescent="0.25">
      <c r="A7" s="14" t="s">
        <v>47</v>
      </c>
      <c r="B7" s="14" t="str">
        <v>2W</v>
      </c>
      <c r="C7" s="54" t="str">
        <f>IF(LEFT(B7,1)="#",(_xll.qlCalendarBusinessDaysBetween(Calendar,Settlementdate,DATE(RIGHT(LEFT(B7,5),4),LEFT(RIGHT(B7,4),2),RIGHT(B7,2)),,TRUE,Trigger)-1)&amp;"D",B7)</f>
        <v>2W</v>
      </c>
      <c r="D7" s="43">
        <f t="shared" si="0"/>
        <v>2</v>
      </c>
      <c r="E7" s="47" t="str">
        <f t="shared" si="1"/>
        <v>Following</v>
      </c>
      <c r="F7" s="55" t="str">
        <f t="shared" si="2"/>
        <v>FALSE</v>
      </c>
      <c r="G7" s="15" t="s">
        <v>51</v>
      </c>
      <c r="H7" s="16">
        <v>1.7849999999999999E-3</v>
      </c>
      <c r="I7" s="17" t="str">
        <f>_xll.qlDepositRateHelper2(,H7,IF(RIGHT(C7,1)="N","1D",C7),D7,Calendar,E7,F7,G7,,Trigger)</f>
        <v>obj_00d3d#0003</v>
      </c>
      <c r="J7" s="43" t="b">
        <f t="shared" si="3"/>
        <v>1</v>
      </c>
      <c r="K7" s="13"/>
      <c r="M7" s="63" t="str">
        <f t="shared" si="4"/>
        <v>Dp</v>
      </c>
      <c r="N7" s="64" t="str">
        <f t="shared" si="5"/>
        <v>1W</v>
      </c>
      <c r="O7" s="34" t="str">
        <f t="shared" si="6"/>
        <v>obj_00d3a#0003</v>
      </c>
      <c r="P7" s="34" t="b">
        <f t="shared" si="6"/>
        <v>1</v>
      </c>
      <c r="Q7" s="34" t="str">
        <v>Dp</v>
      </c>
      <c r="R7" s="34" t="str">
        <v>2W</v>
      </c>
      <c r="S7" s="34" t="str">
        <v>obj_00d3d#0003</v>
      </c>
      <c r="T7" s="52">
        <f>_xll.qlRateHelperQuoteValue(S7,Trigger)</f>
        <v>1.7849999999999999E-3</v>
      </c>
      <c r="U7" s="35">
        <f>_xll.qlRateHelperEarliestDate(S7,Trigger)</f>
        <v>42138</v>
      </c>
      <c r="V7" s="35">
        <f>_xll.qlRateHelperLatestDate(S7,Trigger)</f>
        <v>42152</v>
      </c>
      <c r="W7" s="40">
        <v>1.4567765241170285E-3</v>
      </c>
    </row>
    <row r="8" spans="1:23" ht="11.25" customHeight="1" x14ac:dyDescent="0.25">
      <c r="A8" s="14" t="s">
        <v>47</v>
      </c>
      <c r="B8" s="14" t="str">
        <v>3W</v>
      </c>
      <c r="C8" s="54" t="str">
        <f>IF(LEFT(B8,1)="#",(_xll.qlCalendarBusinessDaysBetween(Calendar,Settlementdate,DATE(RIGHT(LEFT(B8,5),4),LEFT(RIGHT(B8,4),2),RIGHT(B8,2)),,TRUE,Trigger)-1)&amp;"D",B8)</f>
        <v>3W</v>
      </c>
      <c r="D8" s="43">
        <f t="shared" si="0"/>
        <v>2</v>
      </c>
      <c r="E8" s="47" t="str">
        <f t="shared" si="1"/>
        <v>Following</v>
      </c>
      <c r="F8" s="55" t="str">
        <f t="shared" si="2"/>
        <v>FALSE</v>
      </c>
      <c r="G8" s="15" t="s">
        <v>51</v>
      </c>
      <c r="H8" s="16">
        <v>1.7549999999999998E-3</v>
      </c>
      <c r="I8" s="17" t="str">
        <f>_xll.qlDepositRateHelper2(,H8,IF(RIGHT(C8,1)="N","1D",C8),D8,Calendar,E8,F8,G8,,Trigger)</f>
        <v>obj_00d36#0003</v>
      </c>
      <c r="J8" s="43" t="b">
        <f t="shared" si="3"/>
        <v>1</v>
      </c>
      <c r="K8" s="13"/>
      <c r="M8" s="63" t="str">
        <f t="shared" si="4"/>
        <v>Dp</v>
      </c>
      <c r="N8" s="64" t="str">
        <f t="shared" si="5"/>
        <v>2W</v>
      </c>
      <c r="O8" s="34" t="str">
        <f t="shared" si="6"/>
        <v>obj_00d3d#0003</v>
      </c>
      <c r="P8" s="34" t="b">
        <f t="shared" si="6"/>
        <v>1</v>
      </c>
      <c r="Q8" s="34" t="str">
        <v>Dp</v>
      </c>
      <c r="R8" s="34" t="str">
        <v>3W</v>
      </c>
      <c r="S8" s="34" t="str">
        <v>obj_00d36#0003</v>
      </c>
      <c r="T8" s="52">
        <f>_xll.qlRateHelperQuoteValue(S8,Trigger)</f>
        <v>1.7549999999999998E-3</v>
      </c>
      <c r="U8" s="35">
        <f>_xll.qlRateHelperEarliestDate(S8,Trigger)</f>
        <v>42138</v>
      </c>
      <c r="V8" s="35">
        <f>_xll.qlRateHelperLatestDate(S8,Trigger)</f>
        <v>42159</v>
      </c>
      <c r="W8" s="40">
        <v>1.5363992536243352E-3</v>
      </c>
    </row>
    <row r="9" spans="1:23" ht="11.25" customHeight="1" x14ac:dyDescent="0.25">
      <c r="A9" s="14" t="s">
        <v>47</v>
      </c>
      <c r="B9" s="14" t="str">
        <v>1M</v>
      </c>
      <c r="C9" s="54" t="str">
        <f>IF(LEFT(B9,1)="#",(_xll.qlCalendarBusinessDaysBetween(Calendar,Settlementdate,DATE(RIGHT(LEFT(B9,5),4),LEFT(RIGHT(B9,4),2),RIGHT(B9,2)),,TRUE,Trigger)-1)&amp;"D",B9)</f>
        <v>1M</v>
      </c>
      <c r="D9" s="43">
        <f t="shared" si="0"/>
        <v>2</v>
      </c>
      <c r="E9" s="47" t="str">
        <f t="shared" si="1"/>
        <v>Modified Following</v>
      </c>
      <c r="F9" s="55" t="str">
        <f t="shared" si="2"/>
        <v>TRUE</v>
      </c>
      <c r="G9" s="15" t="s">
        <v>51</v>
      </c>
      <c r="H9" s="16">
        <v>1.7240000000000001E-3</v>
      </c>
      <c r="I9" s="17" t="str">
        <f>_xll.qlDepositRateHelper2(,H9,IF(RIGHT(C9,1)="N","1D",C9),D9,Calendar,E9,F9,G9,,Trigger)</f>
        <v>obj_00d2c#0003</v>
      </c>
      <c r="J9" s="43" t="b">
        <f t="shared" si="3"/>
        <v>1</v>
      </c>
      <c r="K9" s="13"/>
      <c r="M9" s="63" t="str">
        <f t="shared" si="4"/>
        <v>Dp</v>
      </c>
      <c r="N9" s="64" t="str">
        <f t="shared" si="5"/>
        <v>3W</v>
      </c>
      <c r="O9" s="34" t="str">
        <f t="shared" si="6"/>
        <v>obj_00d36#0003</v>
      </c>
      <c r="P9" s="34" t="b">
        <f t="shared" si="6"/>
        <v>1</v>
      </c>
      <c r="Q9" s="34" t="str">
        <v>Dp</v>
      </c>
      <c r="R9" s="34" t="str">
        <v>1M</v>
      </c>
      <c r="S9" s="34" t="str">
        <v>obj_00d2c#0003</v>
      </c>
      <c r="T9" s="52">
        <f>_xll.qlRateHelperQuoteValue(S9,Trigger)</f>
        <v>1.7240000000000001E-3</v>
      </c>
      <c r="U9" s="35">
        <f>_xll.qlRateHelperEarliestDate(S9,Trigger)</f>
        <v>42138</v>
      </c>
      <c r="V9" s="35">
        <f>_xll.qlRateHelperLatestDate(S9,Trigger)</f>
        <v>42170</v>
      </c>
      <c r="W9" s="40">
        <v>1.5853575669221866E-3</v>
      </c>
    </row>
    <row r="10" spans="1:23" ht="11.25" customHeight="1" x14ac:dyDescent="0.25">
      <c r="A10" s="14" t="s">
        <v>47</v>
      </c>
      <c r="B10" s="14" t="str">
        <v>2M</v>
      </c>
      <c r="C10" s="54" t="str">
        <f>IF(LEFT(B10,1)="#",(_xll.qlCalendarBusinessDaysBetween(Calendar,Settlementdate,DATE(RIGHT(LEFT(B10,5),4),LEFT(RIGHT(B10,4),2),RIGHT(B10,2)),,TRUE,Trigger)-1)&amp;"D",B10)</f>
        <v>2M</v>
      </c>
      <c r="D10" s="43">
        <f t="shared" si="0"/>
        <v>2</v>
      </c>
      <c r="E10" s="47" t="str">
        <f t="shared" si="1"/>
        <v>Modified Following</v>
      </c>
      <c r="F10" s="55" t="str">
        <f t="shared" si="2"/>
        <v>TRUE</v>
      </c>
      <c r="G10" s="15" t="s">
        <v>51</v>
      </c>
      <c r="H10" s="16">
        <v>1.6639999999999999E-3</v>
      </c>
      <c r="I10" s="17" t="str">
        <f>_xll.qlDepositRateHelper2(,H10,IF(RIGHT(C10,1)="N","1D",C10),D10,Calendar,E10,F10,G10,,Trigger)</f>
        <v>obj_00d3e#0003</v>
      </c>
      <c r="J10" s="43" t="b">
        <f t="shared" si="3"/>
        <v>1</v>
      </c>
      <c r="K10" s="13"/>
      <c r="M10" s="63" t="str">
        <f t="shared" si="4"/>
        <v>Dp</v>
      </c>
      <c r="N10" s="64" t="str">
        <f t="shared" si="5"/>
        <v>1M</v>
      </c>
      <c r="O10" s="34" t="str">
        <f t="shared" si="6"/>
        <v>obj_00d2c#0003</v>
      </c>
      <c r="P10" s="34" t="b">
        <f t="shared" si="6"/>
        <v>1</v>
      </c>
      <c r="Q10" s="34" t="str">
        <v>Dp</v>
      </c>
      <c r="R10" s="34" t="str">
        <v>2M</v>
      </c>
      <c r="S10" s="34" t="str">
        <v>obj_00d3e#0003</v>
      </c>
      <c r="T10" s="52">
        <f>_xll.qlRateHelperQuoteValue(S10,Trigger)</f>
        <v>1.6639999999999999E-3</v>
      </c>
      <c r="U10" s="35">
        <f>_xll.qlRateHelperEarliestDate(S10,Trigger)</f>
        <v>42138</v>
      </c>
      <c r="V10" s="35">
        <f>_xll.qlRateHelperLatestDate(S10,Trigger)</f>
        <v>42199</v>
      </c>
      <c r="W10" s="40">
        <v>1.6011347994991361E-3</v>
      </c>
    </row>
    <row r="11" spans="1:23" ht="11.25" customHeight="1" x14ac:dyDescent="0.25">
      <c r="A11" s="14" t="s">
        <v>47</v>
      </c>
      <c r="B11" s="14" t="str">
        <v>3M</v>
      </c>
      <c r="C11" s="54" t="str">
        <f>IF(LEFT(B11,1)="#",(_xll.qlCalendarBusinessDaysBetween(Calendar,Settlementdate,DATE(RIGHT(LEFT(B11,5),4),LEFT(RIGHT(B11,4),2),RIGHT(B11,2)),,TRUE,Trigger)-1)&amp;"D",B11)</f>
        <v>3M</v>
      </c>
      <c r="D11" s="43">
        <f t="shared" si="0"/>
        <v>2</v>
      </c>
      <c r="E11" s="47" t="str">
        <f t="shared" si="1"/>
        <v>Modified Following</v>
      </c>
      <c r="F11" s="55" t="str">
        <f t="shared" si="2"/>
        <v>TRUE</v>
      </c>
      <c r="G11" s="15" t="s">
        <v>51</v>
      </c>
      <c r="H11" s="16">
        <v>1.6339999999999998E-3</v>
      </c>
      <c r="I11" s="17" t="str">
        <f>_xll.qlDepositRateHelper2(,H11,IF(RIGHT(C11,1)="N","1D",C11),D11,Calendar,E11,F11,G11,,Trigger)</f>
        <v>obj_00d49#0003</v>
      </c>
      <c r="J11" s="43" t="b">
        <f t="shared" si="3"/>
        <v>1</v>
      </c>
      <c r="K11" s="13"/>
      <c r="M11" s="63" t="str">
        <f t="shared" si="4"/>
        <v>Dp</v>
      </c>
      <c r="N11" s="64" t="str">
        <f t="shared" si="5"/>
        <v>2M</v>
      </c>
      <c r="O11" s="34" t="str">
        <f t="shared" si="6"/>
        <v>obj_00d3e#0003</v>
      </c>
      <c r="P11" s="34" t="b">
        <f t="shared" si="6"/>
        <v>1</v>
      </c>
      <c r="Q11" s="34" t="str">
        <v>Dp</v>
      </c>
      <c r="R11" s="34" t="str">
        <v>3M</v>
      </c>
      <c r="S11" s="34" t="str">
        <v>obj_00d49#0003</v>
      </c>
      <c r="T11" s="52">
        <f>_xll.qlRateHelperQuoteValue(S11,Trigger)</f>
        <v>1.6339999999999998E-3</v>
      </c>
      <c r="U11" s="35">
        <f>_xll.qlRateHelperEarliestDate(S11,Trigger)</f>
        <v>42138</v>
      </c>
      <c r="V11" s="35">
        <f>_xll.qlRateHelperLatestDate(S11,Trigger)</f>
        <v>42230</v>
      </c>
      <c r="W11" s="40">
        <v>1.5995350576676222E-3</v>
      </c>
    </row>
    <row r="12" spans="1:23" ht="11.25" customHeight="1" x14ac:dyDescent="0.25">
      <c r="A12" s="14" t="s">
        <v>47</v>
      </c>
      <c r="B12" s="14" t="str">
        <v>4M</v>
      </c>
      <c r="C12" s="54" t="str">
        <f>IF(LEFT(B12,1)="#",(_xll.qlCalendarBusinessDaysBetween(Calendar,Settlementdate,DATE(RIGHT(LEFT(B12,5),4),LEFT(RIGHT(B12,4),2),RIGHT(B12,2)),,TRUE,Trigger)-1)&amp;"D",B12)</f>
        <v>4M</v>
      </c>
      <c r="D12" s="43">
        <f t="shared" si="0"/>
        <v>2</v>
      </c>
      <c r="E12" s="47" t="str">
        <f t="shared" si="1"/>
        <v>Modified Following</v>
      </c>
      <c r="F12" s="55" t="str">
        <f t="shared" si="2"/>
        <v>TRUE</v>
      </c>
      <c r="G12" s="15" t="s">
        <v>51</v>
      </c>
      <c r="H12" s="16">
        <v>1.604E-3</v>
      </c>
      <c r="I12" s="17" t="str">
        <f>_xll.qlDepositRateHelper2(,H12,IF(RIGHT(C12,1)="N","1D",C12),D12,Calendar,E12,F12,G12,,Trigger)</f>
        <v>obj_00d2b#0003</v>
      </c>
      <c r="J12" s="43" t="b">
        <f t="shared" si="3"/>
        <v>1</v>
      </c>
      <c r="K12" s="13"/>
      <c r="M12" s="63" t="str">
        <f t="shared" si="4"/>
        <v>Dp</v>
      </c>
      <c r="N12" s="64" t="str">
        <f t="shared" si="5"/>
        <v>3M</v>
      </c>
      <c r="O12" s="34" t="str">
        <f t="shared" si="6"/>
        <v>obj_00d49#0003</v>
      </c>
      <c r="P12" s="34" t="b">
        <f t="shared" si="6"/>
        <v>1</v>
      </c>
      <c r="Q12" s="34" t="str">
        <v>Dp</v>
      </c>
      <c r="R12" s="34" t="str">
        <v>4M</v>
      </c>
      <c r="S12" s="34" t="str">
        <v>obj_00d2b#0003</v>
      </c>
      <c r="T12" s="52">
        <f>_xll.qlRateHelperQuoteValue(S12,Trigger)</f>
        <v>1.604E-3</v>
      </c>
      <c r="U12" s="35">
        <f>_xll.qlRateHelperEarliestDate(S12,Trigger)</f>
        <v>42138</v>
      </c>
      <c r="V12" s="35">
        <f>_xll.qlRateHelperLatestDate(S12,Trigger)</f>
        <v>42261</v>
      </c>
      <c r="W12" s="40">
        <v>1.583596759652788E-3</v>
      </c>
    </row>
    <row r="13" spans="1:23" ht="11.25" customHeight="1" x14ac:dyDescent="0.25">
      <c r="A13" s="14" t="s">
        <v>47</v>
      </c>
      <c r="B13" s="14" t="str">
        <v>5M</v>
      </c>
      <c r="C13" s="54" t="str">
        <f>IF(LEFT(B13,1)="#",(_xll.qlCalendarBusinessDaysBetween(Calendar,Settlementdate,DATE(RIGHT(LEFT(B13,5),4),LEFT(RIGHT(B13,4),2),RIGHT(B13,2)),,TRUE,Trigger)-1)&amp;"D",B13)</f>
        <v>5M</v>
      </c>
      <c r="D13" s="43">
        <f t="shared" si="0"/>
        <v>2</v>
      </c>
      <c r="E13" s="47" t="str">
        <f t="shared" si="1"/>
        <v>Modified Following</v>
      </c>
      <c r="F13" s="55" t="str">
        <f t="shared" si="2"/>
        <v>TRUE</v>
      </c>
      <c r="G13" s="15" t="s">
        <v>51</v>
      </c>
      <c r="H13" s="16">
        <v>1.5939999999999999E-3</v>
      </c>
      <c r="I13" s="17" t="str">
        <f>_xll.qlDepositRateHelper2(,H13,IF(RIGHT(C13,1)="N","1D",C13),D13,Calendar,E13,F13,G13,,Trigger)</f>
        <v>obj_00d42#0003</v>
      </c>
      <c r="J13" s="43" t="b">
        <f t="shared" si="3"/>
        <v>1</v>
      </c>
      <c r="K13" s="13"/>
      <c r="M13" s="63" t="str">
        <f t="shared" si="4"/>
        <v>Dp</v>
      </c>
      <c r="N13" s="64" t="str">
        <f t="shared" si="5"/>
        <v>4M</v>
      </c>
      <c r="O13" s="34" t="str">
        <f t="shared" si="6"/>
        <v>obj_00d2b#0003</v>
      </c>
      <c r="P13" s="34" t="b">
        <f t="shared" si="6"/>
        <v>1</v>
      </c>
      <c r="Q13" s="34" t="str">
        <v>Dp</v>
      </c>
      <c r="R13" s="34" t="str">
        <v>5M</v>
      </c>
      <c r="S13" s="34" t="str">
        <v>obj_00d42#0003</v>
      </c>
      <c r="T13" s="52">
        <f>_xll.qlRateHelperQuoteValue(S13,Trigger)</f>
        <v>1.5939999999999999E-3</v>
      </c>
      <c r="U13" s="35">
        <f>_xll.qlRateHelperEarliestDate(S13,Trigger)</f>
        <v>42138</v>
      </c>
      <c r="V13" s="35">
        <f>_xll.qlRateHelperLatestDate(S13,Trigger)</f>
        <v>42291</v>
      </c>
      <c r="W13" s="40">
        <v>1.5816629158128214E-3</v>
      </c>
    </row>
    <row r="14" spans="1:23" ht="11.25" customHeight="1" x14ac:dyDescent="0.25">
      <c r="A14" s="14" t="s">
        <v>47</v>
      </c>
      <c r="B14" s="14" t="str">
        <v>6M</v>
      </c>
      <c r="C14" s="54" t="str">
        <f>IF(LEFT(B14,1)="#",(_xll.qlCalendarBusinessDaysBetween(Calendar,Settlementdate,DATE(RIGHT(LEFT(B14,5),4),LEFT(RIGHT(B14,4),2),RIGHT(B14,2)),,TRUE,Trigger)-1)&amp;"D",B14)</f>
        <v>6M</v>
      </c>
      <c r="D14" s="43">
        <f t="shared" si="0"/>
        <v>2</v>
      </c>
      <c r="E14" s="47" t="str">
        <f t="shared" si="1"/>
        <v>Modified Following</v>
      </c>
      <c r="F14" s="55" t="str">
        <f t="shared" si="2"/>
        <v>TRUE</v>
      </c>
      <c r="G14" s="15" t="s">
        <v>51</v>
      </c>
      <c r="H14" s="16">
        <v>1.573E-3</v>
      </c>
      <c r="I14" s="17" t="str">
        <f>_xll.qlDepositRateHelper2(,H14,IF(RIGHT(C14,1)="N","1D",C14),D14,Calendar,E14,F14,G14,,Trigger)</f>
        <v>obj_00d25#0003</v>
      </c>
      <c r="J14" s="43" t="b">
        <f t="shared" si="3"/>
        <v>1</v>
      </c>
      <c r="K14" s="13"/>
      <c r="M14" s="63" t="str">
        <f t="shared" si="4"/>
        <v>Dp</v>
      </c>
      <c r="N14" s="64" t="str">
        <f t="shared" si="5"/>
        <v>5M</v>
      </c>
      <c r="O14" s="34" t="str">
        <f t="shared" si="6"/>
        <v>obj_00d42#0003</v>
      </c>
      <c r="P14" s="34" t="b">
        <f t="shared" si="6"/>
        <v>1</v>
      </c>
      <c r="Q14" s="34" t="str">
        <v>Dp</v>
      </c>
      <c r="R14" s="34" t="str">
        <v>6M</v>
      </c>
      <c r="S14" s="34" t="str">
        <v>obj_00d25#0003</v>
      </c>
      <c r="T14" s="52">
        <f>_xll.qlRateHelperQuoteValue(S14,Trigger)</f>
        <v>1.573E-3</v>
      </c>
      <c r="U14" s="35">
        <f>_xll.qlRateHelperEarliestDate(S14,Trigger)</f>
        <v>42138</v>
      </c>
      <c r="V14" s="35">
        <f>_xll.qlRateHelperLatestDate(S14,Trigger)</f>
        <v>42324</v>
      </c>
      <c r="W14" s="40">
        <v>1.5664538630068493E-3</v>
      </c>
    </row>
    <row r="15" spans="1:23" ht="11.25" customHeight="1" x14ac:dyDescent="0.25">
      <c r="A15" s="14" t="s">
        <v>47</v>
      </c>
      <c r="B15" s="14" t="str">
        <v>#20151216</v>
      </c>
      <c r="C15" s="54" t="str">
        <f>IF(LEFT(B15,1)="#",(_xll.qlCalendarBusinessDaysBetween(Calendar,Settlementdate,DATE(RIGHT(LEFT(B15,5),4),LEFT(RIGHT(B15,4),2),RIGHT(B15,2)),,TRUE,Trigger)-1)&amp;"D",B15)</f>
        <v>154D</v>
      </c>
      <c r="D15" s="43">
        <f t="shared" si="0"/>
        <v>2</v>
      </c>
      <c r="E15" s="47" t="str">
        <f t="shared" si="1"/>
        <v>Modified Following</v>
      </c>
      <c r="F15" s="55" t="str">
        <f t="shared" si="2"/>
        <v>TRUE</v>
      </c>
      <c r="G15" s="15" t="s">
        <v>51</v>
      </c>
      <c r="H15" s="16">
        <v>1.5565709999999999E-3</v>
      </c>
      <c r="I15" s="17" t="str">
        <f>_xll.qlDepositRateHelper2(,H15,IF(RIGHT(C15,1)="N","1D",C15),D15,Calendar,E15,F15,G15,,Trigger)</f>
        <v>obj_00d34#0003</v>
      </c>
      <c r="J15" s="43" t="b">
        <f t="shared" si="3"/>
        <v>1</v>
      </c>
      <c r="K15" s="13"/>
      <c r="M15" s="63" t="str">
        <f t="shared" si="4"/>
        <v>Dp</v>
      </c>
      <c r="N15" s="64" t="str">
        <f t="shared" si="5"/>
        <v>6M</v>
      </c>
      <c r="O15" s="34" t="str">
        <f t="shared" si="6"/>
        <v>obj_00d25#0003</v>
      </c>
      <c r="P15" s="34" t="b">
        <f t="shared" si="6"/>
        <v>1</v>
      </c>
      <c r="Q15" s="34" t="str">
        <v>Dp</v>
      </c>
      <c r="R15" s="34" t="str">
        <v>154D</v>
      </c>
      <c r="S15" s="34" t="str">
        <v>obj_00d34#0003</v>
      </c>
      <c r="T15" s="52">
        <f>_xll.qlRateHelperQuoteValue(S15,Trigger)</f>
        <v>1.5565709999999999E-3</v>
      </c>
      <c r="U15" s="35">
        <f>_xll.qlRateHelperEarliestDate(S15,Trigger)</f>
        <v>42138</v>
      </c>
      <c r="V15" s="35">
        <f>_xll.qlRateHelperLatestDate(S15,Trigger)</f>
        <v>42354</v>
      </c>
      <c r="W15" s="40">
        <v>1.5536797388437959E-3</v>
      </c>
    </row>
    <row r="16" spans="1:23" ht="11.25" customHeight="1" x14ac:dyDescent="0.25">
      <c r="A16" s="14" t="s">
        <v>47</v>
      </c>
      <c r="B16" s="14" t="e">
        <v>#N/A</v>
      </c>
      <c r="C16" s="54" t="e">
        <f>IF(LEFT(B16,1)="#",(_xll.qlCalendarBusinessDaysBetween(Calendar,Settlementdate,DATE(RIGHT(LEFT(B16,5),4),LEFT(RIGHT(B16,4),2),RIGHT(B16,2)),,TRUE,Trigger)-1)&amp;"D",B16)</f>
        <v>#N/A</v>
      </c>
      <c r="D16" s="43" t="e">
        <f t="shared" si="0"/>
        <v>#N/A</v>
      </c>
      <c r="E16" s="47" t="e">
        <f t="shared" si="1"/>
        <v>#N/A</v>
      </c>
      <c r="F16" s="55" t="e">
        <f t="shared" si="2"/>
        <v>#N/A</v>
      </c>
      <c r="G16" s="15" t="s">
        <v>51</v>
      </c>
      <c r="H16" s="16" t="e">
        <v>#N/A</v>
      </c>
      <c r="I16" s="17" t="e">
        <f>_xll.qlDepositRateHelper2(,H16,IF(RIGHT(C16,1)="N","1D",C16),D16,Calendar,E16,F16,G16,,Trigger)</f>
        <v>#VALUE!</v>
      </c>
      <c r="J16" s="43" t="b">
        <f t="shared" si="3"/>
        <v>0</v>
      </c>
      <c r="K16" s="13"/>
      <c r="M16" s="63" t="str">
        <f t="shared" si="4"/>
        <v>Dp</v>
      </c>
      <c r="N16" s="64" t="str">
        <f t="shared" si="5"/>
        <v>154D</v>
      </c>
      <c r="O16" s="34" t="str">
        <f t="shared" si="6"/>
        <v>obj_00d34#0003</v>
      </c>
      <c r="P16" s="34" t="b">
        <f t="shared" si="6"/>
        <v>1</v>
      </c>
      <c r="Q16" s="34" t="str">
        <v>Sf</v>
      </c>
      <c r="R16" s="34" t="e">
        <v>#NUM!</v>
      </c>
      <c r="S16" s="34" t="e">
        <v>#N/A</v>
      </c>
      <c r="T16" s="52" t="e">
        <f>_xll.qlRateHelperQuoteValue(S16,Trigger)</f>
        <v>#VALUE!</v>
      </c>
      <c r="U16" s="35" t="e">
        <f>_xll.qlRateHelperEarliestDate(S16,Trigger)</f>
        <v>#VALUE!</v>
      </c>
      <c r="V16" s="35" t="e">
        <f>_xll.qlRateHelperLatestDate(S16,Trigger)</f>
        <v>#VALUE!</v>
      </c>
      <c r="W16" s="40" t="e">
        <v>#N/A</v>
      </c>
    </row>
    <row r="17" spans="1:23" ht="11.25" customHeight="1" x14ac:dyDescent="0.25">
      <c r="A17" s="14" t="s">
        <v>47</v>
      </c>
      <c r="B17" s="14" t="e">
        <v>#N/A</v>
      </c>
      <c r="C17" s="54" t="e">
        <f>IF(LEFT(B17,1)="#",(_xll.qlCalendarBusinessDaysBetween(Calendar,Settlementdate,DATE(RIGHT(LEFT(B17,5),4),LEFT(RIGHT(B17,4),2),RIGHT(B17,2)),,TRUE,Trigger)-1)&amp;"D",B17)</f>
        <v>#N/A</v>
      </c>
      <c r="D17" s="43" t="e">
        <f t="shared" si="0"/>
        <v>#N/A</v>
      </c>
      <c r="E17" s="47" t="e">
        <f t="shared" si="1"/>
        <v>#N/A</v>
      </c>
      <c r="F17" s="55" t="e">
        <f t="shared" si="2"/>
        <v>#N/A</v>
      </c>
      <c r="G17" s="15" t="s">
        <v>51</v>
      </c>
      <c r="H17" s="16" t="e">
        <v>#N/A</v>
      </c>
      <c r="I17" s="17" t="e">
        <f>_xll.qlDepositRateHelper2(,H17,IF(RIGHT(C17,1)="N","1D",C17),D17,Calendar,E17,F17,G17,,Trigger)</f>
        <v>#VALUE!</v>
      </c>
      <c r="J17" s="43" t="b">
        <f t="shared" si="3"/>
        <v>0</v>
      </c>
      <c r="K17" s="13"/>
      <c r="M17" s="63" t="str">
        <f t="shared" si="4"/>
        <v>Dp</v>
      </c>
      <c r="N17" s="64" t="e">
        <f t="shared" si="5"/>
        <v>#N/A</v>
      </c>
      <c r="O17" s="34" t="e">
        <f t="shared" si="6"/>
        <v>#VALUE!</v>
      </c>
      <c r="P17" s="34" t="b">
        <f t="shared" si="6"/>
        <v>0</v>
      </c>
      <c r="Q17" s="34" t="str">
        <v>Sf</v>
      </c>
      <c r="R17" s="34" t="e">
        <v>#NUM!</v>
      </c>
      <c r="S17" s="34" t="e">
        <v>#N/A</v>
      </c>
      <c r="T17" s="52" t="e">
        <f>_xll.qlRateHelperQuoteValue(S17,Trigger)</f>
        <v>#VALUE!</v>
      </c>
      <c r="U17" s="35" t="e">
        <f>_xll.qlRateHelperEarliestDate(S17,Trigger)</f>
        <v>#VALUE!</v>
      </c>
      <c r="V17" s="35" t="e">
        <f>_xll.qlRateHelperLatestDate(S17,Trigger)</f>
        <v>#VALUE!</v>
      </c>
      <c r="W17" s="40" t="e">
        <v>#N/A</v>
      </c>
    </row>
    <row r="18" spans="1:23" ht="11.25" customHeight="1" x14ac:dyDescent="0.25">
      <c r="A18" s="14" t="s">
        <v>47</v>
      </c>
      <c r="B18" s="14" t="e">
        <v>#N/A</v>
      </c>
      <c r="C18" s="54" t="e">
        <f>IF(LEFT(B18,1)="#",(_xll.qlCalendarBusinessDaysBetween(Calendar,Settlementdate,DATE(RIGHT(LEFT(B18,5),4),LEFT(RIGHT(B18,4),2),RIGHT(B18,2)),,TRUE,Trigger)-1)&amp;"D",B18)</f>
        <v>#N/A</v>
      </c>
      <c r="D18" s="43" t="e">
        <f t="shared" si="0"/>
        <v>#N/A</v>
      </c>
      <c r="E18" s="47" t="e">
        <f t="shared" si="1"/>
        <v>#N/A</v>
      </c>
      <c r="F18" s="55" t="e">
        <f t="shared" si="2"/>
        <v>#N/A</v>
      </c>
      <c r="G18" s="15" t="s">
        <v>51</v>
      </c>
      <c r="H18" s="16" t="e">
        <v>#N/A</v>
      </c>
      <c r="I18" s="17" t="e">
        <f>_xll.qlDepositRateHelper2(,H18,IF(RIGHT(C18,1)="N","1D",C18),D18,Calendar,E18,F18,G18,,Trigger)</f>
        <v>#VALUE!</v>
      </c>
      <c r="J18" s="43" t="b">
        <f t="shared" si="3"/>
        <v>0</v>
      </c>
      <c r="K18" s="13"/>
      <c r="M18" s="63" t="str">
        <f t="shared" si="4"/>
        <v>Dp</v>
      </c>
      <c r="N18" s="64" t="e">
        <f t="shared" si="5"/>
        <v>#N/A</v>
      </c>
      <c r="O18" s="34" t="e">
        <f t="shared" si="6"/>
        <v>#VALUE!</v>
      </c>
      <c r="P18" s="34" t="b">
        <f t="shared" si="6"/>
        <v>0</v>
      </c>
      <c r="Q18" s="34" t="str">
        <v>Sf</v>
      </c>
      <c r="R18" s="34" t="e">
        <v>#NUM!</v>
      </c>
      <c r="S18" s="34" t="e">
        <v>#N/A</v>
      </c>
      <c r="T18" s="52" t="e">
        <f>_xll.qlRateHelperQuoteValue(S18,Trigger)</f>
        <v>#VALUE!</v>
      </c>
      <c r="U18" s="35" t="e">
        <f>_xll.qlRateHelperEarliestDate(S18,Trigger)</f>
        <v>#VALUE!</v>
      </c>
      <c r="V18" s="35" t="e">
        <f>_xll.qlRateHelperLatestDate(S18,Trigger)</f>
        <v>#VALUE!</v>
      </c>
      <c r="W18" s="40" t="e">
        <v>#N/A</v>
      </c>
    </row>
    <row r="19" spans="1:23" ht="11.25" customHeight="1" x14ac:dyDescent="0.25">
      <c r="A19" s="18"/>
      <c r="B19" s="18"/>
      <c r="C19" s="57"/>
      <c r="D19" s="44"/>
      <c r="E19" s="48"/>
      <c r="F19" s="18"/>
      <c r="G19" s="11"/>
      <c r="J19" s="42"/>
      <c r="K19" s="13"/>
      <c r="M19" s="65" t="str">
        <f t="shared" si="4"/>
        <v>Dp</v>
      </c>
      <c r="N19" s="66" t="e">
        <f t="shared" si="5"/>
        <v>#N/A</v>
      </c>
      <c r="O19" s="36" t="e">
        <f t="shared" si="6"/>
        <v>#VALUE!</v>
      </c>
      <c r="P19" s="36" t="b">
        <f t="shared" si="6"/>
        <v>0</v>
      </c>
      <c r="Q19" s="34" t="str">
        <v>Sf</v>
      </c>
      <c r="R19" s="34" t="e">
        <v>#NUM!</v>
      </c>
      <c r="S19" s="34" t="e">
        <v>#N/A</v>
      </c>
      <c r="T19" s="52" t="e">
        <f>_xll.qlRateHelperQuoteValue(S19,Trigger)</f>
        <v>#VALUE!</v>
      </c>
      <c r="U19" s="35" t="e">
        <f>_xll.qlRateHelperEarliestDate(S19,Trigger)</f>
        <v>#VALUE!</v>
      </c>
      <c r="V19" s="35" t="e">
        <f>_xll.qlRateHelperLatestDate(S19,Trigger)</f>
        <v>#VALUE!</v>
      </c>
      <c r="W19" s="40" t="e">
        <v>#N/A</v>
      </c>
    </row>
    <row r="20" spans="1:23" ht="11.25" customHeight="1" x14ac:dyDescent="0.25">
      <c r="C20" s="1"/>
      <c r="D20" s="1"/>
      <c r="E20" s="1"/>
      <c r="K20" s="13"/>
      <c r="M20" s="63" t="str">
        <f>A22</f>
        <v>Sf</v>
      </c>
      <c r="N20" s="64" t="e">
        <f>D22</f>
        <v>#NUM!</v>
      </c>
      <c r="O20" s="64" t="e">
        <f>I22</f>
        <v>#NUM!</v>
      </c>
      <c r="P20" s="34" t="b">
        <f>J22</f>
        <v>1</v>
      </c>
      <c r="Q20" s="34" t="str">
        <v>Sf</v>
      </c>
      <c r="R20" s="34" t="e">
        <v>#NUM!</v>
      </c>
      <c r="S20" s="34" t="e">
        <v>#N/A</v>
      </c>
      <c r="T20" s="52" t="e">
        <f>_xll.qlRateHelperQuoteValue(S20,Trigger)</f>
        <v>#VALUE!</v>
      </c>
      <c r="U20" s="35" t="e">
        <f>_xll.qlRateHelperEarliestDate(S20,Trigger)</f>
        <v>#VALUE!</v>
      </c>
      <c r="V20" s="35" t="e">
        <f>_xll.qlRateHelperLatestDate(S20,Trigger)</f>
        <v>#VALUE!</v>
      </c>
      <c r="W20" s="40" t="e">
        <v>#N/A</v>
      </c>
    </row>
    <row r="21" spans="1:23" ht="21.75" customHeight="1" x14ac:dyDescent="0.25">
      <c r="A21" s="27" t="s">
        <v>18</v>
      </c>
      <c r="B21" s="27" t="s">
        <v>36</v>
      </c>
      <c r="C21" s="27" t="s">
        <v>36</v>
      </c>
      <c r="D21" s="27" t="s">
        <v>8</v>
      </c>
      <c r="E21" s="27" t="s">
        <v>13</v>
      </c>
      <c r="F21" s="27" t="s">
        <v>9</v>
      </c>
      <c r="G21" s="27" t="s">
        <v>5</v>
      </c>
      <c r="H21" s="27" t="s">
        <v>10</v>
      </c>
      <c r="I21" s="27" t="s">
        <v>44</v>
      </c>
      <c r="J21" s="27" t="s">
        <v>48</v>
      </c>
      <c r="K21" s="13"/>
      <c r="M21" s="63" t="str">
        <f t="shared" ref="M21:M27" si="7">A23</f>
        <v>Sf</v>
      </c>
      <c r="N21" s="64" t="e">
        <f t="shared" ref="N21:N27" si="8">D23</f>
        <v>#NUM!</v>
      </c>
      <c r="O21" s="64" t="e">
        <f t="shared" ref="O21:P27" si="9">I23</f>
        <v>#NUM!</v>
      </c>
      <c r="P21" s="34" t="b">
        <f t="shared" si="9"/>
        <v>1</v>
      </c>
      <c r="Q21" s="34" t="str">
        <v>Sf</v>
      </c>
      <c r="R21" s="34" t="e">
        <v>#NUM!</v>
      </c>
      <c r="S21" s="34" t="e">
        <v>#N/A</v>
      </c>
      <c r="T21" s="52" t="e">
        <f>_xll.qlRateHelperQuoteValue(S21,Trigger)</f>
        <v>#VALUE!</v>
      </c>
      <c r="U21" s="35" t="e">
        <f>_xll.qlRateHelperEarliestDate(S21,Trigger)</f>
        <v>#VALUE!</v>
      </c>
      <c r="V21" s="35" t="e">
        <f>_xll.qlRateHelperLatestDate(S21,Trigger)</f>
        <v>#VALUE!</v>
      </c>
      <c r="W21" s="40" t="e">
        <v>#N/A</v>
      </c>
    </row>
    <row r="22" spans="1:23" ht="11.25" customHeight="1" x14ac:dyDescent="0.25">
      <c r="A22" s="60" t="s">
        <v>45</v>
      </c>
      <c r="B22" s="22">
        <f t="shared" ref="B22:B29" si="10">DATE(2000+RIGHT(C22,2),RIGHT(LEFT(C22,5),2),LEFT(C22,2))</f>
        <v>42354</v>
      </c>
      <c r="C22" s="59" t="str">
        <f t="array" ref="C22:C29">_xll.ohFilter(PastedValue!AP2:AP82,PastedValue!AO2:AO82="Sf")</f>
        <v>16/12/15</v>
      </c>
      <c r="D22" s="20" t="e">
        <f>_xll.qlIMMcode(C22)</f>
        <v>#NUM!</v>
      </c>
      <c r="E22" s="47" t="s">
        <v>15</v>
      </c>
      <c r="F22" s="71" t="s">
        <v>55</v>
      </c>
      <c r="G22" s="41">
        <f t="array" ref="G22:G29">_xll.ohFilter(PastedValue!AV2:AV82,PastedValue!AO2:AO82="Sf")</f>
        <v>99.829099999999997</v>
      </c>
      <c r="H22" s="23">
        <v>0</v>
      </c>
      <c r="I22" s="24" t="e">
        <f>_xll.qlFuturesRateHelper(,$G22,$D22,$F22,$H22,Permanent,Trigger,ObjectOverwrite)</f>
        <v>#NUM!</v>
      </c>
      <c r="J22" s="43" t="b">
        <f>IF(ISNUMBER(G22),TRUE,FALSE)</f>
        <v>1</v>
      </c>
      <c r="K22" s="13"/>
      <c r="M22" s="63" t="str">
        <f t="shared" si="7"/>
        <v>Sf</v>
      </c>
      <c r="N22" s="64" t="e">
        <f t="shared" si="8"/>
        <v>#NUM!</v>
      </c>
      <c r="O22" s="64" t="e">
        <f t="shared" si="9"/>
        <v>#NUM!</v>
      </c>
      <c r="P22" s="34" t="b">
        <f t="shared" si="9"/>
        <v>1</v>
      </c>
      <c r="Q22" s="34" t="str">
        <v>Sw</v>
      </c>
      <c r="R22" s="34" t="str">
        <v>3Y</v>
      </c>
      <c r="S22" s="34" t="e">
        <v>#N/A</v>
      </c>
      <c r="T22" s="52" t="e">
        <f>_xll.qlRateHelperQuoteValue(S22,Trigger)</f>
        <v>#VALUE!</v>
      </c>
      <c r="U22" s="35" t="e">
        <f>_xll.qlRateHelperEarliestDate(S22,Trigger)</f>
        <v>#VALUE!</v>
      </c>
      <c r="V22" s="35" t="e">
        <f>_xll.qlRateHelperLatestDate(S22,Trigger)</f>
        <v>#VALUE!</v>
      </c>
      <c r="W22" s="40" t="e">
        <v>#N/A</v>
      </c>
    </row>
    <row r="23" spans="1:23" ht="11.25" customHeight="1" x14ac:dyDescent="0.25">
      <c r="A23" s="61" t="s">
        <v>45</v>
      </c>
      <c r="B23" s="25">
        <f t="shared" si="10"/>
        <v>42445</v>
      </c>
      <c r="C23" s="21" t="str">
        <v>16/03/16</v>
      </c>
      <c r="D23" s="20" t="e">
        <f>_xll.qlIMMcode(C23)</f>
        <v>#NUM!</v>
      </c>
      <c r="E23" s="47" t="s">
        <v>15</v>
      </c>
      <c r="F23" s="71" t="s">
        <v>55</v>
      </c>
      <c r="G23" s="41">
        <v>99.8142</v>
      </c>
      <c r="H23" s="23">
        <v>0</v>
      </c>
      <c r="I23" s="26" t="e">
        <f>_xll.qlFuturesRateHelper(,$G23,$D23,$F23,$H23,Permanent,Trigger,ObjectOverwrite)</f>
        <v>#NUM!</v>
      </c>
      <c r="J23" s="43" t="b">
        <f t="shared" ref="J23:J29" si="11">IF(ISNUMBER(G23),TRUE,FALSE)</f>
        <v>1</v>
      </c>
      <c r="K23" s="13"/>
      <c r="M23" s="63" t="str">
        <f t="shared" si="7"/>
        <v>Sf</v>
      </c>
      <c r="N23" s="64" t="e">
        <f t="shared" si="8"/>
        <v>#NUM!</v>
      </c>
      <c r="O23" s="64" t="e">
        <f t="shared" si="9"/>
        <v>#NUM!</v>
      </c>
      <c r="P23" s="34" t="b">
        <f t="shared" si="9"/>
        <v>1</v>
      </c>
      <c r="Q23" s="34" t="str">
        <v>Sw</v>
      </c>
      <c r="R23" s="34" t="str">
        <v>4Y</v>
      </c>
      <c r="S23" s="34" t="e">
        <v>#N/A</v>
      </c>
      <c r="T23" s="52" t="e">
        <f>_xll.qlRateHelperQuoteValue(S23,Trigger)</f>
        <v>#VALUE!</v>
      </c>
      <c r="U23" s="35" t="e">
        <f>_xll.qlRateHelperEarliestDate(S23,Trigger)</f>
        <v>#VALUE!</v>
      </c>
      <c r="V23" s="35" t="e">
        <f>_xll.qlRateHelperLatestDate(S23,Trigger)</f>
        <v>#VALUE!</v>
      </c>
      <c r="W23" s="40" t="e">
        <v>#N/A</v>
      </c>
    </row>
    <row r="24" spans="1:23" ht="11.25" customHeight="1" x14ac:dyDescent="0.25">
      <c r="A24" s="61" t="s">
        <v>45</v>
      </c>
      <c r="B24" s="25">
        <f t="shared" si="10"/>
        <v>42536</v>
      </c>
      <c r="C24" s="21" t="str">
        <v>15/06/16</v>
      </c>
      <c r="D24" s="20" t="e">
        <f>_xll.qlIMMcode(C24)</f>
        <v>#NUM!</v>
      </c>
      <c r="E24" s="47" t="s">
        <v>15</v>
      </c>
      <c r="F24" s="71" t="s">
        <v>55</v>
      </c>
      <c r="G24" s="41">
        <v>99.799800000000005</v>
      </c>
      <c r="H24" s="23">
        <v>0</v>
      </c>
      <c r="I24" s="26" t="e">
        <f>_xll.qlFuturesRateHelper(,$G24,$D24,$F24,$H24,Permanent,Trigger,ObjectOverwrite)</f>
        <v>#NUM!</v>
      </c>
      <c r="J24" s="43" t="b">
        <f t="shared" si="11"/>
        <v>1</v>
      </c>
      <c r="K24" s="13"/>
      <c r="M24" s="63" t="str">
        <f t="shared" si="7"/>
        <v>Sf</v>
      </c>
      <c r="N24" s="64" t="e">
        <f t="shared" si="8"/>
        <v>#NUM!</v>
      </c>
      <c r="O24" s="64" t="e">
        <f t="shared" si="9"/>
        <v>#NUM!</v>
      </c>
      <c r="P24" s="34" t="b">
        <f t="shared" si="9"/>
        <v>1</v>
      </c>
      <c r="Q24" s="34" t="str">
        <v>Sw</v>
      </c>
      <c r="R24" s="34" t="str">
        <v>5Y</v>
      </c>
      <c r="S24" s="34" t="e">
        <v>#N/A</v>
      </c>
      <c r="T24" s="52" t="e">
        <f>_xll.qlRateHelperQuoteValue(S24,Trigger)</f>
        <v>#VALUE!</v>
      </c>
      <c r="U24" s="35" t="e">
        <f>_xll.qlRateHelperEarliestDate(S24,Trigger)</f>
        <v>#VALUE!</v>
      </c>
      <c r="V24" s="35" t="e">
        <f>_xll.qlRateHelperLatestDate(S24,Trigger)</f>
        <v>#VALUE!</v>
      </c>
      <c r="W24" s="40" t="e">
        <v>#N/A</v>
      </c>
    </row>
    <row r="25" spans="1:23" ht="11.25" customHeight="1" x14ac:dyDescent="0.25">
      <c r="A25" s="61" t="s">
        <v>45</v>
      </c>
      <c r="B25" s="25">
        <f t="shared" si="10"/>
        <v>42634</v>
      </c>
      <c r="C25" s="21" t="str">
        <v>21/09/16</v>
      </c>
      <c r="D25" s="20" t="e">
        <f>_xll.qlIMMcode(C25)</f>
        <v>#NUM!</v>
      </c>
      <c r="E25" s="47" t="s">
        <v>15</v>
      </c>
      <c r="F25" s="71" t="s">
        <v>55</v>
      </c>
      <c r="G25" s="41">
        <v>99.781999999999996</v>
      </c>
      <c r="H25" s="23">
        <v>0</v>
      </c>
      <c r="I25" s="26" t="e">
        <f>_xll.qlFuturesRateHelper(,$G25,$D25,$F25,$H25,Permanent,Trigger,ObjectOverwrite)</f>
        <v>#NUM!</v>
      </c>
      <c r="J25" s="43" t="b">
        <f t="shared" si="11"/>
        <v>1</v>
      </c>
      <c r="K25" s="13"/>
      <c r="M25" s="63" t="str">
        <f t="shared" si="7"/>
        <v>Sf</v>
      </c>
      <c r="N25" s="64" t="e">
        <f t="shared" si="8"/>
        <v>#NUM!</v>
      </c>
      <c r="O25" s="64" t="e">
        <f t="shared" si="9"/>
        <v>#NUM!</v>
      </c>
      <c r="P25" s="34" t="b">
        <f t="shared" si="9"/>
        <v>1</v>
      </c>
      <c r="Q25" s="34" t="str">
        <v>Sw</v>
      </c>
      <c r="R25" s="34" t="str">
        <v>6Y</v>
      </c>
      <c r="S25" s="34" t="e">
        <v>#N/A</v>
      </c>
      <c r="T25" s="52" t="e">
        <f>_xll.qlRateHelperQuoteValue(S25,Trigger)</f>
        <v>#VALUE!</v>
      </c>
      <c r="U25" s="35" t="e">
        <f>_xll.qlRateHelperEarliestDate(S25,Trigger)</f>
        <v>#VALUE!</v>
      </c>
      <c r="V25" s="35" t="e">
        <f>_xll.qlRateHelperLatestDate(S25,Trigger)</f>
        <v>#VALUE!</v>
      </c>
      <c r="W25" s="40" t="e">
        <v>#N/A</v>
      </c>
    </row>
    <row r="26" spans="1:23" ht="11.25" customHeight="1" x14ac:dyDescent="0.25">
      <c r="A26" s="61" t="s">
        <v>45</v>
      </c>
      <c r="B26" s="25">
        <f t="shared" si="10"/>
        <v>42725</v>
      </c>
      <c r="C26" s="21" t="str">
        <v>21/12/16</v>
      </c>
      <c r="D26" s="20" t="e">
        <f>_xll.qlIMMcode(C26)</f>
        <v>#NUM!</v>
      </c>
      <c r="E26" s="47" t="s">
        <v>15</v>
      </c>
      <c r="F26" s="71" t="s">
        <v>55</v>
      </c>
      <c r="G26" s="41">
        <v>99.747249999999994</v>
      </c>
      <c r="H26" s="23">
        <v>0</v>
      </c>
      <c r="I26" s="26" t="e">
        <f>_xll.qlFuturesRateHelper(,$G26,$D26,$F26,$H26,Permanent,Trigger,ObjectOverwrite)</f>
        <v>#NUM!</v>
      </c>
      <c r="J26" s="43" t="b">
        <f t="shared" si="11"/>
        <v>1</v>
      </c>
      <c r="K26" s="13"/>
      <c r="M26" s="63" t="str">
        <f t="shared" si="7"/>
        <v>Sf</v>
      </c>
      <c r="N26" s="64" t="e">
        <f t="shared" si="8"/>
        <v>#NUM!</v>
      </c>
      <c r="O26" s="64" t="e">
        <f t="shared" si="9"/>
        <v>#NUM!</v>
      </c>
      <c r="P26" s="34" t="b">
        <f t="shared" si="9"/>
        <v>0</v>
      </c>
      <c r="Q26" s="34" t="str">
        <v>Sw</v>
      </c>
      <c r="R26" s="34" t="str">
        <v>7Y</v>
      </c>
      <c r="S26" s="34" t="e">
        <v>#N/A</v>
      </c>
      <c r="T26" s="52" t="e">
        <f>_xll.qlRateHelperQuoteValue(S26,Trigger)</f>
        <v>#VALUE!</v>
      </c>
      <c r="U26" s="35" t="e">
        <f>_xll.qlRateHelperEarliestDate(S26,Trigger)</f>
        <v>#VALUE!</v>
      </c>
      <c r="V26" s="35" t="e">
        <f>_xll.qlRateHelperLatestDate(S26,Trigger)</f>
        <v>#VALUE!</v>
      </c>
      <c r="W26" s="40" t="e">
        <v>#N/A</v>
      </c>
    </row>
    <row r="27" spans="1:23" ht="11.25" customHeight="1" x14ac:dyDescent="0.25">
      <c r="A27" s="61" t="s">
        <v>45</v>
      </c>
      <c r="B27" s="25">
        <f t="shared" si="10"/>
        <v>42809</v>
      </c>
      <c r="C27" s="21" t="str">
        <v>15/03/17</v>
      </c>
      <c r="D27" s="20" t="e">
        <f>_xll.qlIMMcode(C27)</f>
        <v>#NUM!</v>
      </c>
      <c r="E27" s="47" t="s">
        <v>15</v>
      </c>
      <c r="F27" s="71" t="s">
        <v>55</v>
      </c>
      <c r="G27" s="41">
        <v>99.708749999999995</v>
      </c>
      <c r="H27" s="23">
        <v>0</v>
      </c>
      <c r="I27" s="26" t="e">
        <f>_xll.qlFuturesRateHelper(,$G27,$D27,$F27,$H27,Permanent,Trigger,ObjectOverwrite)</f>
        <v>#NUM!</v>
      </c>
      <c r="J27" s="43" t="b">
        <f t="shared" si="11"/>
        <v>1</v>
      </c>
      <c r="K27" s="13"/>
      <c r="M27" s="65" t="str">
        <f t="shared" si="7"/>
        <v>Sf</v>
      </c>
      <c r="N27" s="66" t="e">
        <f t="shared" si="8"/>
        <v>#NUM!</v>
      </c>
      <c r="O27" s="66" t="e">
        <f t="shared" si="9"/>
        <v>#NUM!</v>
      </c>
      <c r="P27" s="36" t="b">
        <f t="shared" si="9"/>
        <v>0</v>
      </c>
      <c r="Q27" s="34" t="str">
        <v>Sw</v>
      </c>
      <c r="R27" s="34" t="str">
        <v>8Y</v>
      </c>
      <c r="S27" s="34" t="e">
        <v>#N/A</v>
      </c>
      <c r="T27" s="52" t="e">
        <f>_xll.qlRateHelperQuoteValue(S27,Trigger)</f>
        <v>#VALUE!</v>
      </c>
      <c r="U27" s="35" t="e">
        <f>_xll.qlRateHelperEarliestDate(S27,Trigger)</f>
        <v>#VALUE!</v>
      </c>
      <c r="V27" s="35" t="e">
        <f>_xll.qlRateHelperLatestDate(S27,Trigger)</f>
        <v>#VALUE!</v>
      </c>
      <c r="W27" s="40" t="e">
        <v>#N/A</v>
      </c>
    </row>
    <row r="28" spans="1:23" ht="11.25" customHeight="1" x14ac:dyDescent="0.25">
      <c r="A28" s="61" t="s">
        <v>45</v>
      </c>
      <c r="B28" s="25" t="e">
        <f t="shared" si="10"/>
        <v>#N/A</v>
      </c>
      <c r="C28" s="21" t="e">
        <v>#N/A</v>
      </c>
      <c r="D28" s="20" t="e">
        <f>_xll.qlIMMcode(C28)</f>
        <v>#NUM!</v>
      </c>
      <c r="E28" s="47" t="s">
        <v>15</v>
      </c>
      <c r="F28" s="71" t="s">
        <v>55</v>
      </c>
      <c r="G28" s="41" t="e">
        <v>#N/A</v>
      </c>
      <c r="H28" s="23">
        <v>0</v>
      </c>
      <c r="I28" s="26" t="e">
        <f>_xll.qlFuturesRateHelper(,$G28,$D28,$F28,$H28,Permanent,Trigger,ObjectOverwrite)</f>
        <v>#NUM!</v>
      </c>
      <c r="J28" s="43" t="b">
        <f t="shared" si="11"/>
        <v>0</v>
      </c>
      <c r="K28" s="13"/>
      <c r="M28" s="63" t="str">
        <f>A33</f>
        <v>Sw</v>
      </c>
      <c r="N28" s="64" t="str">
        <f>D33</f>
        <v>3Y</v>
      </c>
      <c r="O28" s="64" t="e">
        <f>I33</f>
        <v>#NUM!</v>
      </c>
      <c r="P28" s="64" t="b">
        <f>J33</f>
        <v>1</v>
      </c>
      <c r="Q28" s="34" t="str">
        <v>Sw</v>
      </c>
      <c r="R28" s="34" t="str">
        <v>9Y</v>
      </c>
      <c r="S28" s="34" t="e">
        <v>#N/A</v>
      </c>
      <c r="T28" s="52" t="e">
        <f>_xll.qlRateHelperQuoteValue(S28,Trigger)</f>
        <v>#VALUE!</v>
      </c>
      <c r="U28" s="35" t="e">
        <f>_xll.qlRateHelperEarliestDate(S28,Trigger)</f>
        <v>#VALUE!</v>
      </c>
      <c r="V28" s="35" t="e">
        <f>_xll.qlRateHelperLatestDate(S28,Trigger)</f>
        <v>#VALUE!</v>
      </c>
      <c r="W28" s="40" t="e">
        <v>#N/A</v>
      </c>
    </row>
    <row r="29" spans="1:23" ht="11.25" customHeight="1" x14ac:dyDescent="0.25">
      <c r="A29" s="61" t="s">
        <v>45</v>
      </c>
      <c r="B29" s="25" t="e">
        <f t="shared" si="10"/>
        <v>#N/A</v>
      </c>
      <c r="C29" s="21" t="e">
        <v>#N/A</v>
      </c>
      <c r="D29" s="20" t="e">
        <f>_xll.qlIMMcode(C29)</f>
        <v>#NUM!</v>
      </c>
      <c r="E29" s="47" t="s">
        <v>15</v>
      </c>
      <c r="F29" s="71" t="s">
        <v>55</v>
      </c>
      <c r="G29" s="41" t="e">
        <v>#N/A</v>
      </c>
      <c r="H29" s="23">
        <v>0</v>
      </c>
      <c r="I29" s="26" t="e">
        <f>_xll.qlFuturesRateHelper(,$G29,$D29,$F29,$H29,Permanent,Trigger,ObjectOverwrite)</f>
        <v>#NUM!</v>
      </c>
      <c r="J29" s="43" t="b">
        <f t="shared" si="11"/>
        <v>0</v>
      </c>
      <c r="K29" s="13"/>
      <c r="M29" s="63" t="str">
        <f t="shared" ref="M29:M72" si="12">A34</f>
        <v>Sw</v>
      </c>
      <c r="N29" s="64" t="str">
        <f t="shared" ref="N29:N72" si="13">D34</f>
        <v>4Y</v>
      </c>
      <c r="O29" s="64" t="e">
        <f t="shared" ref="O29:P44" si="14">I34</f>
        <v>#NUM!</v>
      </c>
      <c r="P29" s="64" t="b">
        <f t="shared" si="14"/>
        <v>1</v>
      </c>
      <c r="Q29" s="34" t="str">
        <v>Sw</v>
      </c>
      <c r="R29" s="34" t="str">
        <v>10Y</v>
      </c>
      <c r="S29" s="34" t="e">
        <v>#N/A</v>
      </c>
      <c r="T29" s="52" t="e">
        <f>_xll.qlRateHelperQuoteValue(S29,Trigger)</f>
        <v>#VALUE!</v>
      </c>
      <c r="U29" s="35" t="e">
        <f>_xll.qlRateHelperEarliestDate(S29,Trigger)</f>
        <v>#VALUE!</v>
      </c>
      <c r="V29" s="35" t="e">
        <f>_xll.qlRateHelperLatestDate(S29,Trigger)</f>
        <v>#VALUE!</v>
      </c>
      <c r="W29" s="40" t="e">
        <v>#N/A</v>
      </c>
    </row>
    <row r="30" spans="1:23" ht="11.25" customHeight="1" x14ac:dyDescent="0.25">
      <c r="K30" s="13"/>
      <c r="M30" s="63" t="str">
        <f t="shared" si="12"/>
        <v>Sw</v>
      </c>
      <c r="N30" s="64" t="str">
        <f t="shared" si="13"/>
        <v>5Y</v>
      </c>
      <c r="O30" s="64" t="e">
        <f t="shared" si="14"/>
        <v>#NUM!</v>
      </c>
      <c r="P30" s="64" t="b">
        <f t="shared" si="14"/>
        <v>1</v>
      </c>
      <c r="Q30" s="34" t="str">
        <v>Sw</v>
      </c>
      <c r="R30" s="34" t="str">
        <v>11Y</v>
      </c>
      <c r="S30" s="34" t="e">
        <v>#N/A</v>
      </c>
      <c r="T30" s="52" t="e">
        <f>_xll.qlRateHelperQuoteValue(S30,Trigger)</f>
        <v>#VALUE!</v>
      </c>
      <c r="U30" s="35" t="e">
        <f>_xll.qlRateHelperEarliestDate(S30,Trigger)</f>
        <v>#VALUE!</v>
      </c>
      <c r="V30" s="35" t="e">
        <f>_xll.qlRateHelperLatestDate(S30,Trigger)</f>
        <v>#VALUE!</v>
      </c>
      <c r="W30" s="40" t="e">
        <v>#N/A</v>
      </c>
    </row>
    <row r="31" spans="1:23" ht="11.25" customHeight="1" x14ac:dyDescent="0.25">
      <c r="C31" s="1"/>
      <c r="D31" s="1"/>
      <c r="E31" s="1"/>
      <c r="G31" s="10" t="s">
        <v>52</v>
      </c>
      <c r="H31" s="27" t="s">
        <v>9</v>
      </c>
      <c r="I31" s="3" t="str">
        <f>_xll.qlEuribor(,G31,,,Trigger)</f>
        <v>obj_00d45#0002</v>
      </c>
      <c r="J31" s="1"/>
      <c r="K31" s="13"/>
      <c r="M31" s="63" t="str">
        <f t="shared" si="12"/>
        <v>Sw</v>
      </c>
      <c r="N31" s="64" t="str">
        <f t="shared" si="13"/>
        <v>6Y</v>
      </c>
      <c r="O31" s="64" t="e">
        <f t="shared" si="14"/>
        <v>#NUM!</v>
      </c>
      <c r="P31" s="64" t="b">
        <f t="shared" si="14"/>
        <v>1</v>
      </c>
      <c r="Q31" s="34" t="str">
        <v>Sw</v>
      </c>
      <c r="R31" s="34" t="str">
        <v>12Y</v>
      </c>
      <c r="S31" s="34" t="e">
        <v>#N/A</v>
      </c>
      <c r="T31" s="52" t="e">
        <f>_xll.qlRateHelperQuoteValue(S31,Trigger)</f>
        <v>#VALUE!</v>
      </c>
      <c r="U31" s="35" t="e">
        <f>_xll.qlRateHelperEarliestDate(S31,Trigger)</f>
        <v>#VALUE!</v>
      </c>
      <c r="V31" s="35" t="e">
        <f>_xll.qlRateHelperLatestDate(S31,Trigger)</f>
        <v>#VALUE!</v>
      </c>
      <c r="W31" s="40" t="e">
        <v>#N/A</v>
      </c>
    </row>
    <row r="32" spans="1:23" ht="19.5" customHeight="1" x14ac:dyDescent="0.25">
      <c r="A32" s="27" t="s">
        <v>18</v>
      </c>
      <c r="B32" s="27"/>
      <c r="C32" s="27" t="s">
        <v>11</v>
      </c>
      <c r="D32" s="27" t="s">
        <v>1</v>
      </c>
      <c r="E32" s="27" t="s">
        <v>13</v>
      </c>
      <c r="F32" s="27" t="s">
        <v>12</v>
      </c>
      <c r="G32" s="27" t="s">
        <v>4</v>
      </c>
      <c r="H32" s="27" t="s">
        <v>5</v>
      </c>
      <c r="I32" s="27" t="s">
        <v>44</v>
      </c>
      <c r="J32" s="27" t="s">
        <v>48</v>
      </c>
      <c r="K32" s="13"/>
      <c r="M32" s="63" t="str">
        <f t="shared" si="12"/>
        <v>Sw</v>
      </c>
      <c r="N32" s="64" t="str">
        <f t="shared" si="13"/>
        <v>7Y</v>
      </c>
      <c r="O32" s="64" t="e">
        <f t="shared" si="14"/>
        <v>#NUM!</v>
      </c>
      <c r="P32" s="64" t="b">
        <f t="shared" si="14"/>
        <v>1</v>
      </c>
      <c r="Q32" s="34" t="str">
        <v>Sw</v>
      </c>
      <c r="R32" s="34" t="str">
        <v>13Y</v>
      </c>
      <c r="S32" s="34" t="e">
        <v>#N/A</v>
      </c>
      <c r="T32" s="52" t="e">
        <f>_xll.qlRateHelperQuoteValue(S32,Trigger)</f>
        <v>#VALUE!</v>
      </c>
      <c r="U32" s="35" t="e">
        <f>_xll.qlRateHelperEarliestDate(S32,Trigger)</f>
        <v>#VALUE!</v>
      </c>
      <c r="V32" s="35" t="e">
        <f>_xll.qlRateHelperLatestDate(S32,Trigger)</f>
        <v>#VALUE!</v>
      </c>
      <c r="W32" s="40" t="e">
        <v>#N/A</v>
      </c>
    </row>
    <row r="33" spans="1:23" ht="11.25" customHeight="1" x14ac:dyDescent="0.25">
      <c r="A33" s="62" t="s">
        <v>46</v>
      </c>
      <c r="B33" s="4"/>
      <c r="C33" s="4" t="s">
        <v>14</v>
      </c>
      <c r="D33" s="5" t="str">
        <f t="array" ref="D33:D77">_xll.ohFilter(PastedValue!AS2:AS82,PastedValue!AO2:AO82="Sw")</f>
        <v>3Y</v>
      </c>
      <c r="E33" s="9" t="s">
        <v>15</v>
      </c>
      <c r="F33" s="4" t="s">
        <v>16</v>
      </c>
      <c r="G33" s="6" t="s">
        <v>17</v>
      </c>
      <c r="H33" s="7">
        <f t="array" ref="H33:H77">_xll.ohFilter(PastedValue!AV2:AV82,PastedValue!AO2:AO82="Sw")/100</f>
        <v>2.7500000000000003E-3</v>
      </c>
      <c r="I33" s="8" t="e">
        <f>_xll.qlSwapRateHelper2(,$H33,$D33,Calendar,$F33,$E33,$G33,$I$31,0,C33,Discounting,Permanent,,ObjectOverwrite)</f>
        <v>#NUM!</v>
      </c>
      <c r="J33" s="43" t="b">
        <f>IF(ISNUMBER(H33),TRUE,FALSE)</f>
        <v>1</v>
      </c>
      <c r="M33" s="63" t="str">
        <f t="shared" si="12"/>
        <v>Sw</v>
      </c>
      <c r="N33" s="64" t="str">
        <f t="shared" si="13"/>
        <v>8Y</v>
      </c>
      <c r="O33" s="64" t="e">
        <f t="shared" si="14"/>
        <v>#NUM!</v>
      </c>
      <c r="P33" s="64" t="b">
        <f t="shared" si="14"/>
        <v>1</v>
      </c>
      <c r="Q33" s="34" t="str">
        <v>Sw</v>
      </c>
      <c r="R33" s="34" t="str">
        <v>14Y</v>
      </c>
      <c r="S33" s="34" t="e">
        <v>#N/A</v>
      </c>
      <c r="T33" s="52" t="e">
        <f>_xll.qlRateHelperQuoteValue(S33,Trigger)</f>
        <v>#VALUE!</v>
      </c>
      <c r="U33" s="35" t="e">
        <f>_xll.qlRateHelperEarliestDate(S33,Trigger)</f>
        <v>#VALUE!</v>
      </c>
      <c r="V33" s="35" t="e">
        <f>_xll.qlRateHelperLatestDate(S33,Trigger)</f>
        <v>#VALUE!</v>
      </c>
      <c r="W33" s="40" t="e">
        <v>#N/A</v>
      </c>
    </row>
    <row r="34" spans="1:23" ht="11.25" customHeight="1" x14ac:dyDescent="0.25">
      <c r="A34" s="62" t="s">
        <v>46</v>
      </c>
      <c r="B34" s="4"/>
      <c r="C34" s="4" t="s">
        <v>14</v>
      </c>
      <c r="D34" s="5" t="str">
        <v>4Y</v>
      </c>
      <c r="E34" s="9" t="s">
        <v>15</v>
      </c>
      <c r="F34" s="4" t="s">
        <v>16</v>
      </c>
      <c r="G34" s="6" t="s">
        <v>17</v>
      </c>
      <c r="H34" s="7">
        <v>3.7499999999999999E-3</v>
      </c>
      <c r="I34" s="8" t="e">
        <f>_xll.qlSwapRateHelper2(,$H34,$D34,Calendar,$F34,$E34,$G34,$I$31,0,C34,Discounting,Permanent,,ObjectOverwrite)</f>
        <v>#NUM!</v>
      </c>
      <c r="J34" s="43" t="b">
        <f t="shared" ref="J34:J77" si="15">IF(ISNUMBER(H34),TRUE,FALSE)</f>
        <v>1</v>
      </c>
      <c r="M34" s="63" t="str">
        <f t="shared" si="12"/>
        <v>Sw</v>
      </c>
      <c r="N34" s="64" t="str">
        <f t="shared" si="13"/>
        <v>9Y</v>
      </c>
      <c r="O34" s="64" t="e">
        <f t="shared" si="14"/>
        <v>#NUM!</v>
      </c>
      <c r="P34" s="64" t="b">
        <f t="shared" si="14"/>
        <v>1</v>
      </c>
      <c r="Q34" s="34" t="str">
        <v>Sw</v>
      </c>
      <c r="R34" s="34" t="str">
        <v>15Y</v>
      </c>
      <c r="S34" s="34" t="e">
        <v>#N/A</v>
      </c>
      <c r="T34" s="52" t="e">
        <f>_xll.qlRateHelperQuoteValue(S34,Trigger)</f>
        <v>#VALUE!</v>
      </c>
      <c r="U34" s="35" t="e">
        <f>_xll.qlRateHelperEarliestDate(S34,Trigger)</f>
        <v>#VALUE!</v>
      </c>
      <c r="V34" s="35" t="e">
        <f>_xll.qlRateHelperLatestDate(S34,Trigger)</f>
        <v>#VALUE!</v>
      </c>
      <c r="W34" s="40" t="e">
        <v>#N/A</v>
      </c>
    </row>
    <row r="35" spans="1:23" ht="11.25" customHeight="1" x14ac:dyDescent="0.25">
      <c r="A35" s="62" t="s">
        <v>46</v>
      </c>
      <c r="B35" s="4"/>
      <c r="C35" s="4" t="s">
        <v>14</v>
      </c>
      <c r="D35" s="5" t="str">
        <v>5Y</v>
      </c>
      <c r="E35" s="9" t="s">
        <v>15</v>
      </c>
      <c r="F35" s="4" t="s">
        <v>16</v>
      </c>
      <c r="G35" s="6" t="s">
        <v>17</v>
      </c>
      <c r="H35" s="7">
        <v>4.9199999999999999E-3</v>
      </c>
      <c r="I35" s="8" t="e">
        <f>_xll.qlSwapRateHelper2(,$H35,$D35,Calendar,$F35,$E35,$G35,$I$31,0,C35,Discounting,Permanent,,ObjectOverwrite)</f>
        <v>#NUM!</v>
      </c>
      <c r="J35" s="43" t="b">
        <f t="shared" si="15"/>
        <v>1</v>
      </c>
      <c r="M35" s="63" t="str">
        <f t="shared" si="12"/>
        <v>Sw</v>
      </c>
      <c r="N35" s="64" t="str">
        <f t="shared" si="13"/>
        <v>10Y</v>
      </c>
      <c r="O35" s="64" t="e">
        <f t="shared" si="14"/>
        <v>#NUM!</v>
      </c>
      <c r="P35" s="64" t="b">
        <f t="shared" si="14"/>
        <v>1</v>
      </c>
      <c r="Q35" s="34" t="str">
        <v>Sw</v>
      </c>
      <c r="R35" s="34" t="str">
        <v>16Y</v>
      </c>
      <c r="S35" s="34" t="e">
        <v>#N/A</v>
      </c>
      <c r="T35" s="52" t="e">
        <f>_xll.qlRateHelperQuoteValue(S35,Trigger)</f>
        <v>#VALUE!</v>
      </c>
      <c r="U35" s="35" t="e">
        <f>_xll.qlRateHelperEarliestDate(S35,Trigger)</f>
        <v>#VALUE!</v>
      </c>
      <c r="V35" s="35" t="e">
        <f>_xll.qlRateHelperLatestDate(S35,Trigger)</f>
        <v>#VALUE!</v>
      </c>
      <c r="W35" s="40" t="e">
        <v>#N/A</v>
      </c>
    </row>
    <row r="36" spans="1:23" ht="11.25" customHeight="1" x14ac:dyDescent="0.25">
      <c r="A36" s="62" t="s">
        <v>46</v>
      </c>
      <c r="B36" s="4"/>
      <c r="C36" s="4" t="s">
        <v>14</v>
      </c>
      <c r="D36" s="5" t="str">
        <v>6Y</v>
      </c>
      <c r="E36" s="9" t="s">
        <v>15</v>
      </c>
      <c r="F36" s="4" t="s">
        <v>16</v>
      </c>
      <c r="G36" s="6" t="s">
        <v>17</v>
      </c>
      <c r="H36" s="7">
        <v>6.0999999999999995E-3</v>
      </c>
      <c r="I36" s="8" t="e">
        <f>_xll.qlSwapRateHelper2(,$H36,$D36,Calendar,$F36,$E36,$G36,$I$31,0,C36,Discounting,Permanent,,ObjectOverwrite)</f>
        <v>#NUM!</v>
      </c>
      <c r="J36" s="43" t="b">
        <f t="shared" si="15"/>
        <v>1</v>
      </c>
      <c r="M36" s="63" t="str">
        <f t="shared" si="12"/>
        <v>Sw</v>
      </c>
      <c r="N36" s="64" t="str">
        <f t="shared" si="13"/>
        <v>11Y</v>
      </c>
      <c r="O36" s="64" t="e">
        <f t="shared" si="14"/>
        <v>#NUM!</v>
      </c>
      <c r="P36" s="64" t="b">
        <f t="shared" si="14"/>
        <v>1</v>
      </c>
      <c r="Q36" s="34" t="str">
        <v>Sw</v>
      </c>
      <c r="R36" s="34" t="str">
        <v>17Y</v>
      </c>
      <c r="S36" s="34" t="e">
        <v>#N/A</v>
      </c>
      <c r="T36" s="52" t="e">
        <f>_xll.qlRateHelperQuoteValue(S36,Trigger)</f>
        <v>#VALUE!</v>
      </c>
      <c r="U36" s="35" t="e">
        <f>_xll.qlRateHelperEarliestDate(S36,Trigger)</f>
        <v>#VALUE!</v>
      </c>
      <c r="V36" s="35" t="e">
        <f>_xll.qlRateHelperLatestDate(S36,Trigger)</f>
        <v>#VALUE!</v>
      </c>
      <c r="W36" s="40" t="e">
        <v>#N/A</v>
      </c>
    </row>
    <row r="37" spans="1:23" ht="11.25" customHeight="1" x14ac:dyDescent="0.25">
      <c r="A37" s="62" t="s">
        <v>46</v>
      </c>
      <c r="B37" s="4"/>
      <c r="C37" s="4" t="s">
        <v>14</v>
      </c>
      <c r="D37" s="5" t="str">
        <v>7Y</v>
      </c>
      <c r="E37" s="9" t="s">
        <v>15</v>
      </c>
      <c r="F37" s="4" t="s">
        <v>16</v>
      </c>
      <c r="G37" s="6" t="s">
        <v>17</v>
      </c>
      <c r="H37" s="7">
        <v>7.2699999999999996E-3</v>
      </c>
      <c r="I37" s="8" t="e">
        <f>_xll.qlSwapRateHelper2(,$H37,$D37,Calendar,$F37,$E37,$G37,$I$31,0,C37,Discounting,Permanent,,ObjectOverwrite)</f>
        <v>#NUM!</v>
      </c>
      <c r="J37" s="43" t="b">
        <f t="shared" si="15"/>
        <v>1</v>
      </c>
      <c r="M37" s="63" t="str">
        <f t="shared" si="12"/>
        <v>Sw</v>
      </c>
      <c r="N37" s="64" t="str">
        <f t="shared" si="13"/>
        <v>12Y</v>
      </c>
      <c r="O37" s="64" t="e">
        <f t="shared" si="14"/>
        <v>#NUM!</v>
      </c>
      <c r="P37" s="64" t="b">
        <f t="shared" si="14"/>
        <v>1</v>
      </c>
      <c r="Q37" s="34" t="str">
        <v>Sw</v>
      </c>
      <c r="R37" s="34" t="str">
        <v>18Y</v>
      </c>
      <c r="S37" s="34" t="e">
        <v>#N/A</v>
      </c>
      <c r="T37" s="52" t="e">
        <f>_xll.qlRateHelperQuoteValue(S37,Trigger)</f>
        <v>#VALUE!</v>
      </c>
      <c r="U37" s="35" t="e">
        <f>_xll.qlRateHelperEarliestDate(S37,Trigger)</f>
        <v>#VALUE!</v>
      </c>
      <c r="V37" s="35" t="e">
        <f>_xll.qlRateHelperLatestDate(S37,Trigger)</f>
        <v>#VALUE!</v>
      </c>
      <c r="W37" s="40" t="e">
        <v>#N/A</v>
      </c>
    </row>
    <row r="38" spans="1:23" ht="11.25" customHeight="1" x14ac:dyDescent="0.25">
      <c r="A38" s="62" t="s">
        <v>46</v>
      </c>
      <c r="B38" s="4"/>
      <c r="C38" s="4" t="s">
        <v>14</v>
      </c>
      <c r="D38" s="5" t="str">
        <v>8Y</v>
      </c>
      <c r="E38" s="9" t="s">
        <v>15</v>
      </c>
      <c r="F38" s="4" t="s">
        <v>16</v>
      </c>
      <c r="G38" s="6" t="s">
        <v>17</v>
      </c>
      <c r="H38" s="7">
        <v>8.3499999999999998E-3</v>
      </c>
      <c r="I38" s="8" t="e">
        <f>_xll.qlSwapRateHelper2(,$H38,$D38,Calendar,$F38,$E38,$G38,$I$31,0,C38,Discounting,Permanent,,ObjectOverwrite)</f>
        <v>#NUM!</v>
      </c>
      <c r="J38" s="43" t="b">
        <f t="shared" si="15"/>
        <v>1</v>
      </c>
      <c r="M38" s="63" t="str">
        <f t="shared" si="12"/>
        <v>Sw</v>
      </c>
      <c r="N38" s="64" t="str">
        <f t="shared" si="13"/>
        <v>13Y</v>
      </c>
      <c r="O38" s="64" t="e">
        <f t="shared" si="14"/>
        <v>#NUM!</v>
      </c>
      <c r="P38" s="64" t="b">
        <f t="shared" si="14"/>
        <v>1</v>
      </c>
      <c r="Q38" s="34" t="str">
        <v>Sw</v>
      </c>
      <c r="R38" s="34" t="str">
        <v>19Y</v>
      </c>
      <c r="S38" s="34" t="e">
        <v>#N/A</v>
      </c>
      <c r="T38" s="52" t="e">
        <f>_xll.qlRateHelperQuoteValue(S38,Trigger)</f>
        <v>#VALUE!</v>
      </c>
      <c r="U38" s="35" t="e">
        <f>_xll.qlRateHelperEarliestDate(S38,Trigger)</f>
        <v>#VALUE!</v>
      </c>
      <c r="V38" s="35" t="e">
        <f>_xll.qlRateHelperLatestDate(S38,Trigger)</f>
        <v>#VALUE!</v>
      </c>
      <c r="W38" s="40" t="e">
        <v>#N/A</v>
      </c>
    </row>
    <row r="39" spans="1:23" ht="11.25" customHeight="1" x14ac:dyDescent="0.25">
      <c r="A39" s="62" t="s">
        <v>46</v>
      </c>
      <c r="B39" s="4"/>
      <c r="C39" s="4" t="s">
        <v>14</v>
      </c>
      <c r="D39" s="5" t="str">
        <v>9Y</v>
      </c>
      <c r="E39" s="9" t="s">
        <v>15</v>
      </c>
      <c r="F39" s="4" t="s">
        <v>16</v>
      </c>
      <c r="G39" s="6" t="s">
        <v>17</v>
      </c>
      <c r="H39" s="7">
        <v>9.3100000000000006E-3</v>
      </c>
      <c r="I39" s="8" t="e">
        <f>_xll.qlSwapRateHelper2(,$H39,$D39,Calendar,$F39,$E39,$G39,$I$31,0,C39,Discounting,Permanent,,ObjectOverwrite)</f>
        <v>#NUM!</v>
      </c>
      <c r="J39" s="43" t="b">
        <f t="shared" si="15"/>
        <v>1</v>
      </c>
      <c r="M39" s="63" t="str">
        <f t="shared" si="12"/>
        <v>Sw</v>
      </c>
      <c r="N39" s="64" t="str">
        <f t="shared" si="13"/>
        <v>14Y</v>
      </c>
      <c r="O39" s="64" t="e">
        <f t="shared" si="14"/>
        <v>#NUM!</v>
      </c>
      <c r="P39" s="64" t="b">
        <f t="shared" si="14"/>
        <v>1</v>
      </c>
      <c r="Q39" s="34" t="str">
        <v>Sw</v>
      </c>
      <c r="R39" s="34" t="str">
        <v>20Y</v>
      </c>
      <c r="S39" s="34" t="e">
        <v>#N/A</v>
      </c>
      <c r="T39" s="52" t="e">
        <f>_xll.qlRateHelperQuoteValue(S39,Trigger)</f>
        <v>#VALUE!</v>
      </c>
      <c r="U39" s="35" t="e">
        <f>_xll.qlRateHelperEarliestDate(S39,Trigger)</f>
        <v>#VALUE!</v>
      </c>
      <c r="V39" s="35" t="e">
        <f>_xll.qlRateHelperLatestDate(S39,Trigger)</f>
        <v>#VALUE!</v>
      </c>
      <c r="W39" s="40" t="e">
        <v>#N/A</v>
      </c>
    </row>
    <row r="40" spans="1:23" ht="11.25" customHeight="1" x14ac:dyDescent="0.25">
      <c r="A40" s="62" t="s">
        <v>46</v>
      </c>
      <c r="B40" s="4"/>
      <c r="C40" s="4" t="s">
        <v>14</v>
      </c>
      <c r="D40" s="5" t="str">
        <v>10Y</v>
      </c>
      <c r="E40" s="9" t="s">
        <v>15</v>
      </c>
      <c r="F40" s="4" t="s">
        <v>16</v>
      </c>
      <c r="G40" s="6" t="s">
        <v>17</v>
      </c>
      <c r="H40" s="7">
        <v>1.0109999999999999E-2</v>
      </c>
      <c r="I40" s="8" t="e">
        <f>_xll.qlSwapRateHelper2(,$H40,$D40,Calendar,$F40,$E40,$G40,$I$31,0,C40,Discounting,Permanent,,ObjectOverwrite)</f>
        <v>#NUM!</v>
      </c>
      <c r="J40" s="43" t="b">
        <f t="shared" si="15"/>
        <v>1</v>
      </c>
      <c r="M40" s="63" t="str">
        <f t="shared" si="12"/>
        <v>Sw</v>
      </c>
      <c r="N40" s="64" t="str">
        <f t="shared" si="13"/>
        <v>15Y</v>
      </c>
      <c r="O40" s="64" t="e">
        <f t="shared" si="14"/>
        <v>#NUM!</v>
      </c>
      <c r="P40" s="64" t="b">
        <f t="shared" si="14"/>
        <v>1</v>
      </c>
      <c r="Q40" s="34" t="str">
        <v>Sw</v>
      </c>
      <c r="R40" s="34" t="str">
        <v>21Y</v>
      </c>
      <c r="S40" s="34" t="e">
        <v>#N/A</v>
      </c>
      <c r="T40" s="52" t="e">
        <f>_xll.qlRateHelperQuoteValue(S40,Trigger)</f>
        <v>#VALUE!</v>
      </c>
      <c r="U40" s="35" t="e">
        <f>_xll.qlRateHelperEarliestDate(S40,Trigger)</f>
        <v>#VALUE!</v>
      </c>
      <c r="V40" s="35" t="e">
        <f>_xll.qlRateHelperLatestDate(S40,Trigger)</f>
        <v>#VALUE!</v>
      </c>
      <c r="W40" s="40" t="e">
        <v>#N/A</v>
      </c>
    </row>
    <row r="41" spans="1:23" ht="11.25" customHeight="1" x14ac:dyDescent="0.25">
      <c r="A41" s="62" t="s">
        <v>46</v>
      </c>
      <c r="B41" s="4"/>
      <c r="C41" s="4" t="s">
        <v>14</v>
      </c>
      <c r="D41" s="5" t="str">
        <v>11Y</v>
      </c>
      <c r="E41" s="9" t="s">
        <v>15</v>
      </c>
      <c r="F41" s="4" t="s">
        <v>16</v>
      </c>
      <c r="G41" s="6" t="s">
        <v>17</v>
      </c>
      <c r="H41" s="7">
        <v>1.082187421E-2</v>
      </c>
      <c r="I41" s="8" t="e">
        <f>_xll.qlSwapRateHelper2(,$H41,$D41,Calendar,$F41,$E41,$G41,$I$31,0,C41,Discounting,Permanent,,ObjectOverwrite)</f>
        <v>#NUM!</v>
      </c>
      <c r="J41" s="43" t="b">
        <f t="shared" si="15"/>
        <v>1</v>
      </c>
      <c r="M41" s="63" t="str">
        <f t="shared" si="12"/>
        <v>Sw</v>
      </c>
      <c r="N41" s="64" t="str">
        <f t="shared" si="13"/>
        <v>16Y</v>
      </c>
      <c r="O41" s="64" t="e">
        <f t="shared" si="14"/>
        <v>#NUM!</v>
      </c>
      <c r="P41" s="64" t="b">
        <f t="shared" si="14"/>
        <v>1</v>
      </c>
      <c r="Q41" s="34" t="str">
        <v>Sw</v>
      </c>
      <c r="R41" s="34" t="str">
        <v>22Y</v>
      </c>
      <c r="S41" s="34" t="e">
        <v>#N/A</v>
      </c>
      <c r="T41" s="52" t="e">
        <f>_xll.qlRateHelperQuoteValue(S41,Trigger)</f>
        <v>#VALUE!</v>
      </c>
      <c r="U41" s="35" t="e">
        <f>_xll.qlRateHelperEarliestDate(S41,Trigger)</f>
        <v>#VALUE!</v>
      </c>
      <c r="V41" s="35" t="e">
        <f>_xll.qlRateHelperLatestDate(S41,Trigger)</f>
        <v>#VALUE!</v>
      </c>
      <c r="W41" s="40" t="e">
        <v>#N/A</v>
      </c>
    </row>
    <row r="42" spans="1:23" ht="11.25" customHeight="1" x14ac:dyDescent="0.25">
      <c r="A42" s="62" t="s">
        <v>46</v>
      </c>
      <c r="B42" s="4"/>
      <c r="C42" s="4" t="s">
        <v>14</v>
      </c>
      <c r="D42" s="5" t="str">
        <v>12Y</v>
      </c>
      <c r="E42" s="9" t="s">
        <v>15</v>
      </c>
      <c r="F42" s="4" t="s">
        <v>16</v>
      </c>
      <c r="G42" s="6" t="s">
        <v>17</v>
      </c>
      <c r="H42" s="7">
        <v>1.1439999999999999E-2</v>
      </c>
      <c r="I42" s="8" t="e">
        <f>_xll.qlSwapRateHelper2(,$H42,$D42,Calendar,$F42,$E42,$G42,$I$31,0,C42,Discounting,Permanent,,ObjectOverwrite)</f>
        <v>#NUM!</v>
      </c>
      <c r="J42" s="43" t="b">
        <f t="shared" si="15"/>
        <v>1</v>
      </c>
      <c r="M42" s="63" t="str">
        <f t="shared" si="12"/>
        <v>Sw</v>
      </c>
      <c r="N42" s="64" t="str">
        <f t="shared" si="13"/>
        <v>17Y</v>
      </c>
      <c r="O42" s="64" t="e">
        <f t="shared" si="14"/>
        <v>#NUM!</v>
      </c>
      <c r="P42" s="64" t="b">
        <f t="shared" si="14"/>
        <v>1</v>
      </c>
      <c r="Q42" s="34" t="str">
        <v>Sw</v>
      </c>
      <c r="R42" s="34" t="str">
        <v>23Y</v>
      </c>
      <c r="S42" s="34" t="e">
        <v>#N/A</v>
      </c>
      <c r="T42" s="52" t="e">
        <f>_xll.qlRateHelperQuoteValue(S42,Trigger)</f>
        <v>#VALUE!</v>
      </c>
      <c r="U42" s="35" t="e">
        <f>_xll.qlRateHelperEarliestDate(S42,Trigger)</f>
        <v>#VALUE!</v>
      </c>
      <c r="V42" s="35" t="e">
        <f>_xll.qlRateHelperLatestDate(S42,Trigger)</f>
        <v>#VALUE!</v>
      </c>
      <c r="W42" s="40" t="e">
        <v>#N/A</v>
      </c>
    </row>
    <row r="43" spans="1:23" ht="11.25" customHeight="1" x14ac:dyDescent="0.25">
      <c r="A43" s="62" t="s">
        <v>46</v>
      </c>
      <c r="B43" s="4"/>
      <c r="C43" s="4" t="s">
        <v>14</v>
      </c>
      <c r="D43" s="5" t="str">
        <v>13Y</v>
      </c>
      <c r="E43" s="9" t="s">
        <v>15</v>
      </c>
      <c r="F43" s="4" t="s">
        <v>16</v>
      </c>
      <c r="G43" s="6" t="s">
        <v>17</v>
      </c>
      <c r="H43" s="7">
        <v>1.195532254E-2</v>
      </c>
      <c r="I43" s="8" t="e">
        <f>_xll.qlSwapRateHelper2(,$H43,$D43,Calendar,$F43,$E43,$G43,$I$31,0,C43,Discounting,Permanent,,ObjectOverwrite)</f>
        <v>#NUM!</v>
      </c>
      <c r="J43" s="43" t="b">
        <f t="shared" si="15"/>
        <v>1</v>
      </c>
      <c r="M43" s="63" t="str">
        <f t="shared" si="12"/>
        <v>Sw</v>
      </c>
      <c r="N43" s="64" t="str">
        <f t="shared" si="13"/>
        <v>18Y</v>
      </c>
      <c r="O43" s="64" t="e">
        <f t="shared" si="14"/>
        <v>#NUM!</v>
      </c>
      <c r="P43" s="64" t="b">
        <f t="shared" si="14"/>
        <v>1</v>
      </c>
      <c r="Q43" s="34" t="str">
        <v>Sw</v>
      </c>
      <c r="R43" s="34" t="str">
        <v>24Y</v>
      </c>
      <c r="S43" s="34" t="e">
        <v>#N/A</v>
      </c>
      <c r="T43" s="52" t="e">
        <f>_xll.qlRateHelperQuoteValue(S43,Trigger)</f>
        <v>#VALUE!</v>
      </c>
      <c r="U43" s="35" t="e">
        <f>_xll.qlRateHelperEarliestDate(S43,Trigger)</f>
        <v>#VALUE!</v>
      </c>
      <c r="V43" s="35" t="e">
        <f>_xll.qlRateHelperLatestDate(S43,Trigger)</f>
        <v>#VALUE!</v>
      </c>
      <c r="W43" s="40" t="e">
        <v>#N/A</v>
      </c>
    </row>
    <row r="44" spans="1:23" ht="11.25" customHeight="1" x14ac:dyDescent="0.25">
      <c r="A44" s="62" t="s">
        <v>46</v>
      </c>
      <c r="B44" s="4"/>
      <c r="C44" s="4" t="s">
        <v>14</v>
      </c>
      <c r="D44" s="5" t="str">
        <v>14Y</v>
      </c>
      <c r="E44" s="9" t="s">
        <v>15</v>
      </c>
      <c r="F44" s="4" t="s">
        <v>16</v>
      </c>
      <c r="G44" s="6" t="s">
        <v>17</v>
      </c>
      <c r="H44" s="7">
        <v>1.237330907E-2</v>
      </c>
      <c r="I44" s="8" t="e">
        <f>_xll.qlSwapRateHelper2(,$H44,$D44,Calendar,$F44,$E44,$G44,$I$31,0,C44,Discounting,Permanent,,ObjectOverwrite)</f>
        <v>#NUM!</v>
      </c>
      <c r="J44" s="43" t="b">
        <f t="shared" si="15"/>
        <v>1</v>
      </c>
      <c r="M44" s="63" t="str">
        <f t="shared" si="12"/>
        <v>Sw</v>
      </c>
      <c r="N44" s="64" t="str">
        <f t="shared" si="13"/>
        <v>19Y</v>
      </c>
      <c r="O44" s="64" t="e">
        <f t="shared" si="14"/>
        <v>#NUM!</v>
      </c>
      <c r="P44" s="64" t="b">
        <f t="shared" si="14"/>
        <v>1</v>
      </c>
      <c r="Q44" s="34" t="str">
        <v>Sw</v>
      </c>
      <c r="R44" s="34" t="str">
        <v>25Y</v>
      </c>
      <c r="S44" s="34" t="e">
        <v>#N/A</v>
      </c>
      <c r="T44" s="52" t="e">
        <f>_xll.qlRateHelperQuoteValue(S44,Trigger)</f>
        <v>#VALUE!</v>
      </c>
      <c r="U44" s="35" t="e">
        <f>_xll.qlRateHelperEarliestDate(S44,Trigger)</f>
        <v>#VALUE!</v>
      </c>
      <c r="V44" s="35" t="e">
        <f>_xll.qlRateHelperLatestDate(S44,Trigger)</f>
        <v>#VALUE!</v>
      </c>
      <c r="W44" s="40" t="e">
        <v>#N/A</v>
      </c>
    </row>
    <row r="45" spans="1:23" ht="11.25" customHeight="1" x14ac:dyDescent="0.25">
      <c r="A45" s="62" t="s">
        <v>46</v>
      </c>
      <c r="B45" s="4"/>
      <c r="C45" s="4" t="s">
        <v>14</v>
      </c>
      <c r="D45" s="5" t="str">
        <v>15Y</v>
      </c>
      <c r="E45" s="9" t="s">
        <v>15</v>
      </c>
      <c r="F45" s="4" t="s">
        <v>16</v>
      </c>
      <c r="G45" s="6" t="s">
        <v>17</v>
      </c>
      <c r="H45" s="7">
        <v>1.272E-2</v>
      </c>
      <c r="I45" s="8" t="e">
        <f>_xll.qlSwapRateHelper2(,$H45,$D45,Calendar,$F45,$E45,$G45,$I$31,0,C45,Discounting,Permanent,,ObjectOverwrite)</f>
        <v>#NUM!</v>
      </c>
      <c r="J45" s="43" t="b">
        <f t="shared" si="15"/>
        <v>1</v>
      </c>
      <c r="M45" s="63" t="str">
        <f t="shared" si="12"/>
        <v>Sw</v>
      </c>
      <c r="N45" s="64" t="str">
        <f t="shared" si="13"/>
        <v>20Y</v>
      </c>
      <c r="O45" s="64" t="e">
        <f t="shared" ref="O45:P60" si="16">I50</f>
        <v>#NUM!</v>
      </c>
      <c r="P45" s="64" t="b">
        <f t="shared" si="16"/>
        <v>1</v>
      </c>
      <c r="Q45" s="34" t="str">
        <v>Sw</v>
      </c>
      <c r="R45" s="34" t="str">
        <v>26Y</v>
      </c>
      <c r="S45" s="34" t="e">
        <v>#N/A</v>
      </c>
      <c r="T45" s="52" t="e">
        <f>_xll.qlRateHelperQuoteValue(S45,Trigger)</f>
        <v>#VALUE!</v>
      </c>
      <c r="U45" s="35" t="e">
        <f>_xll.qlRateHelperEarliestDate(S45,Trigger)</f>
        <v>#VALUE!</v>
      </c>
      <c r="V45" s="35" t="e">
        <f>_xll.qlRateHelperLatestDate(S45,Trigger)</f>
        <v>#VALUE!</v>
      </c>
      <c r="W45" s="40" t="e">
        <v>#N/A</v>
      </c>
    </row>
    <row r="46" spans="1:23" ht="11.25" customHeight="1" x14ac:dyDescent="0.25">
      <c r="A46" s="62" t="s">
        <v>46</v>
      </c>
      <c r="B46" s="4"/>
      <c r="C46" s="4" t="s">
        <v>14</v>
      </c>
      <c r="D46" s="5" t="str">
        <v>16Y</v>
      </c>
      <c r="E46" s="9" t="s">
        <v>15</v>
      </c>
      <c r="F46" s="4" t="s">
        <v>16</v>
      </c>
      <c r="G46" s="6" t="s">
        <v>17</v>
      </c>
      <c r="H46" s="7">
        <v>1.3007312710000002E-2</v>
      </c>
      <c r="I46" s="8" t="e">
        <f>_xll.qlSwapRateHelper2(,$H46,$D46,Calendar,$F46,$E46,$G46,$I$31,0,C46,Discounting,Permanent,,ObjectOverwrite)</f>
        <v>#NUM!</v>
      </c>
      <c r="J46" s="43" t="b">
        <f t="shared" si="15"/>
        <v>1</v>
      </c>
      <c r="M46" s="63" t="str">
        <f t="shared" si="12"/>
        <v>Sw</v>
      </c>
      <c r="N46" s="64" t="str">
        <f t="shared" si="13"/>
        <v>21Y</v>
      </c>
      <c r="O46" s="64" t="e">
        <f t="shared" si="16"/>
        <v>#NUM!</v>
      </c>
      <c r="P46" s="64" t="b">
        <f t="shared" si="16"/>
        <v>1</v>
      </c>
      <c r="Q46" s="34" t="str">
        <v>Sw</v>
      </c>
      <c r="R46" s="34" t="str">
        <v>27Y</v>
      </c>
      <c r="S46" s="34" t="e">
        <v>#N/A</v>
      </c>
      <c r="T46" s="52" t="e">
        <f>_xll.qlRateHelperQuoteValue(S46,Trigger)</f>
        <v>#VALUE!</v>
      </c>
      <c r="U46" s="35" t="e">
        <f>_xll.qlRateHelperEarliestDate(S46,Trigger)</f>
        <v>#VALUE!</v>
      </c>
      <c r="V46" s="35" t="e">
        <f>_xll.qlRateHelperLatestDate(S46,Trigger)</f>
        <v>#VALUE!</v>
      </c>
      <c r="W46" s="40" t="e">
        <v>#N/A</v>
      </c>
    </row>
    <row r="47" spans="1:23" ht="11.25" customHeight="1" x14ac:dyDescent="0.25">
      <c r="A47" s="62" t="s">
        <v>46</v>
      </c>
      <c r="B47" s="4"/>
      <c r="C47" s="4" t="s">
        <v>14</v>
      </c>
      <c r="D47" s="5" t="str">
        <v>17Y</v>
      </c>
      <c r="E47" s="9" t="s">
        <v>15</v>
      </c>
      <c r="F47" s="4" t="s">
        <v>16</v>
      </c>
      <c r="G47" s="6" t="s">
        <v>17</v>
      </c>
      <c r="H47" s="7">
        <v>1.3245916140000001E-2</v>
      </c>
      <c r="I47" s="8" t="e">
        <f>_xll.qlSwapRateHelper2(,$H47,$D47,Calendar,$F47,$E47,$G47,$I$31,0,C47,Discounting,Permanent,,ObjectOverwrite)</f>
        <v>#NUM!</v>
      </c>
      <c r="J47" s="43" t="b">
        <f t="shared" si="15"/>
        <v>1</v>
      </c>
      <c r="M47" s="63" t="str">
        <f t="shared" si="12"/>
        <v>Sw</v>
      </c>
      <c r="N47" s="64" t="str">
        <f t="shared" si="13"/>
        <v>22Y</v>
      </c>
      <c r="O47" s="64" t="e">
        <f t="shared" si="16"/>
        <v>#NUM!</v>
      </c>
      <c r="P47" s="64" t="b">
        <f t="shared" si="16"/>
        <v>1</v>
      </c>
      <c r="Q47" s="34" t="str">
        <v>Sw</v>
      </c>
      <c r="R47" s="34" t="str">
        <v>28Y</v>
      </c>
      <c r="S47" s="34" t="e">
        <v>#N/A</v>
      </c>
      <c r="T47" s="52" t="e">
        <f>_xll.qlRateHelperQuoteValue(S47,Trigger)</f>
        <v>#VALUE!</v>
      </c>
      <c r="U47" s="35" t="e">
        <f>_xll.qlRateHelperEarliestDate(S47,Trigger)</f>
        <v>#VALUE!</v>
      </c>
      <c r="V47" s="35" t="e">
        <f>_xll.qlRateHelperLatestDate(S47,Trigger)</f>
        <v>#VALUE!</v>
      </c>
      <c r="W47" s="40" t="e">
        <v>#N/A</v>
      </c>
    </row>
    <row r="48" spans="1:23" ht="11.25" customHeight="1" x14ac:dyDescent="0.25">
      <c r="A48" s="62" t="s">
        <v>46</v>
      </c>
      <c r="B48" s="4"/>
      <c r="C48" s="4" t="s">
        <v>14</v>
      </c>
      <c r="D48" s="5" t="str">
        <v>18Y</v>
      </c>
      <c r="E48" s="9" t="s">
        <v>15</v>
      </c>
      <c r="F48" s="4" t="s">
        <v>16</v>
      </c>
      <c r="G48" s="6" t="s">
        <v>17</v>
      </c>
      <c r="H48" s="7">
        <v>1.3437477220000001E-2</v>
      </c>
      <c r="I48" s="8" t="e">
        <f>_xll.qlSwapRateHelper2(,$H48,$D48,Calendar,$F48,$E48,$G48,$I$31,0,C48,Discounting,Permanent,,ObjectOverwrite)</f>
        <v>#NUM!</v>
      </c>
      <c r="J48" s="43" t="b">
        <f t="shared" si="15"/>
        <v>1</v>
      </c>
      <c r="M48" s="63" t="str">
        <f t="shared" si="12"/>
        <v>Sw</v>
      </c>
      <c r="N48" s="64" t="str">
        <f t="shared" si="13"/>
        <v>23Y</v>
      </c>
      <c r="O48" s="64" t="e">
        <f t="shared" si="16"/>
        <v>#NUM!</v>
      </c>
      <c r="P48" s="64" t="b">
        <f t="shared" si="16"/>
        <v>1</v>
      </c>
      <c r="Q48" s="34" t="str">
        <v>Sw</v>
      </c>
      <c r="R48" s="34" t="str">
        <v>29Y</v>
      </c>
      <c r="S48" s="34" t="e">
        <v>#N/A</v>
      </c>
      <c r="T48" s="52" t="e">
        <f>_xll.qlRateHelperQuoteValue(S48,Trigger)</f>
        <v>#VALUE!</v>
      </c>
      <c r="U48" s="35" t="e">
        <f>_xll.qlRateHelperEarliestDate(S48,Trigger)</f>
        <v>#VALUE!</v>
      </c>
      <c r="V48" s="35" t="e">
        <f>_xll.qlRateHelperLatestDate(S48,Trigger)</f>
        <v>#VALUE!</v>
      </c>
      <c r="W48" s="40" t="e">
        <v>#N/A</v>
      </c>
    </row>
    <row r="49" spans="1:23" ht="11.25" customHeight="1" x14ac:dyDescent="0.25">
      <c r="A49" s="62" t="s">
        <v>46</v>
      </c>
      <c r="B49" s="4"/>
      <c r="C49" s="4" t="s">
        <v>14</v>
      </c>
      <c r="D49" s="5" t="str">
        <v>19Y</v>
      </c>
      <c r="E49" s="9" t="s">
        <v>15</v>
      </c>
      <c r="F49" s="4" t="s">
        <v>16</v>
      </c>
      <c r="G49" s="6" t="s">
        <v>17</v>
      </c>
      <c r="H49" s="7">
        <v>1.3587018250000001E-2</v>
      </c>
      <c r="I49" s="8" t="e">
        <f>_xll.qlSwapRateHelper2(,$H49,$D49,Calendar,$F49,$E49,$G49,$I$31,0,C49,Discounting,Permanent,,ObjectOverwrite)</f>
        <v>#NUM!</v>
      </c>
      <c r="J49" s="43" t="b">
        <f t="shared" si="15"/>
        <v>1</v>
      </c>
      <c r="M49" s="63" t="str">
        <f t="shared" si="12"/>
        <v>Sw</v>
      </c>
      <c r="N49" s="64" t="str">
        <f t="shared" si="13"/>
        <v>24Y</v>
      </c>
      <c r="O49" s="64" t="e">
        <f t="shared" si="16"/>
        <v>#NUM!</v>
      </c>
      <c r="P49" s="64" t="b">
        <f t="shared" si="16"/>
        <v>1</v>
      </c>
      <c r="Q49" s="34" t="str">
        <v>Sw</v>
      </c>
      <c r="R49" s="34" t="str">
        <v>30Y</v>
      </c>
      <c r="S49" s="34" t="e">
        <v>#N/A</v>
      </c>
      <c r="T49" s="52" t="e">
        <f>_xll.qlRateHelperQuoteValue(S49,Trigger)</f>
        <v>#VALUE!</v>
      </c>
      <c r="U49" s="35" t="e">
        <f>_xll.qlRateHelperEarliestDate(S49,Trigger)</f>
        <v>#VALUE!</v>
      </c>
      <c r="V49" s="35" t="e">
        <f>_xll.qlRateHelperLatestDate(S49,Trigger)</f>
        <v>#VALUE!</v>
      </c>
      <c r="W49" s="40" t="e">
        <v>#N/A</v>
      </c>
    </row>
    <row r="50" spans="1:23" ht="11.25" customHeight="1" x14ac:dyDescent="0.25">
      <c r="A50" s="62" t="s">
        <v>46</v>
      </c>
      <c r="B50" s="4"/>
      <c r="C50" s="4" t="s">
        <v>14</v>
      </c>
      <c r="D50" s="5" t="str">
        <v>20Y</v>
      </c>
      <c r="E50" s="9" t="s">
        <v>15</v>
      </c>
      <c r="F50" s="4" t="s">
        <v>16</v>
      </c>
      <c r="G50" s="6" t="s">
        <v>17</v>
      </c>
      <c r="H50" s="7">
        <v>1.37E-2</v>
      </c>
      <c r="I50" s="8" t="e">
        <f>_xll.qlSwapRateHelper2(,$H50,$D50,Calendar,$F50,$E50,$G50,$I$31,0,C50,Discounting,Permanent,,ObjectOverwrite)</f>
        <v>#NUM!</v>
      </c>
      <c r="J50" s="43" t="b">
        <f t="shared" si="15"/>
        <v>1</v>
      </c>
      <c r="M50" s="63" t="str">
        <f t="shared" si="12"/>
        <v>Sw</v>
      </c>
      <c r="N50" s="64" t="str">
        <f t="shared" si="13"/>
        <v>25Y</v>
      </c>
      <c r="O50" s="64" t="e">
        <f t="shared" si="16"/>
        <v>#NUM!</v>
      </c>
      <c r="P50" s="64" t="b">
        <f t="shared" si="16"/>
        <v>1</v>
      </c>
      <c r="Q50" s="34" t="str">
        <v>Sw</v>
      </c>
      <c r="R50" s="34" t="str">
        <v>31Y</v>
      </c>
      <c r="S50" s="34" t="e">
        <v>#N/A</v>
      </c>
      <c r="T50" s="52" t="e">
        <f>_xll.qlRateHelperQuoteValue(S50,Trigger)</f>
        <v>#VALUE!</v>
      </c>
      <c r="U50" s="35" t="e">
        <f>_xll.qlRateHelperEarliestDate(S50,Trigger)</f>
        <v>#VALUE!</v>
      </c>
      <c r="V50" s="35" t="e">
        <f>_xll.qlRateHelperLatestDate(S50,Trigger)</f>
        <v>#VALUE!</v>
      </c>
      <c r="W50" s="40" t="e">
        <v>#N/A</v>
      </c>
    </row>
    <row r="51" spans="1:23" ht="11.25" customHeight="1" x14ac:dyDescent="0.25">
      <c r="A51" s="62" t="s">
        <v>46</v>
      </c>
      <c r="B51" s="4"/>
      <c r="C51" s="4" t="s">
        <v>14</v>
      </c>
      <c r="D51" s="5" t="str">
        <v>21Y</v>
      </c>
      <c r="E51" s="9" t="s">
        <v>15</v>
      </c>
      <c r="F51" s="4" t="s">
        <v>16</v>
      </c>
      <c r="G51" s="6" t="s">
        <v>17</v>
      </c>
      <c r="H51" s="7">
        <v>1.378245627E-2</v>
      </c>
      <c r="I51" s="8" t="e">
        <f>_xll.qlSwapRateHelper2(,$H51,$D51,Calendar,$F51,$E51,$G51,$I$31,0,C51,Discounting,Permanent,,ObjectOverwrite)</f>
        <v>#NUM!</v>
      </c>
      <c r="J51" s="43" t="b">
        <f t="shared" si="15"/>
        <v>1</v>
      </c>
      <c r="M51" s="63" t="str">
        <f t="shared" si="12"/>
        <v>Sw</v>
      </c>
      <c r="N51" s="64" t="str">
        <f t="shared" si="13"/>
        <v>26Y</v>
      </c>
      <c r="O51" s="64" t="e">
        <f t="shared" si="16"/>
        <v>#NUM!</v>
      </c>
      <c r="P51" s="64" t="b">
        <f t="shared" si="16"/>
        <v>1</v>
      </c>
      <c r="Q51" s="34" t="str">
        <v>Sw</v>
      </c>
      <c r="R51" s="34" t="str">
        <v>32Y</v>
      </c>
      <c r="S51" s="34" t="e">
        <v>#N/A</v>
      </c>
      <c r="T51" s="52" t="e">
        <f>_xll.qlRateHelperQuoteValue(S51,Trigger)</f>
        <v>#VALUE!</v>
      </c>
      <c r="U51" s="35" t="e">
        <f>_xll.qlRateHelperEarliestDate(S51,Trigger)</f>
        <v>#VALUE!</v>
      </c>
      <c r="V51" s="35" t="e">
        <f>_xll.qlRateHelperLatestDate(S51,Trigger)</f>
        <v>#VALUE!</v>
      </c>
      <c r="W51" s="40" t="e">
        <v>#N/A</v>
      </c>
    </row>
    <row r="52" spans="1:23" ht="11.25" customHeight="1" x14ac:dyDescent="0.25">
      <c r="A52" s="62" t="s">
        <v>46</v>
      </c>
      <c r="B52" s="4"/>
      <c r="C52" s="4" t="s">
        <v>14</v>
      </c>
      <c r="D52" s="5" t="str">
        <v>22Y</v>
      </c>
      <c r="E52" s="9" t="s">
        <v>15</v>
      </c>
      <c r="F52" s="4" t="s">
        <v>16</v>
      </c>
      <c r="G52" s="6" t="s">
        <v>17</v>
      </c>
      <c r="H52" s="7">
        <v>1.3837930389999999E-2</v>
      </c>
      <c r="I52" s="8" t="e">
        <f>_xll.qlSwapRateHelper2(,$H52,$D52,Calendar,$F52,$E52,$G52,$I$31,0,C52,Discounting,Permanent,,ObjectOverwrite)</f>
        <v>#NUM!</v>
      </c>
      <c r="J52" s="43" t="b">
        <f t="shared" si="15"/>
        <v>1</v>
      </c>
      <c r="M52" s="63" t="str">
        <f t="shared" si="12"/>
        <v>Sw</v>
      </c>
      <c r="N52" s="64" t="str">
        <f t="shared" si="13"/>
        <v>27Y</v>
      </c>
      <c r="O52" s="64" t="e">
        <f t="shared" si="16"/>
        <v>#NUM!</v>
      </c>
      <c r="P52" s="64" t="b">
        <f t="shared" si="16"/>
        <v>1</v>
      </c>
      <c r="Q52" s="34" t="str">
        <v>Sw</v>
      </c>
      <c r="R52" s="34" t="str">
        <v>33Y</v>
      </c>
      <c r="S52" s="34" t="e">
        <v>#N/A</v>
      </c>
      <c r="T52" s="52" t="e">
        <f>_xll.qlRateHelperQuoteValue(S52,Trigger)</f>
        <v>#VALUE!</v>
      </c>
      <c r="U52" s="35" t="e">
        <f>_xll.qlRateHelperEarliestDate(S52,Trigger)</f>
        <v>#VALUE!</v>
      </c>
      <c r="V52" s="35" t="e">
        <f>_xll.qlRateHelperLatestDate(S52,Trigger)</f>
        <v>#VALUE!</v>
      </c>
      <c r="W52" s="40" t="e">
        <v>#N/A</v>
      </c>
    </row>
    <row r="53" spans="1:23" ht="11.25" customHeight="1" x14ac:dyDescent="0.25">
      <c r="A53" s="62" t="s">
        <v>46</v>
      </c>
      <c r="B53" s="4"/>
      <c r="C53" s="4" t="s">
        <v>14</v>
      </c>
      <c r="D53" s="5" t="str">
        <v>23Y</v>
      </c>
      <c r="E53" s="9" t="s">
        <v>15</v>
      </c>
      <c r="F53" s="4" t="s">
        <v>16</v>
      </c>
      <c r="G53" s="6" t="s">
        <v>17</v>
      </c>
      <c r="H53" s="7">
        <v>1.387539273E-2</v>
      </c>
      <c r="I53" s="8" t="e">
        <f>_xll.qlSwapRateHelper2(,$H53,$D53,Calendar,$F53,$E53,$G53,$I$31,0,C53,Discounting,Permanent,,ObjectOverwrite)</f>
        <v>#NUM!</v>
      </c>
      <c r="J53" s="43" t="b">
        <f t="shared" si="15"/>
        <v>1</v>
      </c>
      <c r="M53" s="63" t="str">
        <f t="shared" si="12"/>
        <v>Sw</v>
      </c>
      <c r="N53" s="64" t="str">
        <f t="shared" si="13"/>
        <v>28Y</v>
      </c>
      <c r="O53" s="64" t="e">
        <f t="shared" si="16"/>
        <v>#NUM!</v>
      </c>
      <c r="P53" s="64" t="b">
        <f t="shared" si="16"/>
        <v>1</v>
      </c>
      <c r="Q53" s="34" t="str">
        <v>Sw</v>
      </c>
      <c r="R53" s="34" t="str">
        <v>34Y</v>
      </c>
      <c r="S53" s="34" t="e">
        <v>#N/A</v>
      </c>
      <c r="T53" s="52" t="e">
        <f>_xll.qlRateHelperQuoteValue(S53,Trigger)</f>
        <v>#VALUE!</v>
      </c>
      <c r="U53" s="35" t="e">
        <f>_xll.qlRateHelperEarliestDate(S53,Trigger)</f>
        <v>#VALUE!</v>
      </c>
      <c r="V53" s="35" t="e">
        <f>_xll.qlRateHelperLatestDate(S53,Trigger)</f>
        <v>#VALUE!</v>
      </c>
      <c r="W53" s="40" t="e">
        <v>#N/A</v>
      </c>
    </row>
    <row r="54" spans="1:23" ht="11.25" customHeight="1" x14ac:dyDescent="0.25">
      <c r="A54" s="62" t="s">
        <v>46</v>
      </c>
      <c r="B54" s="4"/>
      <c r="C54" s="4" t="s">
        <v>14</v>
      </c>
      <c r="D54" s="5" t="str">
        <v>24Y</v>
      </c>
      <c r="E54" s="9" t="s">
        <v>15</v>
      </c>
      <c r="F54" s="4" t="s">
        <v>16</v>
      </c>
      <c r="G54" s="6" t="s">
        <v>17</v>
      </c>
      <c r="H54" s="7">
        <v>1.390078411E-2</v>
      </c>
      <c r="I54" s="8" t="e">
        <f>_xll.qlSwapRateHelper2(,$H54,$D54,Calendar,$F54,$E54,$G54,$I$31,0,C54,Discounting,Permanent,,ObjectOverwrite)</f>
        <v>#NUM!</v>
      </c>
      <c r="J54" s="43" t="b">
        <f t="shared" si="15"/>
        <v>1</v>
      </c>
      <c r="M54" s="63" t="str">
        <f t="shared" si="12"/>
        <v>Sw</v>
      </c>
      <c r="N54" s="64" t="str">
        <f t="shared" si="13"/>
        <v>29Y</v>
      </c>
      <c r="O54" s="64" t="e">
        <f t="shared" si="16"/>
        <v>#NUM!</v>
      </c>
      <c r="P54" s="64" t="b">
        <f t="shared" si="16"/>
        <v>1</v>
      </c>
      <c r="Q54" s="34" t="str">
        <v>Sw</v>
      </c>
      <c r="R54" s="34" t="str">
        <v>35Y</v>
      </c>
      <c r="S54" s="34" t="e">
        <v>#N/A</v>
      </c>
      <c r="T54" s="52" t="e">
        <f>_xll.qlRateHelperQuoteValue(S54,Trigger)</f>
        <v>#VALUE!</v>
      </c>
      <c r="U54" s="35" t="e">
        <f>_xll.qlRateHelperEarliestDate(S54,Trigger)</f>
        <v>#VALUE!</v>
      </c>
      <c r="V54" s="35" t="e">
        <f>_xll.qlRateHelperLatestDate(S54,Trigger)</f>
        <v>#VALUE!</v>
      </c>
      <c r="W54" s="40" t="e">
        <v>#N/A</v>
      </c>
    </row>
    <row r="55" spans="1:23" ht="11.25" customHeight="1" x14ac:dyDescent="0.25">
      <c r="A55" s="62" t="s">
        <v>46</v>
      </c>
      <c r="B55" s="4"/>
      <c r="C55" s="4" t="s">
        <v>14</v>
      </c>
      <c r="D55" s="5" t="str">
        <v>25Y</v>
      </c>
      <c r="E55" s="9" t="s">
        <v>15</v>
      </c>
      <c r="F55" s="4" t="s">
        <v>16</v>
      </c>
      <c r="G55" s="6" t="s">
        <v>17</v>
      </c>
      <c r="H55" s="7">
        <v>1.3919999999999998E-2</v>
      </c>
      <c r="I55" s="8" t="e">
        <f>_xll.qlSwapRateHelper2(,$H55,$D55,Calendar,$F55,$E55,$G55,$I$31,0,C55,Discounting,Permanent,,ObjectOverwrite)</f>
        <v>#NUM!</v>
      </c>
      <c r="J55" s="43" t="b">
        <f t="shared" si="15"/>
        <v>1</v>
      </c>
      <c r="M55" s="63" t="str">
        <f t="shared" si="12"/>
        <v>Sw</v>
      </c>
      <c r="N55" s="64" t="str">
        <f t="shared" si="13"/>
        <v>30Y</v>
      </c>
      <c r="O55" s="64" t="e">
        <f t="shared" si="16"/>
        <v>#NUM!</v>
      </c>
      <c r="P55" s="64" t="b">
        <f t="shared" si="16"/>
        <v>1</v>
      </c>
      <c r="Q55" s="34" t="str">
        <v>Sw</v>
      </c>
      <c r="R55" s="34" t="str">
        <v>36Y</v>
      </c>
      <c r="S55" s="34" t="e">
        <v>#N/A</v>
      </c>
      <c r="T55" s="52" t="e">
        <f>_xll.qlRateHelperQuoteValue(S55,Trigger)</f>
        <v>#VALUE!</v>
      </c>
      <c r="U55" s="35" t="e">
        <f>_xll.qlRateHelperEarliestDate(S55,Trigger)</f>
        <v>#VALUE!</v>
      </c>
      <c r="V55" s="35" t="e">
        <f>_xll.qlRateHelperLatestDate(S55,Trigger)</f>
        <v>#VALUE!</v>
      </c>
      <c r="W55" s="40" t="e">
        <v>#N/A</v>
      </c>
    </row>
    <row r="56" spans="1:23" ht="11.25" customHeight="1" x14ac:dyDescent="0.25">
      <c r="A56" s="62" t="s">
        <v>46</v>
      </c>
      <c r="B56" s="4"/>
      <c r="C56" s="4" t="s">
        <v>14</v>
      </c>
      <c r="D56" s="5" t="str">
        <v>26Y</v>
      </c>
      <c r="E56" s="9" t="s">
        <v>15</v>
      </c>
      <c r="F56" s="4" t="s">
        <v>16</v>
      </c>
      <c r="G56" s="6" t="s">
        <v>17</v>
      </c>
      <c r="H56" s="7">
        <v>1.3934380010000001E-2</v>
      </c>
      <c r="I56" s="8" t="e">
        <f>_xll.qlSwapRateHelper2(,$H56,$D56,Calendar,$F56,$E56,$G56,$I$31,0,C56,Discounting,Permanent,,ObjectOverwrite)</f>
        <v>#NUM!</v>
      </c>
      <c r="J56" s="43" t="b">
        <f t="shared" si="15"/>
        <v>1</v>
      </c>
      <c r="M56" s="63" t="str">
        <f t="shared" si="12"/>
        <v>Sw</v>
      </c>
      <c r="N56" s="64" t="str">
        <f t="shared" si="13"/>
        <v>31Y</v>
      </c>
      <c r="O56" s="64" t="e">
        <f t="shared" si="16"/>
        <v>#NUM!</v>
      </c>
      <c r="P56" s="64" t="b">
        <f t="shared" si="16"/>
        <v>1</v>
      </c>
      <c r="Q56" s="34" t="str">
        <v>Sw</v>
      </c>
      <c r="R56" s="34" t="str">
        <v>37Y</v>
      </c>
      <c r="S56" s="34" t="e">
        <v>#N/A</v>
      </c>
      <c r="T56" s="52" t="e">
        <f>_xll.qlRateHelperQuoteValue(S56,Trigger)</f>
        <v>#VALUE!</v>
      </c>
      <c r="U56" s="35" t="e">
        <f>_xll.qlRateHelperEarliestDate(S56,Trigger)</f>
        <v>#VALUE!</v>
      </c>
      <c r="V56" s="35" t="e">
        <f>_xll.qlRateHelperLatestDate(S56,Trigger)</f>
        <v>#VALUE!</v>
      </c>
      <c r="W56" s="40" t="e">
        <v>#N/A</v>
      </c>
    </row>
    <row r="57" spans="1:23" ht="11.25" customHeight="1" x14ac:dyDescent="0.25">
      <c r="A57" s="62" t="s">
        <v>46</v>
      </c>
      <c r="B57" s="4"/>
      <c r="C57" s="4" t="s">
        <v>14</v>
      </c>
      <c r="D57" s="5" t="str">
        <v>27Y</v>
      </c>
      <c r="E57" s="9" t="s">
        <v>15</v>
      </c>
      <c r="F57" s="4" t="s">
        <v>16</v>
      </c>
      <c r="G57" s="6" t="s">
        <v>17</v>
      </c>
      <c r="H57" s="7">
        <v>1.39471782E-2</v>
      </c>
      <c r="I57" s="8" t="e">
        <f>_xll.qlSwapRateHelper2(,$H57,$D57,Calendar,$F57,$E57,$G57,$I$31,0,C57,Discounting,Permanent,,ObjectOverwrite)</f>
        <v>#NUM!</v>
      </c>
      <c r="J57" s="43" t="b">
        <f t="shared" si="15"/>
        <v>1</v>
      </c>
      <c r="M57" s="63" t="str">
        <f t="shared" si="12"/>
        <v>Sw</v>
      </c>
      <c r="N57" s="64" t="str">
        <f t="shared" si="13"/>
        <v>32Y</v>
      </c>
      <c r="O57" s="64" t="e">
        <f t="shared" si="16"/>
        <v>#NUM!</v>
      </c>
      <c r="P57" s="64" t="b">
        <f t="shared" si="16"/>
        <v>1</v>
      </c>
      <c r="Q57" s="34" t="str">
        <v>Sw</v>
      </c>
      <c r="R57" s="34" t="str">
        <v>38Y</v>
      </c>
      <c r="S57" s="34" t="e">
        <v>#N/A</v>
      </c>
      <c r="T57" s="52" t="e">
        <f>_xll.qlRateHelperQuoteValue(S57,Trigger)</f>
        <v>#VALUE!</v>
      </c>
      <c r="U57" s="35" t="e">
        <f>_xll.qlRateHelperEarliestDate(S57,Trigger)</f>
        <v>#VALUE!</v>
      </c>
      <c r="V57" s="35" t="e">
        <f>_xll.qlRateHelperLatestDate(S57,Trigger)</f>
        <v>#VALUE!</v>
      </c>
      <c r="W57" s="40" t="e">
        <v>#N/A</v>
      </c>
    </row>
    <row r="58" spans="1:23" ht="11.25" customHeight="1" x14ac:dyDescent="0.25">
      <c r="A58" s="62" t="s">
        <v>46</v>
      </c>
      <c r="B58" s="4"/>
      <c r="C58" s="4" t="s">
        <v>14</v>
      </c>
      <c r="D58" s="5" t="str">
        <v>28Y</v>
      </c>
      <c r="E58" s="9" t="s">
        <v>15</v>
      </c>
      <c r="F58" s="4" t="s">
        <v>16</v>
      </c>
      <c r="G58" s="6" t="s">
        <v>17</v>
      </c>
      <c r="H58" s="7">
        <v>1.395977223E-2</v>
      </c>
      <c r="I58" s="8" t="e">
        <f>_xll.qlSwapRateHelper2(,$H58,$D58,Calendar,$F58,$E58,$G58,$I$31,0,C58,Discounting,Permanent,,ObjectOverwrite)</f>
        <v>#NUM!</v>
      </c>
      <c r="J58" s="43" t="b">
        <f t="shared" si="15"/>
        <v>1</v>
      </c>
      <c r="M58" s="63" t="str">
        <f t="shared" si="12"/>
        <v>Sw</v>
      </c>
      <c r="N58" s="64" t="str">
        <f t="shared" si="13"/>
        <v>33Y</v>
      </c>
      <c r="O58" s="64" t="e">
        <f t="shared" si="16"/>
        <v>#NUM!</v>
      </c>
      <c r="P58" s="64" t="b">
        <f t="shared" si="16"/>
        <v>1</v>
      </c>
      <c r="Q58" s="34" t="str">
        <v>Sw</v>
      </c>
      <c r="R58" s="34" t="str">
        <v>39Y</v>
      </c>
      <c r="S58" s="34" t="e">
        <v>#N/A</v>
      </c>
      <c r="T58" s="52" t="e">
        <f>_xll.qlRateHelperQuoteValue(S58,Trigger)</f>
        <v>#VALUE!</v>
      </c>
      <c r="U58" s="35" t="e">
        <f>_xll.qlRateHelperEarliestDate(S58,Trigger)</f>
        <v>#VALUE!</v>
      </c>
      <c r="V58" s="35" t="e">
        <f>_xll.qlRateHelperLatestDate(S58,Trigger)</f>
        <v>#VALUE!</v>
      </c>
      <c r="W58" s="40" t="e">
        <v>#N/A</v>
      </c>
    </row>
    <row r="59" spans="1:23" ht="11.25" customHeight="1" x14ac:dyDescent="0.25">
      <c r="A59" s="62" t="s">
        <v>46</v>
      </c>
      <c r="B59" s="4"/>
      <c r="C59" s="4" t="s">
        <v>14</v>
      </c>
      <c r="D59" s="5" t="str">
        <v>29Y</v>
      </c>
      <c r="E59" s="9" t="s">
        <v>15</v>
      </c>
      <c r="F59" s="4" t="s">
        <v>16</v>
      </c>
      <c r="G59" s="6" t="s">
        <v>17</v>
      </c>
      <c r="H59" s="7">
        <v>1.3974520640000002E-2</v>
      </c>
      <c r="I59" s="8" t="e">
        <f>_xll.qlSwapRateHelper2(,$H59,$D59,Calendar,$F59,$E59,$G59,$I$31,0,C59,Discounting,Permanent,,ObjectOverwrite)</f>
        <v>#NUM!</v>
      </c>
      <c r="J59" s="43" t="b">
        <f t="shared" si="15"/>
        <v>1</v>
      </c>
      <c r="M59" s="63" t="str">
        <f t="shared" si="12"/>
        <v>Sw</v>
      </c>
      <c r="N59" s="64" t="str">
        <f t="shared" si="13"/>
        <v>34Y</v>
      </c>
      <c r="O59" s="64" t="e">
        <f t="shared" si="16"/>
        <v>#NUM!</v>
      </c>
      <c r="P59" s="64" t="b">
        <f t="shared" si="16"/>
        <v>1</v>
      </c>
      <c r="Q59" s="34" t="str">
        <v>Sw</v>
      </c>
      <c r="R59" s="34" t="str">
        <v>40Y</v>
      </c>
      <c r="S59" s="34" t="e">
        <v>#N/A</v>
      </c>
      <c r="T59" s="52" t="e">
        <f>_xll.qlRateHelperQuoteValue(S59,Trigger)</f>
        <v>#VALUE!</v>
      </c>
      <c r="U59" s="35" t="e">
        <f>_xll.qlRateHelperEarliestDate(S59,Trigger)</f>
        <v>#VALUE!</v>
      </c>
      <c r="V59" s="35" t="e">
        <f>_xll.qlRateHelperLatestDate(S59,Trigger)</f>
        <v>#VALUE!</v>
      </c>
      <c r="W59" s="40" t="e">
        <v>#N/A</v>
      </c>
    </row>
    <row r="60" spans="1:23" ht="11.25" customHeight="1" x14ac:dyDescent="0.25">
      <c r="A60" s="62" t="s">
        <v>46</v>
      </c>
      <c r="B60" s="4"/>
      <c r="C60" s="4" t="s">
        <v>14</v>
      </c>
      <c r="D60" s="5" t="str">
        <v>30Y</v>
      </c>
      <c r="E60" s="9" t="s">
        <v>15</v>
      </c>
      <c r="F60" s="4" t="s">
        <v>16</v>
      </c>
      <c r="G60" s="6" t="s">
        <v>17</v>
      </c>
      <c r="H60" s="7">
        <v>1.3990000000000001E-2</v>
      </c>
      <c r="I60" s="8" t="e">
        <f>_xll.qlSwapRateHelper2(,$H60,$D60,Calendar,$F60,$E60,$G60,$I$31,0,C60,Discounting,Permanent,,ObjectOverwrite)</f>
        <v>#NUM!</v>
      </c>
      <c r="J60" s="43" t="b">
        <f t="shared" si="15"/>
        <v>1</v>
      </c>
      <c r="M60" s="63" t="str">
        <f t="shared" si="12"/>
        <v>Sw</v>
      </c>
      <c r="N60" s="64" t="str">
        <f t="shared" si="13"/>
        <v>35Y</v>
      </c>
      <c r="O60" s="64" t="e">
        <f t="shared" si="16"/>
        <v>#NUM!</v>
      </c>
      <c r="P60" s="64" t="b">
        <f t="shared" si="16"/>
        <v>1</v>
      </c>
      <c r="Q60" s="34" t="str">
        <v>Sw</v>
      </c>
      <c r="R60" s="34" t="str">
        <v>50Y</v>
      </c>
      <c r="S60" s="34" t="e">
        <v>#N/A</v>
      </c>
      <c r="T60" s="52" t="e">
        <f>_xll.qlRateHelperQuoteValue(S60,Trigger)</f>
        <v>#VALUE!</v>
      </c>
      <c r="U60" s="35" t="e">
        <f>_xll.qlRateHelperEarliestDate(S60,Trigger)</f>
        <v>#VALUE!</v>
      </c>
      <c r="V60" s="35" t="e">
        <f>_xll.qlRateHelperLatestDate(S60,Trigger)</f>
        <v>#VALUE!</v>
      </c>
      <c r="W60" s="40" t="e">
        <v>#N/A</v>
      </c>
    </row>
    <row r="61" spans="1:23" ht="11.25" customHeight="1" x14ac:dyDescent="0.25">
      <c r="A61" s="62" t="s">
        <v>46</v>
      </c>
      <c r="B61" s="4"/>
      <c r="C61" s="4" t="s">
        <v>14</v>
      </c>
      <c r="D61" s="5" t="str">
        <v>31Y</v>
      </c>
      <c r="E61" s="9" t="s">
        <v>15</v>
      </c>
      <c r="F61" s="4" t="s">
        <v>16</v>
      </c>
      <c r="G61" s="6" t="s">
        <v>17</v>
      </c>
      <c r="H61" s="7">
        <v>1.4007763559999999E-2</v>
      </c>
      <c r="I61" s="8" t="e">
        <f>_xll.qlSwapRateHelper2(,$H61,$D61,Calendar,$F61,$E61,$G61,$I$31,0,C61,Discounting,Permanent,,ObjectOverwrite)</f>
        <v>#NUM!</v>
      </c>
      <c r="J61" s="43" t="b">
        <f t="shared" si="15"/>
        <v>1</v>
      </c>
      <c r="M61" s="63" t="str">
        <f t="shared" si="12"/>
        <v>Sw</v>
      </c>
      <c r="N61" s="64" t="str">
        <f t="shared" si="13"/>
        <v>36Y</v>
      </c>
      <c r="O61" s="64" t="e">
        <f t="shared" ref="O61:P72" si="17">I66</f>
        <v>#NUM!</v>
      </c>
      <c r="P61" s="64" t="b">
        <f t="shared" si="17"/>
        <v>1</v>
      </c>
      <c r="Q61" s="34" t="str">
        <v>Sw</v>
      </c>
      <c r="R61" s="34" t="str">
        <v>60Y</v>
      </c>
      <c r="S61" s="34" t="e">
        <v>#N/A</v>
      </c>
      <c r="T61" s="52" t="e">
        <f>_xll.qlRateHelperQuoteValue(S61,Trigger)</f>
        <v>#VALUE!</v>
      </c>
      <c r="U61" s="35" t="e">
        <f>_xll.qlRateHelperEarliestDate(S61,Trigger)</f>
        <v>#VALUE!</v>
      </c>
      <c r="V61" s="35" t="e">
        <f>_xll.qlRateHelperLatestDate(S61,Trigger)</f>
        <v>#VALUE!</v>
      </c>
      <c r="W61" s="40" t="e">
        <v>#N/A</v>
      </c>
    </row>
    <row r="62" spans="1:23" ht="11.25" customHeight="1" x14ac:dyDescent="0.25">
      <c r="A62" s="62" t="s">
        <v>46</v>
      </c>
      <c r="B62" s="4"/>
      <c r="C62" s="4" t="s">
        <v>14</v>
      </c>
      <c r="D62" s="5" t="str">
        <v>32Y</v>
      </c>
      <c r="E62" s="9" t="s">
        <v>15</v>
      </c>
      <c r="F62" s="4" t="s">
        <v>16</v>
      </c>
      <c r="G62" s="6" t="s">
        <v>17</v>
      </c>
      <c r="H62" s="7">
        <v>1.4026110979999999E-2</v>
      </c>
      <c r="I62" s="8" t="e">
        <f>_xll.qlSwapRateHelper2(,$H62,$D62,Calendar,$F62,$E62,$G62,$I$31,0,C62,Discounting,Permanent,,ObjectOverwrite)</f>
        <v>#NUM!</v>
      </c>
      <c r="J62" s="43" t="b">
        <f t="shared" si="15"/>
        <v>1</v>
      </c>
      <c r="M62" s="63" t="str">
        <f t="shared" si="12"/>
        <v>Sw</v>
      </c>
      <c r="N62" s="64" t="str">
        <f t="shared" si="13"/>
        <v>37Y</v>
      </c>
      <c r="O62" s="64" t="e">
        <f t="shared" si="17"/>
        <v>#NUM!</v>
      </c>
      <c r="P62" s="64" t="b">
        <f t="shared" si="17"/>
        <v>1</v>
      </c>
      <c r="Q62" s="34" t="str">
        <v>Sw</v>
      </c>
      <c r="R62" s="34" t="str">
        <v>50Y</v>
      </c>
      <c r="S62" s="34" t="e">
        <v>#N/A</v>
      </c>
      <c r="T62" s="52" t="e">
        <f>_xll.qlRateHelperQuoteValue(S62,Trigger)</f>
        <v>#VALUE!</v>
      </c>
      <c r="U62" s="35" t="e">
        <f>_xll.qlRateHelperEarliestDate(S62,Trigger)</f>
        <v>#VALUE!</v>
      </c>
      <c r="V62" s="35" t="e">
        <f>_xll.qlRateHelperLatestDate(S62,Trigger)</f>
        <v>#VALUE!</v>
      </c>
      <c r="W62" s="40" t="e">
        <v>#N/A</v>
      </c>
    </row>
    <row r="63" spans="1:23" ht="11.25" customHeight="1" x14ac:dyDescent="0.25">
      <c r="A63" s="62" t="s">
        <v>46</v>
      </c>
      <c r="B63" s="4"/>
      <c r="C63" s="4" t="s">
        <v>14</v>
      </c>
      <c r="D63" s="5" t="str">
        <v>33Y</v>
      </c>
      <c r="E63" s="9" t="s">
        <v>15</v>
      </c>
      <c r="F63" s="4" t="s">
        <v>16</v>
      </c>
      <c r="G63" s="6" t="s">
        <v>17</v>
      </c>
      <c r="H63" s="7">
        <v>1.4043964799999999E-2</v>
      </c>
      <c r="I63" s="8" t="e">
        <f>_xll.qlSwapRateHelper2(,$H63,$D63,Calendar,$F63,$E63,$G63,$I$31,0,C63,Discounting,Permanent,,ObjectOverwrite)</f>
        <v>#NUM!</v>
      </c>
      <c r="J63" s="43" t="b">
        <f t="shared" si="15"/>
        <v>1</v>
      </c>
      <c r="M63" s="63" t="str">
        <f t="shared" si="12"/>
        <v>Sw</v>
      </c>
      <c r="N63" s="64" t="str">
        <f t="shared" si="13"/>
        <v>38Y</v>
      </c>
      <c r="O63" s="64" t="e">
        <f t="shared" si="17"/>
        <v>#NUM!</v>
      </c>
      <c r="P63" s="64" t="b">
        <f t="shared" si="17"/>
        <v>1</v>
      </c>
      <c r="Q63" s="34" t="str">
        <v>Sw</v>
      </c>
      <c r="R63" s="34" t="str">
        <v>60Y</v>
      </c>
      <c r="S63" s="34" t="e">
        <v>#N/A</v>
      </c>
      <c r="T63" s="52" t="e">
        <f>_xll.qlRateHelperQuoteValue(S63,Trigger)</f>
        <v>#VALUE!</v>
      </c>
      <c r="U63" s="35" t="e">
        <f>_xll.qlRateHelperEarliestDate(S63,Trigger)</f>
        <v>#VALUE!</v>
      </c>
      <c r="V63" s="35" t="e">
        <f>_xll.qlRateHelperLatestDate(S63,Trigger)</f>
        <v>#VALUE!</v>
      </c>
      <c r="W63" s="40" t="e">
        <v>#N/A</v>
      </c>
    </row>
    <row r="64" spans="1:23" ht="11.25" customHeight="1" x14ac:dyDescent="0.25">
      <c r="A64" s="62" t="s">
        <v>46</v>
      </c>
      <c r="B64" s="4"/>
      <c r="C64" s="4" t="s">
        <v>14</v>
      </c>
      <c r="D64" s="5" t="str">
        <v>34Y</v>
      </c>
      <c r="E64" s="9" t="s">
        <v>15</v>
      </c>
      <c r="F64" s="4" t="s">
        <v>16</v>
      </c>
      <c r="G64" s="6" t="s">
        <v>17</v>
      </c>
      <c r="H64" s="7">
        <v>1.4057607489999999E-2</v>
      </c>
      <c r="I64" s="8" t="e">
        <f>_xll.qlSwapRateHelper2(,$H64,$D64,Calendar,$F64,$E64,$G64,$I$31,0,C64,Discounting,Permanent,,ObjectOverwrite)</f>
        <v>#NUM!</v>
      </c>
      <c r="J64" s="43" t="b">
        <f t="shared" si="15"/>
        <v>1</v>
      </c>
      <c r="M64" s="63" t="str">
        <f t="shared" si="12"/>
        <v>Sw</v>
      </c>
      <c r="N64" s="64" t="str">
        <f t="shared" si="13"/>
        <v>39Y</v>
      </c>
      <c r="O64" s="64" t="e">
        <f t="shared" si="17"/>
        <v>#NUM!</v>
      </c>
      <c r="P64" s="64" t="b">
        <f t="shared" si="17"/>
        <v>1</v>
      </c>
      <c r="Q64" s="34" t="e">
        <v>#N/A</v>
      </c>
      <c r="R64" s="34" t="e">
        <v>#N/A</v>
      </c>
      <c r="S64" s="34" t="e">
        <v>#N/A</v>
      </c>
      <c r="T64" s="52" t="e">
        <f>_xll.qlRateHelperQuoteValue(S64,Trigger)</f>
        <v>#VALUE!</v>
      </c>
      <c r="U64" s="35" t="e">
        <f>_xll.qlRateHelperEarliestDate(S64,Trigger)</f>
        <v>#VALUE!</v>
      </c>
      <c r="V64" s="35" t="e">
        <f>_xll.qlRateHelperLatestDate(S64,Trigger)</f>
        <v>#VALUE!</v>
      </c>
      <c r="W64" s="69" t="e">
        <v>#N/A</v>
      </c>
    </row>
    <row r="65" spans="1:23" ht="11.25" customHeight="1" x14ac:dyDescent="0.25">
      <c r="A65" s="62" t="s">
        <v>46</v>
      </c>
      <c r="B65" s="4"/>
      <c r="C65" s="4" t="s">
        <v>14</v>
      </c>
      <c r="D65" s="5" t="str">
        <v>35Y</v>
      </c>
      <c r="E65" s="9" t="s">
        <v>15</v>
      </c>
      <c r="F65" s="4" t="s">
        <v>16</v>
      </c>
      <c r="G65" s="6" t="s">
        <v>17</v>
      </c>
      <c r="H65" s="7">
        <v>1.4066547590000001E-2</v>
      </c>
      <c r="I65" s="8" t="e">
        <f>_xll.qlSwapRateHelper2(,$H65,$D65,Calendar,$F65,$E65,$G65,$I$31,0,C65,Discounting,Permanent,,ObjectOverwrite)</f>
        <v>#NUM!</v>
      </c>
      <c r="J65" s="43" t="b">
        <f t="shared" si="15"/>
        <v>1</v>
      </c>
      <c r="M65" s="63" t="str">
        <f t="shared" si="12"/>
        <v>Sw</v>
      </c>
      <c r="N65" s="64" t="str">
        <f t="shared" si="13"/>
        <v>40Y</v>
      </c>
      <c r="O65" s="64" t="e">
        <f t="shared" si="17"/>
        <v>#NUM!</v>
      </c>
      <c r="P65" s="64" t="b">
        <f t="shared" si="17"/>
        <v>1</v>
      </c>
      <c r="Q65" s="34" t="e">
        <v>#N/A</v>
      </c>
      <c r="R65" s="34" t="e">
        <v>#N/A</v>
      </c>
      <c r="S65" s="34" t="e">
        <v>#N/A</v>
      </c>
      <c r="T65" s="52" t="e">
        <f>_xll.qlRateHelperQuoteValue(S65,Trigger)</f>
        <v>#VALUE!</v>
      </c>
      <c r="U65" s="35" t="e">
        <f>_xll.qlRateHelperEarliestDate(S65,Trigger)</f>
        <v>#VALUE!</v>
      </c>
      <c r="V65" s="35" t="e">
        <f>_xll.qlRateHelperLatestDate(S65,Trigger)</f>
        <v>#VALUE!</v>
      </c>
      <c r="W65" s="69" t="e">
        <v>#N/A</v>
      </c>
    </row>
    <row r="66" spans="1:23" ht="11.25" customHeight="1" x14ac:dyDescent="0.25">
      <c r="A66" s="62" t="s">
        <v>46</v>
      </c>
      <c r="B66" s="4"/>
      <c r="C66" s="4" t="s">
        <v>14</v>
      </c>
      <c r="D66" s="5" t="str">
        <v>36Y</v>
      </c>
      <c r="E66" s="9" t="s">
        <v>15</v>
      </c>
      <c r="F66" s="4" t="s">
        <v>16</v>
      </c>
      <c r="G66" s="6" t="s">
        <v>17</v>
      </c>
      <c r="H66" s="7">
        <v>1.4069393619999999E-2</v>
      </c>
      <c r="I66" s="8" t="e">
        <f>_xll.qlSwapRateHelper2(,$H66,$D66,Calendar,$F66,$E66,$G66,$I$31,0,C66,Discounting,Permanent,,ObjectOverwrite)</f>
        <v>#NUM!</v>
      </c>
      <c r="J66" s="43" t="b">
        <f t="shared" si="15"/>
        <v>1</v>
      </c>
      <c r="M66" s="63" t="str">
        <f t="shared" si="12"/>
        <v>Sw</v>
      </c>
      <c r="N66" s="64" t="str">
        <f t="shared" si="13"/>
        <v>50Y</v>
      </c>
      <c r="O66" s="64" t="e">
        <f t="shared" si="17"/>
        <v>#NUM!</v>
      </c>
      <c r="P66" s="64" t="b">
        <f t="shared" si="17"/>
        <v>1</v>
      </c>
      <c r="Q66" s="34" t="e">
        <v>#N/A</v>
      </c>
      <c r="R66" s="34" t="e">
        <v>#N/A</v>
      </c>
      <c r="S66" s="34" t="e">
        <v>#N/A</v>
      </c>
      <c r="T66" s="52" t="e">
        <f>_xll.qlRateHelperQuoteValue(S66,Trigger)</f>
        <v>#VALUE!</v>
      </c>
      <c r="U66" s="35" t="e">
        <f>_xll.qlRateHelperEarliestDate(S66,Trigger)</f>
        <v>#VALUE!</v>
      </c>
      <c r="V66" s="35" t="e">
        <f>_xll.qlRateHelperLatestDate(S66,Trigger)</f>
        <v>#VALUE!</v>
      </c>
      <c r="W66" s="69" t="e">
        <v>#N/A</v>
      </c>
    </row>
    <row r="67" spans="1:23" ht="11.25" customHeight="1" x14ac:dyDescent="0.25">
      <c r="A67" s="62" t="s">
        <v>46</v>
      </c>
      <c r="B67" s="4"/>
      <c r="C67" s="4" t="s">
        <v>14</v>
      </c>
      <c r="D67" s="5" t="str">
        <v>37Y</v>
      </c>
      <c r="E67" s="9" t="s">
        <v>15</v>
      </c>
      <c r="F67" s="4" t="s">
        <v>16</v>
      </c>
      <c r="G67" s="6" t="s">
        <v>17</v>
      </c>
      <c r="H67" s="7">
        <v>1.4065862320000001E-2</v>
      </c>
      <c r="I67" s="8" t="e">
        <f>_xll.qlSwapRateHelper2(,$H67,$D67,Calendar,$F67,$E67,$G67,$I$31,0,C67,Discounting,Permanent,,ObjectOverwrite)</f>
        <v>#NUM!</v>
      </c>
      <c r="J67" s="43" t="b">
        <f t="shared" si="15"/>
        <v>1</v>
      </c>
      <c r="M67" s="63" t="str">
        <f t="shared" si="12"/>
        <v>Sw</v>
      </c>
      <c r="N67" s="64" t="str">
        <f t="shared" si="13"/>
        <v>60Y</v>
      </c>
      <c r="O67" s="64" t="e">
        <f t="shared" si="17"/>
        <v>#NUM!</v>
      </c>
      <c r="P67" s="64" t="b">
        <f t="shared" si="17"/>
        <v>1</v>
      </c>
      <c r="Q67" s="34" t="e">
        <v>#N/A</v>
      </c>
      <c r="R67" s="34" t="e">
        <v>#N/A</v>
      </c>
      <c r="S67" s="34" t="e">
        <v>#N/A</v>
      </c>
      <c r="T67" s="52" t="e">
        <f>_xll.qlRateHelperQuoteValue(S67,Trigger)</f>
        <v>#VALUE!</v>
      </c>
      <c r="U67" s="35" t="e">
        <f>_xll.qlRateHelperEarliestDate(S67,Trigger)</f>
        <v>#VALUE!</v>
      </c>
      <c r="V67" s="35" t="e">
        <f>_xll.qlRateHelperLatestDate(S67,Trigger)</f>
        <v>#VALUE!</v>
      </c>
      <c r="W67" s="69" t="e">
        <v>#N/A</v>
      </c>
    </row>
    <row r="68" spans="1:23" ht="11.25" customHeight="1" x14ac:dyDescent="0.25">
      <c r="A68" s="62" t="s">
        <v>46</v>
      </c>
      <c r="B68" s="4"/>
      <c r="C68" s="4" t="s">
        <v>14</v>
      </c>
      <c r="D68" s="5" t="str">
        <v>38Y</v>
      </c>
      <c r="E68" s="9" t="s">
        <v>15</v>
      </c>
      <c r="F68" s="4" t="s">
        <v>16</v>
      </c>
      <c r="G68" s="6" t="s">
        <v>17</v>
      </c>
      <c r="H68" s="7">
        <v>1.4053287709999999E-2</v>
      </c>
      <c r="I68" s="8" t="e">
        <f>_xll.qlSwapRateHelper2(,$H68,$D68,Calendar,$F68,$E68,$G68,$I$31,0,C68,Discounting,Permanent,,ObjectOverwrite)</f>
        <v>#NUM!</v>
      </c>
      <c r="J68" s="43" t="b">
        <f t="shared" si="15"/>
        <v>1</v>
      </c>
      <c r="M68" s="63" t="str">
        <f t="shared" si="12"/>
        <v>Sw</v>
      </c>
      <c r="N68" s="64" t="str">
        <f t="shared" si="13"/>
        <v>50Y</v>
      </c>
      <c r="O68" s="64" t="e">
        <f t="shared" si="17"/>
        <v>#NUM!</v>
      </c>
      <c r="P68" s="64" t="b">
        <f t="shared" si="17"/>
        <v>1</v>
      </c>
      <c r="Q68" s="34" t="e">
        <v>#N/A</v>
      </c>
      <c r="R68" s="34" t="e">
        <v>#N/A</v>
      </c>
      <c r="S68" s="34" t="e">
        <v>#N/A</v>
      </c>
      <c r="T68" s="52" t="e">
        <f>_xll.qlRateHelperQuoteValue(S68,Trigger)</f>
        <v>#VALUE!</v>
      </c>
      <c r="U68" s="35" t="e">
        <f>_xll.qlRateHelperEarliestDate(S68,Trigger)</f>
        <v>#VALUE!</v>
      </c>
      <c r="V68" s="35" t="e">
        <f>_xll.qlRateHelperLatestDate(S68,Trigger)</f>
        <v>#VALUE!</v>
      </c>
      <c r="W68" s="69" t="e">
        <v>#N/A</v>
      </c>
    </row>
    <row r="69" spans="1:23" ht="11.25" customHeight="1" x14ac:dyDescent="0.25">
      <c r="A69" s="62" t="s">
        <v>46</v>
      </c>
      <c r="B69" s="4"/>
      <c r="C69" s="4" t="s">
        <v>14</v>
      </c>
      <c r="D69" s="5" t="str">
        <v>39Y</v>
      </c>
      <c r="E69" s="9" t="s">
        <v>15</v>
      </c>
      <c r="F69" s="4" t="s">
        <v>16</v>
      </c>
      <c r="G69" s="6" t="s">
        <v>17</v>
      </c>
      <c r="H69" s="7">
        <v>1.4031600989999999E-2</v>
      </c>
      <c r="I69" s="8" t="e">
        <f>_xll.qlSwapRateHelper2(,$H69,$D69,Calendar,$F69,$E69,$G69,$I$31,0,C69,Discounting,Permanent,,ObjectOverwrite)</f>
        <v>#NUM!</v>
      </c>
      <c r="J69" s="43" t="b">
        <f t="shared" si="15"/>
        <v>1</v>
      </c>
      <c r="M69" s="63" t="str">
        <f t="shared" si="12"/>
        <v>Sw</v>
      </c>
      <c r="N69" s="64" t="str">
        <f t="shared" si="13"/>
        <v>60Y</v>
      </c>
      <c r="O69" s="64" t="e">
        <f t="shared" si="17"/>
        <v>#NUM!</v>
      </c>
      <c r="P69" s="64" t="b">
        <f t="shared" si="17"/>
        <v>1</v>
      </c>
      <c r="Q69" s="34" t="e">
        <v>#N/A</v>
      </c>
      <c r="R69" s="34" t="e">
        <v>#N/A</v>
      </c>
      <c r="S69" s="34" t="e">
        <v>#N/A</v>
      </c>
      <c r="T69" s="52" t="e">
        <f>_xll.qlRateHelperQuoteValue(S69,Trigger)</f>
        <v>#VALUE!</v>
      </c>
      <c r="U69" s="35" t="e">
        <f>_xll.qlRateHelperEarliestDate(S69,Trigger)</f>
        <v>#VALUE!</v>
      </c>
      <c r="V69" s="35" t="e">
        <f>_xll.qlRateHelperLatestDate(S69,Trigger)</f>
        <v>#VALUE!</v>
      </c>
      <c r="W69" s="69" t="e">
        <v>#N/A</v>
      </c>
    </row>
    <row r="70" spans="1:23" ht="11.25" customHeight="1" x14ac:dyDescent="0.25">
      <c r="A70" s="62" t="s">
        <v>46</v>
      </c>
      <c r="B70" s="4"/>
      <c r="C70" s="4" t="s">
        <v>14</v>
      </c>
      <c r="D70" s="5" t="str">
        <v>40Y</v>
      </c>
      <c r="E70" s="9" t="s">
        <v>15</v>
      </c>
      <c r="F70" s="4" t="s">
        <v>16</v>
      </c>
      <c r="G70" s="6" t="s">
        <v>17</v>
      </c>
      <c r="H70" s="7">
        <v>1.3999999999999999E-2</v>
      </c>
      <c r="I70" s="8" t="e">
        <f>_xll.qlSwapRateHelper2(,$H70,$D70,Calendar,$F70,$E70,$G70,$I$31,0,C70,Discounting,Permanent,,ObjectOverwrite)</f>
        <v>#NUM!</v>
      </c>
      <c r="J70" s="43" t="b">
        <f t="shared" si="15"/>
        <v>1</v>
      </c>
      <c r="M70" s="63" t="str">
        <f t="shared" si="12"/>
        <v>Sw</v>
      </c>
      <c r="N70" s="64" t="e">
        <f t="shared" si="13"/>
        <v>#N/A</v>
      </c>
      <c r="O70" s="64" t="e">
        <f t="shared" si="17"/>
        <v>#NUM!</v>
      </c>
      <c r="P70" s="64" t="b">
        <f t="shared" si="17"/>
        <v>0</v>
      </c>
      <c r="Q70" s="34" t="e">
        <v>#N/A</v>
      </c>
      <c r="R70" s="34" t="e">
        <v>#N/A</v>
      </c>
      <c r="S70" s="34" t="e">
        <v>#N/A</v>
      </c>
      <c r="T70" s="52" t="e">
        <f>_xll.qlRateHelperQuoteValue(S70,Trigger)</f>
        <v>#VALUE!</v>
      </c>
      <c r="U70" s="35" t="e">
        <f>_xll.qlRateHelperEarliestDate(S70,Trigger)</f>
        <v>#VALUE!</v>
      </c>
      <c r="V70" s="35" t="e">
        <f>_xll.qlRateHelperLatestDate(S70,Trigger)</f>
        <v>#VALUE!</v>
      </c>
      <c r="W70" s="69" t="e">
        <v>#N/A</v>
      </c>
    </row>
    <row r="71" spans="1:23" ht="11.25" customHeight="1" thickBot="1" x14ac:dyDescent="0.3">
      <c r="A71" s="62" t="s">
        <v>46</v>
      </c>
      <c r="B71" s="4"/>
      <c r="C71" s="4" t="s">
        <v>14</v>
      </c>
      <c r="D71" s="5" t="str">
        <v>50Y</v>
      </c>
      <c r="E71" s="9" t="s">
        <v>15</v>
      </c>
      <c r="F71" s="4" t="s">
        <v>16</v>
      </c>
      <c r="G71" s="6" t="s">
        <v>17</v>
      </c>
      <c r="H71" s="7">
        <v>1.3469999999999999E-2</v>
      </c>
      <c r="I71" s="8" t="e">
        <f>_xll.qlSwapRateHelper2(,$H71,$D71,Calendar,$F71,$E71,$G71,$I$31,0,C71,Discounting,Permanent,,ObjectOverwrite)</f>
        <v>#NUM!</v>
      </c>
      <c r="J71" s="43" t="b">
        <f t="shared" si="15"/>
        <v>1</v>
      </c>
      <c r="M71" s="63" t="str">
        <f t="shared" si="12"/>
        <v>Sw</v>
      </c>
      <c r="N71" s="64" t="e">
        <f t="shared" si="13"/>
        <v>#N/A</v>
      </c>
      <c r="O71" s="64" t="e">
        <f t="shared" si="17"/>
        <v>#NUM!</v>
      </c>
      <c r="P71" s="64" t="b">
        <f t="shared" si="17"/>
        <v>0</v>
      </c>
      <c r="Q71" s="37" t="e">
        <v>#N/A</v>
      </c>
      <c r="R71" s="37" t="e">
        <v>#N/A</v>
      </c>
      <c r="S71" s="37" t="e">
        <v>#N/A</v>
      </c>
      <c r="T71" s="53" t="e">
        <f>_xll.qlRateHelperQuoteValue(S71,Trigger)</f>
        <v>#VALUE!</v>
      </c>
      <c r="U71" s="38" t="e">
        <f>_xll.qlRateHelperEarliestDate(S71,Trigger)</f>
        <v>#VALUE!</v>
      </c>
      <c r="V71" s="38" t="e">
        <f>_xll.qlRateHelperLatestDate(S71,Trigger)</f>
        <v>#VALUE!</v>
      </c>
      <c r="W71" s="70" t="e">
        <v>#N/A</v>
      </c>
    </row>
    <row r="72" spans="1:23" ht="11.25" customHeight="1" thickBot="1" x14ac:dyDescent="0.3">
      <c r="A72" s="62" t="s">
        <v>46</v>
      </c>
      <c r="B72" s="4"/>
      <c r="C72" s="4" t="s">
        <v>14</v>
      </c>
      <c r="D72" s="5" t="str">
        <v>60Y</v>
      </c>
      <c r="E72" s="9" t="s">
        <v>15</v>
      </c>
      <c r="F72" s="4" t="s">
        <v>16</v>
      </c>
      <c r="G72" s="6" t="s">
        <v>17</v>
      </c>
      <c r="H72" s="7">
        <v>1.329E-2</v>
      </c>
      <c r="I72" s="8" t="e">
        <f>_xll.qlSwapRateHelper2(,$H72,$D72,Calendar,$F72,$E72,$G72,$I$31,0,C72,Discounting,Permanent,,ObjectOverwrite)</f>
        <v>#NUM!</v>
      </c>
      <c r="J72" s="43" t="b">
        <f t="shared" si="15"/>
        <v>1</v>
      </c>
      <c r="M72" s="67" t="str">
        <f t="shared" si="12"/>
        <v>Sw</v>
      </c>
      <c r="N72" s="68" t="e">
        <f t="shared" si="13"/>
        <v>#N/A</v>
      </c>
      <c r="O72" s="68" t="e">
        <f t="shared" si="17"/>
        <v>#NUM!</v>
      </c>
      <c r="P72" s="68" t="b">
        <f t="shared" si="17"/>
        <v>0</v>
      </c>
    </row>
    <row r="73" spans="1:23" ht="11.25" customHeight="1" x14ac:dyDescent="0.25">
      <c r="A73" s="62" t="s">
        <v>46</v>
      </c>
      <c r="B73" s="4"/>
      <c r="C73" s="4" t="s">
        <v>14</v>
      </c>
      <c r="D73" s="5" t="str">
        <v>50Y</v>
      </c>
      <c r="E73" s="9" t="s">
        <v>15</v>
      </c>
      <c r="F73" s="4" t="s">
        <v>16</v>
      </c>
      <c r="G73" s="6" t="s">
        <v>17</v>
      </c>
      <c r="H73" s="7">
        <v>8.5799999999999991E-3</v>
      </c>
      <c r="I73" s="8" t="e">
        <f>_xll.qlSwapRateHelper2(,$H73,$D73,Calendar,$F73,$E73,$G73,$I$31,0,C73,Discounting,Permanent,,ObjectOverwrite)</f>
        <v>#NUM!</v>
      </c>
      <c r="J73" s="43" t="b">
        <f t="shared" si="15"/>
        <v>1</v>
      </c>
    </row>
    <row r="74" spans="1:23" ht="11.25" customHeight="1" x14ac:dyDescent="0.25">
      <c r="A74" s="62" t="s">
        <v>46</v>
      </c>
      <c r="B74" s="4"/>
      <c r="C74" s="4" t="s">
        <v>14</v>
      </c>
      <c r="D74" s="5" t="str">
        <v>60Y</v>
      </c>
      <c r="E74" s="9" t="s">
        <v>15</v>
      </c>
      <c r="F74" s="4" t="s">
        <v>16</v>
      </c>
      <c r="G74" s="6" t="s">
        <v>17</v>
      </c>
      <c r="H74" s="7">
        <v>8.3899999999999999E-3</v>
      </c>
      <c r="I74" s="8" t="e">
        <f>_xll.qlSwapRateHelper2(,$H74,$D74,Calendar,$F74,$E74,$G74,$I$31,0,C74,Discounting,Permanent,,ObjectOverwrite)</f>
        <v>#NUM!</v>
      </c>
      <c r="J74" s="43" t="b">
        <f t="shared" si="15"/>
        <v>1</v>
      </c>
    </row>
    <row r="75" spans="1:23" ht="11.25" customHeight="1" x14ac:dyDescent="0.25">
      <c r="A75" s="62" t="s">
        <v>46</v>
      </c>
      <c r="B75" s="4"/>
      <c r="C75" s="4" t="s">
        <v>14</v>
      </c>
      <c r="D75" s="5" t="e">
        <v>#N/A</v>
      </c>
      <c r="E75" s="9" t="s">
        <v>15</v>
      </c>
      <c r="F75" s="4" t="s">
        <v>16</v>
      </c>
      <c r="G75" s="6" t="s">
        <v>17</v>
      </c>
      <c r="H75" s="7" t="e">
        <v>#N/A</v>
      </c>
      <c r="I75" s="8" t="e">
        <f>_xll.qlSwapRateHelper2(,$H75,$D75,Calendar,$F75,$E75,$G75,$I$31,0,C75,Discounting,Permanent,,ObjectOverwrite)</f>
        <v>#NUM!</v>
      </c>
      <c r="J75" s="43" t="b">
        <f t="shared" si="15"/>
        <v>0</v>
      </c>
    </row>
    <row r="76" spans="1:23" ht="11.25" customHeight="1" x14ac:dyDescent="0.25">
      <c r="A76" s="62" t="s">
        <v>46</v>
      </c>
      <c r="B76" s="4"/>
      <c r="C76" s="4" t="s">
        <v>14</v>
      </c>
      <c r="D76" s="5" t="e">
        <v>#N/A</v>
      </c>
      <c r="E76" s="9" t="s">
        <v>15</v>
      </c>
      <c r="F76" s="4" t="s">
        <v>16</v>
      </c>
      <c r="G76" s="6" t="s">
        <v>17</v>
      </c>
      <c r="H76" s="7" t="e">
        <v>#N/A</v>
      </c>
      <c r="I76" s="8" t="e">
        <f>_xll.qlSwapRateHelper2(,$H76,$D76,Calendar,$F76,$E76,$G76,$I$31,0,C76,Discounting,Permanent,,ObjectOverwrite)</f>
        <v>#NUM!</v>
      </c>
      <c r="J76" s="43" t="b">
        <f t="shared" si="15"/>
        <v>0</v>
      </c>
    </row>
    <row r="77" spans="1:23" ht="11.25" customHeight="1" x14ac:dyDescent="0.25">
      <c r="A77" s="62" t="s">
        <v>46</v>
      </c>
      <c r="B77" s="4"/>
      <c r="C77" s="4" t="s">
        <v>14</v>
      </c>
      <c r="D77" s="5" t="e">
        <v>#N/A</v>
      </c>
      <c r="E77" s="9" t="s">
        <v>15</v>
      </c>
      <c r="F77" s="4" t="s">
        <v>16</v>
      </c>
      <c r="G77" s="6" t="s">
        <v>17</v>
      </c>
      <c r="H77" s="7" t="e">
        <v>#N/A</v>
      </c>
      <c r="I77" s="8" t="e">
        <f>_xll.qlSwapRateHelper2(,$H77,$D77,Calendar,$F77,$E77,$G77,$I$31,0,C77,Discounting,Permanent,,ObjectOverwrite)</f>
        <v>#NUM!</v>
      </c>
      <c r="J77" s="43" t="b">
        <f t="shared" si="15"/>
        <v>0</v>
      </c>
    </row>
    <row r="78" spans="1:23" ht="11.25" customHeight="1" x14ac:dyDescent="0.25"/>
    <row r="79" spans="1:23" ht="11.25" customHeight="1" x14ac:dyDescent="0.25"/>
    <row r="80" spans="1:23" ht="11.25" customHeight="1" x14ac:dyDescent="0.25"/>
  </sheetData>
  <dataValidations count="4">
    <dataValidation type="list" allowBlank="1" showInputMessage="1" showErrorMessage="1" sqref="E33:E77">
      <formula1>"Following,Modified Following,Preceding,Modified Preceding,Month End Reference,Unadjusted Month End,Unadjusted"</formula1>
    </dataValidation>
    <dataValidation type="list" allowBlank="1" showInputMessage="1" showErrorMessage="1" sqref="F33:F77">
      <formula1>"Annual,Semiannual,EveryFourthMonth,Quarterly,Bimonthly,Monthly,Biweekly,Weekly,Daily,Once,NoFrequency"</formula1>
    </dataValidation>
    <dataValidation type="list" allowBlank="1" showInputMessage="1" showErrorMessage="1" sqref="G33:G77 G3:G1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22:E29">
      <formula1>"Following,Modified Following,Preceding,Modified Preceding,Unadjusted"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90"/>
  <sheetViews>
    <sheetView topLeftCell="A22" workbookViewId="0"/>
  </sheetViews>
  <sheetFormatPr defaultRowHeight="15" outlineLevelCol="1" x14ac:dyDescent="0.25"/>
  <cols>
    <col min="1" max="1" width="5" style="1" bestFit="1" customWidth="1"/>
    <col min="2" max="2" width="17.28515625" style="1" customWidth="1" outlineLevel="1"/>
    <col min="3" max="3" width="7" style="58" customWidth="1"/>
    <col min="4" max="4" width="8.28515625" style="45" customWidth="1"/>
    <col min="5" max="5" width="19.42578125" style="49" customWidth="1"/>
    <col min="6" max="6" width="7" style="1" bestFit="1" customWidth="1"/>
    <col min="7" max="7" width="20.28515625" style="1" bestFit="1" customWidth="1"/>
    <col min="8" max="8" width="11.28515625" style="1" customWidth="1"/>
    <col min="9" max="9" width="15.140625" style="1" bestFit="1" customWidth="1"/>
    <col min="10" max="10" width="9" style="45" bestFit="1" customWidth="1"/>
    <col min="11" max="12" width="2.7109375" style="1" customWidth="1"/>
    <col min="13" max="13" width="5" style="1" customWidth="1" outlineLevel="1"/>
    <col min="14" max="14" width="6" style="1" customWidth="1" outlineLevel="1"/>
    <col min="15" max="15" width="15.140625" style="1" customWidth="1" outlineLevel="1"/>
    <col min="16" max="16" width="6" style="1" customWidth="1" outlineLevel="1"/>
    <col min="17" max="18" width="5" style="1" bestFit="1" customWidth="1"/>
    <col min="19" max="19" width="15.140625" style="1" hidden="1" customWidth="1" outlineLevel="1"/>
    <col min="20" max="20" width="10" style="1" bestFit="1" customWidth="1" collapsed="1"/>
    <col min="21" max="22" width="17.28515625" style="1" bestFit="1" customWidth="1"/>
    <col min="23" max="23" width="9" style="1" bestFit="1" customWidth="1"/>
    <col min="24" max="24" width="15.140625" style="1" bestFit="1" customWidth="1"/>
    <col min="25" max="25" width="9" style="1" bestFit="1" customWidth="1"/>
    <col min="26" max="16384" width="9.140625" style="1"/>
  </cols>
  <sheetData>
    <row r="1" spans="1:23" ht="18" customHeight="1" thickBot="1" x14ac:dyDescent="0.3">
      <c r="B1" s="2"/>
      <c r="C1" s="56"/>
      <c r="D1" s="42"/>
      <c r="E1" s="46"/>
      <c r="F1" s="12"/>
      <c r="J1" s="42"/>
      <c r="M1" s="28"/>
      <c r="N1" s="28"/>
      <c r="O1" s="28"/>
      <c r="P1" s="28"/>
      <c r="Q1" s="29" t="s">
        <v>176</v>
      </c>
      <c r="R1" s="30"/>
      <c r="S1" s="30"/>
      <c r="T1" s="50"/>
      <c r="U1" s="30"/>
      <c r="V1" s="30"/>
      <c r="W1" s="31"/>
    </row>
    <row r="2" spans="1:23" ht="21" customHeight="1" x14ac:dyDescent="0.25">
      <c r="A2" s="27" t="s">
        <v>18</v>
      </c>
      <c r="B2" s="27"/>
      <c r="C2" s="27" t="s">
        <v>1</v>
      </c>
      <c r="D2" s="27" t="s">
        <v>2</v>
      </c>
      <c r="E2" s="27" t="s">
        <v>13</v>
      </c>
      <c r="F2" s="27" t="s">
        <v>3</v>
      </c>
      <c r="G2" s="27" t="s">
        <v>4</v>
      </c>
      <c r="H2" s="27" t="s">
        <v>5</v>
      </c>
      <c r="I2" s="27" t="s">
        <v>44</v>
      </c>
      <c r="J2" s="27" t="s">
        <v>48</v>
      </c>
      <c r="M2" s="28"/>
      <c r="N2" s="30"/>
      <c r="O2" s="30"/>
      <c r="P2" s="30"/>
      <c r="Q2" s="32" t="s">
        <v>18</v>
      </c>
      <c r="R2" s="33"/>
      <c r="S2" s="33" t="s">
        <v>44</v>
      </c>
      <c r="T2" s="51" t="s">
        <v>40</v>
      </c>
      <c r="U2" s="33" t="s">
        <v>38</v>
      </c>
      <c r="V2" s="33" t="s">
        <v>39</v>
      </c>
      <c r="W2" s="39">
        <f t="array" ref="W2:W71">_xll.qlPiecewiseYieldCurveData(GeneralSettings!I31,Trigger)</f>
        <v>-7.2630495563480283E-4</v>
      </c>
    </row>
    <row r="3" spans="1:23" ht="11.25" customHeight="1" x14ac:dyDescent="0.25">
      <c r="A3" s="14" t="s">
        <v>47</v>
      </c>
      <c r="B3" s="14" t="s">
        <v>87</v>
      </c>
      <c r="C3" s="54" t="str">
        <f>IF(LEFT(B3,1)="#","9M",B3)</f>
        <v>O/N</v>
      </c>
      <c r="D3" s="43">
        <f>IF(C3="O/N",0,IF(C3="T/N",1,2))</f>
        <v>0</v>
      </c>
      <c r="E3" s="54" t="str">
        <f t="shared" ref="E3:E20" si="0">IF(RIGHT(C3,1)="M","Modified Following","Following")</f>
        <v>Following</v>
      </c>
      <c r="F3" s="55" t="str">
        <f t="shared" ref="F3:F20" si="1">IF(RIGHT(C3,1)="M","TRUE","FALSE")</f>
        <v>FALSE</v>
      </c>
      <c r="G3" s="15" t="s">
        <v>51</v>
      </c>
      <c r="H3" s="16">
        <f t="array" ref="H3:H20">_xll.ohFilter(PastedValue!AL2:AL82,PastedValue!AE2:AE82="Dp")/100</f>
        <v>-7.1635486000000003E-4</v>
      </c>
      <c r="I3" s="17" t="str">
        <f>_xll.qlDepositRateHelper2(,H3,IF(RIGHT(C3,1)="N","1D",C3),D3,Calendar,E3,F3,G3,,Trigger)</f>
        <v>obj_00d44#0003</v>
      </c>
      <c r="J3" s="43" t="b">
        <f t="shared" ref="J3:J17" si="2">IF(ISERROR(I3),FALSE,TRUE)</f>
        <v>1</v>
      </c>
      <c r="K3" s="2"/>
      <c r="M3" s="32" t="s">
        <v>18</v>
      </c>
      <c r="N3" s="33"/>
      <c r="O3" s="33" t="s">
        <v>44</v>
      </c>
      <c r="P3" s="33"/>
      <c r="Q3" s="34" t="str">
        <f t="array" ref="Q3:Q82">_xll.ohPack(_xll.ohFilter(M4:M83,P4:P83),Trigger)</f>
        <v>Dp</v>
      </c>
      <c r="R3" s="34" t="str">
        <f t="array" ref="R3:R82">_xll.ohPack(_xll.ohFilter(N4:N83,P4:P83),Trigger)</f>
        <v>O/N</v>
      </c>
      <c r="S3" s="34" t="str">
        <f t="array" ref="S3:S82">_xll.ohPack(_xll.ohFilter(O4:O83,P4:P83))</f>
        <v>obj_00d44#0003</v>
      </c>
      <c r="T3" s="52">
        <f>_xll.qlRateHelperQuoteValue(S3,Trigger)</f>
        <v>-7.1635486000000003E-4</v>
      </c>
      <c r="U3" s="35">
        <f>_xll.qlRateHelperEarliestDate(S3,Trigger)</f>
        <v>42136</v>
      </c>
      <c r="V3" s="35">
        <f>_xll.qlRateHelperLatestDate(S3,Trigger)</f>
        <v>42137</v>
      </c>
      <c r="W3" s="40">
        <v>-7.2630495563480283E-4</v>
      </c>
    </row>
    <row r="4" spans="1:23" ht="11.25" customHeight="1" x14ac:dyDescent="0.25">
      <c r="A4" s="14" t="s">
        <v>47</v>
      </c>
      <c r="B4" s="14" t="s">
        <v>88</v>
      </c>
      <c r="C4" s="54" t="str">
        <f t="shared" ref="C4:C20" si="3">IF(LEFT(B4,1)="#","9M",B4)</f>
        <v>T/N</v>
      </c>
      <c r="D4" s="43">
        <f t="shared" ref="D4:D20" si="4">IF(C4="O/N",0,IF(C4="T/N",1,2))</f>
        <v>1</v>
      </c>
      <c r="E4" s="54" t="str">
        <f t="shared" si="0"/>
        <v>Following</v>
      </c>
      <c r="F4" s="55" t="str">
        <f t="shared" si="1"/>
        <v>FALSE</v>
      </c>
      <c r="G4" s="15" t="s">
        <v>51</v>
      </c>
      <c r="H4" s="16">
        <v>-7.0387151999999999E-4</v>
      </c>
      <c r="I4" s="17" t="str">
        <f>_xll.qlDepositRateHelper2(,H4,IF(RIGHT(C4,1)="N","1D",C4),D4,Calendar,E4,F4,G4,,Trigger)</f>
        <v>obj_00d32#0003</v>
      </c>
      <c r="J4" s="43" t="b">
        <f t="shared" si="2"/>
        <v>1</v>
      </c>
      <c r="K4" s="13"/>
      <c r="M4" s="63" t="str">
        <f>A3</f>
        <v>Dp</v>
      </c>
      <c r="N4" s="64" t="str">
        <f>C3</f>
        <v>O/N</v>
      </c>
      <c r="O4" s="34" t="str">
        <f>I3</f>
        <v>obj_00d44#0003</v>
      </c>
      <c r="P4" s="34" t="b">
        <f>J3</f>
        <v>1</v>
      </c>
      <c r="Q4" s="34" t="str">
        <v>Dp</v>
      </c>
      <c r="R4" s="34" t="str">
        <v>T/N</v>
      </c>
      <c r="S4" s="34" t="str">
        <v>obj_00d32#0003</v>
      </c>
      <c r="T4" s="52">
        <f>_xll.qlRateHelperQuoteValue(S4,Trigger)</f>
        <v>-7.0387151999999999E-4</v>
      </c>
      <c r="U4" s="35">
        <f>_xll.qlRateHelperEarliestDate(S4,Trigger)</f>
        <v>42137</v>
      </c>
      <c r="V4" s="35">
        <f>_xll.qlRateHelperLatestDate(S4,Trigger)</f>
        <v>42138</v>
      </c>
      <c r="W4" s="40">
        <v>-7.1997658329314099E-4</v>
      </c>
    </row>
    <row r="5" spans="1:23" ht="11.25" customHeight="1" x14ac:dyDescent="0.25">
      <c r="A5" s="14" t="s">
        <v>47</v>
      </c>
      <c r="B5" s="14" t="s">
        <v>90</v>
      </c>
      <c r="C5" s="54" t="str">
        <f t="shared" si="3"/>
        <v>S/N</v>
      </c>
      <c r="D5" s="43">
        <f t="shared" si="4"/>
        <v>2</v>
      </c>
      <c r="E5" s="54" t="str">
        <f t="shared" si="0"/>
        <v>Following</v>
      </c>
      <c r="F5" s="55" t="str">
        <f t="shared" si="1"/>
        <v>FALSE</v>
      </c>
      <c r="G5" s="15" t="s">
        <v>51</v>
      </c>
      <c r="H5" s="16">
        <v>-6.9186989999999999E-4</v>
      </c>
      <c r="I5" s="17" t="str">
        <f>_xll.qlDepositRateHelper2(,H5,IF(RIGHT(C5,1)="N","1D",C5),D5,Calendar,E5,F5,G5,,Trigger)</f>
        <v>obj_00d28#0003</v>
      </c>
      <c r="J5" s="43" t="b">
        <f t="shared" si="2"/>
        <v>1</v>
      </c>
      <c r="K5" s="13"/>
      <c r="M5" s="63" t="str">
        <f t="shared" ref="M5:M18" si="5">A4</f>
        <v>Dp</v>
      </c>
      <c r="N5" s="64" t="str">
        <f t="shared" ref="N5:N18" si="6">C4</f>
        <v>T/N</v>
      </c>
      <c r="O5" s="34" t="str">
        <f t="shared" ref="O5:P18" si="7">I4</f>
        <v>obj_00d32#0003</v>
      </c>
      <c r="P5" s="34" t="b">
        <f t="shared" si="7"/>
        <v>1</v>
      </c>
      <c r="Q5" s="34" t="str">
        <v>Dp</v>
      </c>
      <c r="R5" s="34" t="str">
        <v>S/N</v>
      </c>
      <c r="S5" s="34" t="str">
        <v>obj_00d28#0003</v>
      </c>
      <c r="T5" s="52">
        <f>_xll.qlRateHelperQuoteValue(S5,Trigger)</f>
        <v>-6.9186989999999999E-4</v>
      </c>
      <c r="U5" s="35">
        <f>_xll.qlRateHelperEarliestDate(S5,Trigger)</f>
        <v>42138</v>
      </c>
      <c r="V5" s="35">
        <f>_xll.qlRateHelperLatestDate(S5,Trigger)</f>
        <v>42139</v>
      </c>
      <c r="W5" s="40">
        <v>-7.1381101492391384E-4</v>
      </c>
    </row>
    <row r="6" spans="1:23" ht="11.25" customHeight="1" x14ac:dyDescent="0.25">
      <c r="A6" s="14" t="s">
        <v>47</v>
      </c>
      <c r="B6" s="14" t="s">
        <v>91</v>
      </c>
      <c r="C6" s="54" t="str">
        <f t="shared" si="3"/>
        <v>1W</v>
      </c>
      <c r="D6" s="43">
        <f t="shared" si="4"/>
        <v>2</v>
      </c>
      <c r="E6" s="54" t="str">
        <f t="shared" si="0"/>
        <v>Following</v>
      </c>
      <c r="F6" s="55" t="str">
        <f t="shared" si="1"/>
        <v>FALSE</v>
      </c>
      <c r="G6" s="15" t="s">
        <v>51</v>
      </c>
      <c r="H6" s="16">
        <v>-6.0300000000000002E-4</v>
      </c>
      <c r="I6" s="17" t="str">
        <f>_xll.qlDepositRateHelper2(,H6,IF(RIGHT(C6,1)="N","1D",C6),D6,Calendar,E6,F6,G6,,Trigger)</f>
        <v>obj_00d24#0003</v>
      </c>
      <c r="J6" s="43" t="b">
        <f t="shared" si="2"/>
        <v>1</v>
      </c>
      <c r="K6" s="13"/>
      <c r="M6" s="63" t="str">
        <f t="shared" si="5"/>
        <v>Dp</v>
      </c>
      <c r="N6" s="64" t="str">
        <f t="shared" si="6"/>
        <v>S/N</v>
      </c>
      <c r="O6" s="34" t="str">
        <f t="shared" si="7"/>
        <v>obj_00d28#0003</v>
      </c>
      <c r="P6" s="34" t="b">
        <f t="shared" si="7"/>
        <v>1</v>
      </c>
      <c r="Q6" s="34" t="str">
        <v>Dp</v>
      </c>
      <c r="R6" s="34" t="str">
        <v>1W</v>
      </c>
      <c r="S6" s="34" t="str">
        <v>obj_00d24#0003</v>
      </c>
      <c r="T6" s="52">
        <f>_xll.qlRateHelperQuoteValue(S6,Trigger)</f>
        <v>-6.0300000000000002E-4</v>
      </c>
      <c r="U6" s="35">
        <f>_xll.qlRateHelperEarliestDate(S6,Trigger)</f>
        <v>42138</v>
      </c>
      <c r="V6" s="35">
        <f>_xll.qlRateHelperLatestDate(S6,Trigger)</f>
        <v>42145</v>
      </c>
      <c r="W6" s="40">
        <v>-6.3551147289484672E-4</v>
      </c>
    </row>
    <row r="7" spans="1:23" ht="11.25" customHeight="1" x14ac:dyDescent="0.25">
      <c r="A7" s="14" t="s">
        <v>47</v>
      </c>
      <c r="B7" s="14" t="s">
        <v>92</v>
      </c>
      <c r="C7" s="54" t="str">
        <f t="shared" si="3"/>
        <v>2W</v>
      </c>
      <c r="D7" s="43">
        <f t="shared" si="4"/>
        <v>2</v>
      </c>
      <c r="E7" s="54" t="str">
        <f t="shared" si="0"/>
        <v>Following</v>
      </c>
      <c r="F7" s="55" t="str">
        <f t="shared" si="1"/>
        <v>FALSE</v>
      </c>
      <c r="G7" s="15" t="s">
        <v>51</v>
      </c>
      <c r="H7" s="16">
        <v>-4.6300000000000003E-4</v>
      </c>
      <c r="I7" s="17" t="str">
        <f>_xll.qlDepositRateHelper2(,H7,IF(RIGHT(C7,1)="N","1D",C7),D7,Calendar,E7,F7,G7,,Trigger)</f>
        <v>obj_00d2a#0003</v>
      </c>
      <c r="J7" s="43" t="b">
        <f t="shared" si="2"/>
        <v>1</v>
      </c>
      <c r="K7" s="13"/>
      <c r="M7" s="63" t="str">
        <f t="shared" si="5"/>
        <v>Dp</v>
      </c>
      <c r="N7" s="64" t="str">
        <f t="shared" si="6"/>
        <v>1W</v>
      </c>
      <c r="O7" s="34" t="str">
        <f t="shared" si="7"/>
        <v>obj_00d24#0003</v>
      </c>
      <c r="P7" s="34" t="b">
        <f t="shared" si="7"/>
        <v>1</v>
      </c>
      <c r="Q7" s="34" t="str">
        <v>Dp</v>
      </c>
      <c r="R7" s="34" t="str">
        <v>2W</v>
      </c>
      <c r="S7" s="34" t="str">
        <v>obj_00d2a#0003</v>
      </c>
      <c r="T7" s="52">
        <f>_xll.qlRateHelperQuoteValue(S7,Trigger)</f>
        <v>-4.6300000000000003E-4</v>
      </c>
      <c r="U7" s="35">
        <f>_xll.qlRateHelperEarliestDate(S7,Trigger)</f>
        <v>42138</v>
      </c>
      <c r="V7" s="35">
        <f>_xll.qlRateHelperLatestDate(S7,Trigger)</f>
        <v>42152</v>
      </c>
      <c r="W7" s="40">
        <v>-5.0075250694671153E-4</v>
      </c>
    </row>
    <row r="8" spans="1:23" ht="11.25" customHeight="1" x14ac:dyDescent="0.25">
      <c r="A8" s="14" t="s">
        <v>47</v>
      </c>
      <c r="B8" s="14" t="s">
        <v>93</v>
      </c>
      <c r="C8" s="54" t="str">
        <f t="shared" si="3"/>
        <v>3W</v>
      </c>
      <c r="D8" s="43">
        <f t="shared" si="4"/>
        <v>2</v>
      </c>
      <c r="E8" s="54" t="str">
        <f t="shared" si="0"/>
        <v>Following</v>
      </c>
      <c r="F8" s="55" t="str">
        <f t="shared" si="1"/>
        <v>FALSE</v>
      </c>
      <c r="G8" s="15" t="s">
        <v>51</v>
      </c>
      <c r="H8" s="16">
        <v>-4.9200000000000003E-4</v>
      </c>
      <c r="I8" s="17" t="str">
        <f>_xll.qlDepositRateHelper2(,H8,IF(RIGHT(C8,1)="N","1D",C8),D8,Calendar,E8,F8,G8,,Trigger)</f>
        <v>obj_00d2d#0003</v>
      </c>
      <c r="J8" s="43" t="b">
        <f t="shared" si="2"/>
        <v>1</v>
      </c>
      <c r="K8" s="13"/>
      <c r="M8" s="63" t="str">
        <f t="shared" si="5"/>
        <v>Dp</v>
      </c>
      <c r="N8" s="64" t="str">
        <f t="shared" si="6"/>
        <v>2W</v>
      </c>
      <c r="O8" s="34" t="str">
        <f t="shared" si="7"/>
        <v>obj_00d2a#0003</v>
      </c>
      <c r="P8" s="34" t="b">
        <f t="shared" si="7"/>
        <v>1</v>
      </c>
      <c r="Q8" s="34" t="str">
        <v>Dp</v>
      </c>
      <c r="R8" s="34" t="str">
        <v>3W</v>
      </c>
      <c r="S8" s="34" t="str">
        <v>obj_00d2d#0003</v>
      </c>
      <c r="T8" s="52">
        <f>_xll.qlRateHelperQuoteValue(S8,Trigger)</f>
        <v>-4.9200000000000003E-4</v>
      </c>
      <c r="U8" s="35">
        <f>_xll.qlRateHelperEarliestDate(S8,Trigger)</f>
        <v>42138</v>
      </c>
      <c r="V8" s="35">
        <f>_xll.qlRateHelperLatestDate(S8,Trigger)</f>
        <v>42159</v>
      </c>
      <c r="W8" s="40">
        <v>-5.1806971708055348E-4</v>
      </c>
    </row>
    <row r="9" spans="1:23" ht="11.25" customHeight="1" x14ac:dyDescent="0.25">
      <c r="A9" s="14" t="s">
        <v>47</v>
      </c>
      <c r="B9" s="14" t="s">
        <v>6</v>
      </c>
      <c r="C9" s="54" t="str">
        <f t="shared" si="3"/>
        <v>1M</v>
      </c>
      <c r="D9" s="43">
        <f t="shared" si="4"/>
        <v>2</v>
      </c>
      <c r="E9" s="54" t="str">
        <f t="shared" si="0"/>
        <v>Modified Following</v>
      </c>
      <c r="F9" s="55" t="str">
        <f t="shared" si="1"/>
        <v>TRUE</v>
      </c>
      <c r="G9" s="15" t="s">
        <v>51</v>
      </c>
      <c r="H9" s="16">
        <v>-5.1999999999999995E-4</v>
      </c>
      <c r="I9" s="17" t="str">
        <f>_xll.qlDepositRateHelper2(,H9,IF(RIGHT(C9,1)="N","1D",C9),D9,Calendar,E9,F9,G9,,Trigger)</f>
        <v>obj_00d41#0003</v>
      </c>
      <c r="J9" s="43" t="b">
        <f t="shared" si="2"/>
        <v>1</v>
      </c>
      <c r="K9" s="13"/>
      <c r="M9" s="63" t="str">
        <f t="shared" si="5"/>
        <v>Dp</v>
      </c>
      <c r="N9" s="64" t="str">
        <f t="shared" si="6"/>
        <v>3W</v>
      </c>
      <c r="O9" s="34" t="str">
        <f t="shared" si="7"/>
        <v>obj_00d2d#0003</v>
      </c>
      <c r="P9" s="34" t="b">
        <f t="shared" si="7"/>
        <v>1</v>
      </c>
      <c r="Q9" s="34" t="str">
        <v>Dp</v>
      </c>
      <c r="R9" s="34" t="str">
        <v>1M</v>
      </c>
      <c r="S9" s="34" t="str">
        <v>obj_00d41#0003</v>
      </c>
      <c r="T9" s="52">
        <f>_xll.qlRateHelperQuoteValue(S9,Trigger)</f>
        <v>-5.1999999999999995E-4</v>
      </c>
      <c r="U9" s="35">
        <f>_xll.qlRateHelperEarliestDate(S9,Trigger)</f>
        <v>42138</v>
      </c>
      <c r="V9" s="35">
        <f>_xll.qlRateHelperLatestDate(S9,Trigger)</f>
        <v>42170</v>
      </c>
      <c r="W9" s="40">
        <v>-5.3857218234096965E-4</v>
      </c>
    </row>
    <row r="10" spans="1:23" ht="11.25" customHeight="1" x14ac:dyDescent="0.25">
      <c r="A10" s="14" t="s">
        <v>47</v>
      </c>
      <c r="B10" s="14" t="s">
        <v>94</v>
      </c>
      <c r="C10" s="54" t="str">
        <f t="shared" si="3"/>
        <v>2M</v>
      </c>
      <c r="D10" s="43">
        <f t="shared" si="4"/>
        <v>2</v>
      </c>
      <c r="E10" s="54" t="str">
        <f t="shared" si="0"/>
        <v>Modified Following</v>
      </c>
      <c r="F10" s="55" t="str">
        <f t="shared" si="1"/>
        <v>TRUE</v>
      </c>
      <c r="G10" s="15" t="s">
        <v>51</v>
      </c>
      <c r="H10" s="16" t="e">
        <v>#N/A</v>
      </c>
      <c r="I10" s="17" t="e">
        <f>_xll.qlDepositRateHelper2(,H10,IF(RIGHT(C10,1)="N","1D",C10),D10,Calendar,E10,F10,G10,,Trigger)</f>
        <v>#NUM!</v>
      </c>
      <c r="J10" s="43" t="b">
        <f t="shared" si="2"/>
        <v>0</v>
      </c>
      <c r="K10" s="13"/>
      <c r="M10" s="63" t="str">
        <f t="shared" si="5"/>
        <v>Dp</v>
      </c>
      <c r="N10" s="64" t="str">
        <f t="shared" si="6"/>
        <v>1M</v>
      </c>
      <c r="O10" s="34" t="str">
        <f t="shared" si="7"/>
        <v>obj_00d41#0003</v>
      </c>
      <c r="P10" s="34" t="b">
        <f t="shared" si="7"/>
        <v>1</v>
      </c>
      <c r="Q10" s="34" t="e">
        <v>#N/A</v>
      </c>
      <c r="R10" s="34" t="e">
        <v>#N/A</v>
      </c>
      <c r="S10" s="34" t="e">
        <v>#N/A</v>
      </c>
      <c r="T10" s="52" t="e">
        <f>_xll.qlRateHelperQuoteValue(S10,Trigger)</f>
        <v>#VALUE!</v>
      </c>
      <c r="U10" s="35" t="e">
        <f>_xll.qlRateHelperEarliestDate(S10,Trigger)</f>
        <v>#VALUE!</v>
      </c>
      <c r="V10" s="35" t="e">
        <f>_xll.qlRateHelperLatestDate(S10,Trigger)</f>
        <v>#VALUE!</v>
      </c>
      <c r="W10" s="40" t="e">
        <v>#N/A</v>
      </c>
    </row>
    <row r="11" spans="1:23" ht="11.25" customHeight="1" x14ac:dyDescent="0.25">
      <c r="A11" s="14" t="s">
        <v>47</v>
      </c>
      <c r="B11" s="14" t="s">
        <v>0</v>
      </c>
      <c r="C11" s="54" t="str">
        <f t="shared" si="3"/>
        <v>3M</v>
      </c>
      <c r="D11" s="43">
        <f t="shared" si="4"/>
        <v>2</v>
      </c>
      <c r="E11" s="54" t="str">
        <f t="shared" si="0"/>
        <v>Modified Following</v>
      </c>
      <c r="F11" s="55" t="str">
        <f t="shared" si="1"/>
        <v>TRUE</v>
      </c>
      <c r="G11" s="15" t="s">
        <v>51</v>
      </c>
      <c r="H11" s="16" t="e">
        <v>#N/A</v>
      </c>
      <c r="I11" s="17" t="e">
        <f>_xll.qlDepositRateHelper2(,H11,IF(RIGHT(C11,1)="N","1D",C11),D11,Calendar,E11,F11,G11,,Trigger)</f>
        <v>#NUM!</v>
      </c>
      <c r="J11" s="43" t="b">
        <f t="shared" si="2"/>
        <v>0</v>
      </c>
      <c r="K11" s="13"/>
      <c r="M11" s="63" t="str">
        <f t="shared" si="5"/>
        <v>Dp</v>
      </c>
      <c r="N11" s="64" t="str">
        <f t="shared" si="6"/>
        <v>2M</v>
      </c>
      <c r="O11" s="34" t="e">
        <f t="shared" si="7"/>
        <v>#NUM!</v>
      </c>
      <c r="P11" s="34" t="b">
        <f t="shared" si="7"/>
        <v>0</v>
      </c>
      <c r="Q11" s="34" t="e">
        <v>#N/A</v>
      </c>
      <c r="R11" s="34" t="e">
        <v>#N/A</v>
      </c>
      <c r="S11" s="34" t="e">
        <v>#N/A</v>
      </c>
      <c r="T11" s="52" t="e">
        <f>_xll.qlRateHelperQuoteValue(S11,Trigger)</f>
        <v>#VALUE!</v>
      </c>
      <c r="U11" s="35" t="e">
        <f>_xll.qlRateHelperEarliestDate(S11,Trigger)</f>
        <v>#VALUE!</v>
      </c>
      <c r="V11" s="35" t="e">
        <f>_xll.qlRateHelperLatestDate(S11,Trigger)</f>
        <v>#VALUE!</v>
      </c>
      <c r="W11" s="40" t="e">
        <v>#N/A</v>
      </c>
    </row>
    <row r="12" spans="1:23" ht="11.25" customHeight="1" x14ac:dyDescent="0.25">
      <c r="A12" s="14" t="s">
        <v>47</v>
      </c>
      <c r="B12" s="14" t="s">
        <v>95</v>
      </c>
      <c r="C12" s="54" t="str">
        <f t="shared" si="3"/>
        <v>4M</v>
      </c>
      <c r="D12" s="43">
        <f t="shared" si="4"/>
        <v>2</v>
      </c>
      <c r="E12" s="54" t="str">
        <f t="shared" si="0"/>
        <v>Modified Following</v>
      </c>
      <c r="F12" s="55" t="str">
        <f t="shared" si="1"/>
        <v>TRUE</v>
      </c>
      <c r="G12" s="15" t="s">
        <v>51</v>
      </c>
      <c r="H12" s="16" t="e">
        <v>#N/A</v>
      </c>
      <c r="I12" s="17" t="e">
        <f>_xll.qlDepositRateHelper2(,H12,IF(RIGHT(C12,1)="N","1D",C12),D12,Calendar,E12,F12,G12,,Trigger)</f>
        <v>#NUM!</v>
      </c>
      <c r="J12" s="43" t="b">
        <f t="shared" si="2"/>
        <v>0</v>
      </c>
      <c r="K12" s="13"/>
      <c r="M12" s="63" t="str">
        <f t="shared" si="5"/>
        <v>Dp</v>
      </c>
      <c r="N12" s="64" t="str">
        <f t="shared" si="6"/>
        <v>3M</v>
      </c>
      <c r="O12" s="34" t="e">
        <f t="shared" si="7"/>
        <v>#NUM!</v>
      </c>
      <c r="P12" s="34" t="b">
        <f t="shared" si="7"/>
        <v>0</v>
      </c>
      <c r="Q12" s="34" t="e">
        <v>#N/A</v>
      </c>
      <c r="R12" s="34" t="e">
        <v>#N/A</v>
      </c>
      <c r="S12" s="34" t="e">
        <v>#N/A</v>
      </c>
      <c r="T12" s="52" t="e">
        <f>_xll.qlRateHelperQuoteValue(S12,Trigger)</f>
        <v>#VALUE!</v>
      </c>
      <c r="U12" s="35" t="e">
        <f>_xll.qlRateHelperEarliestDate(S12,Trigger)</f>
        <v>#VALUE!</v>
      </c>
      <c r="V12" s="35" t="e">
        <f>_xll.qlRateHelperLatestDate(S12,Trigger)</f>
        <v>#VALUE!</v>
      </c>
      <c r="W12" s="40" t="e">
        <v>#N/A</v>
      </c>
    </row>
    <row r="13" spans="1:23" ht="11.25" customHeight="1" x14ac:dyDescent="0.25">
      <c r="A13" s="14" t="s">
        <v>47</v>
      </c>
      <c r="B13" s="14" t="s">
        <v>96</v>
      </c>
      <c r="C13" s="54" t="str">
        <f t="shared" si="3"/>
        <v>5M</v>
      </c>
      <c r="D13" s="43">
        <f t="shared" si="4"/>
        <v>2</v>
      </c>
      <c r="E13" s="54" t="str">
        <f t="shared" si="0"/>
        <v>Modified Following</v>
      </c>
      <c r="F13" s="55" t="str">
        <f t="shared" si="1"/>
        <v>TRUE</v>
      </c>
      <c r="G13" s="15" t="s">
        <v>51</v>
      </c>
      <c r="H13" s="16" t="e">
        <v>#N/A</v>
      </c>
      <c r="I13" s="17" t="e">
        <f>_xll.qlDepositRateHelper2(,H13,IF(RIGHT(C13,1)="N","1D",C13),D13,Calendar,E13,F13,G13,,Trigger)</f>
        <v>#NUM!</v>
      </c>
      <c r="J13" s="43" t="b">
        <f t="shared" si="2"/>
        <v>0</v>
      </c>
      <c r="K13" s="13"/>
      <c r="M13" s="63" t="str">
        <f t="shared" si="5"/>
        <v>Dp</v>
      </c>
      <c r="N13" s="64" t="str">
        <f t="shared" si="6"/>
        <v>4M</v>
      </c>
      <c r="O13" s="34" t="e">
        <f t="shared" si="7"/>
        <v>#NUM!</v>
      </c>
      <c r="P13" s="34" t="b">
        <f t="shared" si="7"/>
        <v>0</v>
      </c>
      <c r="Q13" s="34" t="e">
        <v>#N/A</v>
      </c>
      <c r="R13" s="34" t="e">
        <v>#N/A</v>
      </c>
      <c r="S13" s="34" t="e">
        <v>#N/A</v>
      </c>
      <c r="T13" s="52" t="e">
        <f>_xll.qlRateHelperQuoteValue(S13,Trigger)</f>
        <v>#VALUE!</v>
      </c>
      <c r="U13" s="35" t="e">
        <f>_xll.qlRateHelperEarliestDate(S13,Trigger)</f>
        <v>#VALUE!</v>
      </c>
      <c r="V13" s="35" t="e">
        <f>_xll.qlRateHelperLatestDate(S13,Trigger)</f>
        <v>#VALUE!</v>
      </c>
      <c r="W13" s="40" t="e">
        <v>#N/A</v>
      </c>
    </row>
    <row r="14" spans="1:23" ht="11.25" customHeight="1" x14ac:dyDescent="0.25">
      <c r="A14" s="14" t="s">
        <v>47</v>
      </c>
      <c r="B14" s="14" t="s">
        <v>7</v>
      </c>
      <c r="C14" s="54" t="str">
        <f t="shared" si="3"/>
        <v>6M</v>
      </c>
      <c r="D14" s="43">
        <f t="shared" si="4"/>
        <v>2</v>
      </c>
      <c r="E14" s="54" t="str">
        <f t="shared" si="0"/>
        <v>Modified Following</v>
      </c>
      <c r="F14" s="55" t="str">
        <f t="shared" si="1"/>
        <v>TRUE</v>
      </c>
      <c r="G14" s="15" t="s">
        <v>51</v>
      </c>
      <c r="H14" s="16" t="e">
        <v>#N/A</v>
      </c>
      <c r="I14" s="17" t="e">
        <f>_xll.qlDepositRateHelper2(,H14,IF(RIGHT(C14,1)="N","1D",C14),D14,Calendar,E14,F14,G14,,Trigger)</f>
        <v>#NUM!</v>
      </c>
      <c r="J14" s="43" t="b">
        <f t="shared" si="2"/>
        <v>0</v>
      </c>
      <c r="K14" s="13"/>
      <c r="M14" s="63" t="str">
        <f t="shared" si="5"/>
        <v>Dp</v>
      </c>
      <c r="N14" s="64" t="str">
        <f t="shared" si="6"/>
        <v>5M</v>
      </c>
      <c r="O14" s="34" t="e">
        <f t="shared" si="7"/>
        <v>#NUM!</v>
      </c>
      <c r="P14" s="34" t="b">
        <f t="shared" si="7"/>
        <v>0</v>
      </c>
      <c r="Q14" s="34" t="e">
        <v>#N/A</v>
      </c>
      <c r="R14" s="34" t="e">
        <v>#N/A</v>
      </c>
      <c r="S14" s="34" t="e">
        <v>#N/A</v>
      </c>
      <c r="T14" s="52" t="e">
        <f>_xll.qlRateHelperQuoteValue(S14,Trigger)</f>
        <v>#VALUE!</v>
      </c>
      <c r="U14" s="35" t="e">
        <f>_xll.qlRateHelperEarliestDate(S14,Trigger)</f>
        <v>#VALUE!</v>
      </c>
      <c r="V14" s="35" t="e">
        <f>_xll.qlRateHelperLatestDate(S14,Trigger)</f>
        <v>#VALUE!</v>
      </c>
      <c r="W14" s="40" t="e">
        <v>#N/A</v>
      </c>
    </row>
    <row r="15" spans="1:23" ht="11.25" customHeight="1" x14ac:dyDescent="0.25">
      <c r="A15" s="14" t="s">
        <v>47</v>
      </c>
      <c r="B15" s="14" t="s">
        <v>97</v>
      </c>
      <c r="C15" s="54" t="str">
        <f t="shared" si="3"/>
        <v>7M</v>
      </c>
      <c r="D15" s="43">
        <f t="shared" si="4"/>
        <v>2</v>
      </c>
      <c r="E15" s="54" t="str">
        <f t="shared" si="0"/>
        <v>Modified Following</v>
      </c>
      <c r="F15" s="55" t="str">
        <f t="shared" si="1"/>
        <v>TRUE</v>
      </c>
      <c r="G15" s="15" t="s">
        <v>51</v>
      </c>
      <c r="H15" s="16" t="e">
        <v>#N/A</v>
      </c>
      <c r="I15" s="17" t="e">
        <f>_xll.qlDepositRateHelper2(,H15,IF(RIGHT(C15,1)="N","1D",C15),D15,Calendar,E15,F15,G15,,Trigger)</f>
        <v>#NUM!</v>
      </c>
      <c r="J15" s="43" t="b">
        <f t="shared" si="2"/>
        <v>0</v>
      </c>
      <c r="K15" s="13"/>
      <c r="M15" s="63" t="str">
        <f t="shared" si="5"/>
        <v>Dp</v>
      </c>
      <c r="N15" s="64" t="str">
        <f t="shared" si="6"/>
        <v>6M</v>
      </c>
      <c r="O15" s="34" t="e">
        <f t="shared" si="7"/>
        <v>#NUM!</v>
      </c>
      <c r="P15" s="34" t="b">
        <f t="shared" si="7"/>
        <v>0</v>
      </c>
      <c r="Q15" s="34" t="e">
        <v>#N/A</v>
      </c>
      <c r="R15" s="34" t="e">
        <v>#N/A</v>
      </c>
      <c r="S15" s="34" t="e">
        <v>#N/A</v>
      </c>
      <c r="T15" s="52" t="e">
        <f>_xll.qlRateHelperQuoteValue(S15,Trigger)</f>
        <v>#VALUE!</v>
      </c>
      <c r="U15" s="35" t="e">
        <f>_xll.qlRateHelperEarliestDate(S15,Trigger)</f>
        <v>#VALUE!</v>
      </c>
      <c r="V15" s="35" t="e">
        <f>_xll.qlRateHelperLatestDate(S15,Trigger)</f>
        <v>#VALUE!</v>
      </c>
      <c r="W15" s="40" t="e">
        <v>#N/A</v>
      </c>
    </row>
    <row r="16" spans="1:23" ht="11.25" customHeight="1" x14ac:dyDescent="0.25">
      <c r="A16" s="14" t="s">
        <v>47</v>
      </c>
      <c r="B16" s="14" t="s">
        <v>149</v>
      </c>
      <c r="C16" s="54" t="str">
        <f t="shared" si="3"/>
        <v>8M</v>
      </c>
      <c r="D16" s="43">
        <f t="shared" si="4"/>
        <v>2</v>
      </c>
      <c r="E16" s="54" t="str">
        <f t="shared" si="0"/>
        <v>Modified Following</v>
      </c>
      <c r="F16" s="55" t="str">
        <f t="shared" si="1"/>
        <v>TRUE</v>
      </c>
      <c r="G16" s="15" t="s">
        <v>51</v>
      </c>
      <c r="H16" s="16" t="e">
        <v>#N/A</v>
      </c>
      <c r="I16" s="17" t="e">
        <f>_xll.qlDepositRateHelper2(,H16,IF(RIGHT(C16,1)="N","1D",C16),D16,Calendar,E16,F16,G16,,Trigger)</f>
        <v>#NUM!</v>
      </c>
      <c r="J16" s="43" t="b">
        <f t="shared" si="2"/>
        <v>0</v>
      </c>
      <c r="K16" s="13"/>
      <c r="M16" s="63" t="str">
        <f t="shared" si="5"/>
        <v>Dp</v>
      </c>
      <c r="N16" s="64" t="str">
        <f t="shared" si="6"/>
        <v>7M</v>
      </c>
      <c r="O16" s="34" t="e">
        <f t="shared" si="7"/>
        <v>#NUM!</v>
      </c>
      <c r="P16" s="34" t="b">
        <f t="shared" si="7"/>
        <v>0</v>
      </c>
      <c r="Q16" s="34" t="e">
        <v>#N/A</v>
      </c>
      <c r="R16" s="34" t="e">
        <v>#N/A</v>
      </c>
      <c r="S16" s="34" t="e">
        <v>#N/A</v>
      </c>
      <c r="T16" s="52" t="e">
        <f>_xll.qlRateHelperQuoteValue(S16,Trigger)</f>
        <v>#VALUE!</v>
      </c>
      <c r="U16" s="35" t="e">
        <f>_xll.qlRateHelperEarliestDate(S16,Trigger)</f>
        <v>#VALUE!</v>
      </c>
      <c r="V16" s="35" t="e">
        <f>_xll.qlRateHelperLatestDate(S16,Trigger)</f>
        <v>#VALUE!</v>
      </c>
      <c r="W16" s="40" t="e">
        <v>#N/A</v>
      </c>
    </row>
    <row r="17" spans="1:23" ht="11.25" customHeight="1" x14ac:dyDescent="0.25">
      <c r="A17" s="14" t="s">
        <v>47</v>
      </c>
      <c r="B17" s="14" t="s">
        <v>150</v>
      </c>
      <c r="C17" s="54" t="str">
        <f t="shared" si="3"/>
        <v>9M</v>
      </c>
      <c r="D17" s="43">
        <f t="shared" si="4"/>
        <v>2</v>
      </c>
      <c r="E17" s="54" t="str">
        <f t="shared" si="0"/>
        <v>Modified Following</v>
      </c>
      <c r="F17" s="55" t="str">
        <f t="shared" si="1"/>
        <v>TRUE</v>
      </c>
      <c r="G17" s="15" t="s">
        <v>51</v>
      </c>
      <c r="H17" s="16" t="e">
        <v>#N/A</v>
      </c>
      <c r="I17" s="17" t="e">
        <f>_xll.qlDepositRateHelper2(,H17,IF(RIGHT(C17,1)="N","1D",C17),D17,Calendar,E17,F17,G17,,Trigger)</f>
        <v>#NUM!</v>
      </c>
      <c r="J17" s="43" t="b">
        <f t="shared" si="2"/>
        <v>0</v>
      </c>
      <c r="K17" s="13"/>
      <c r="M17" s="63" t="str">
        <f t="shared" si="5"/>
        <v>Dp</v>
      </c>
      <c r="N17" s="64" t="str">
        <f t="shared" si="6"/>
        <v>8M</v>
      </c>
      <c r="O17" s="34" t="e">
        <f t="shared" si="7"/>
        <v>#NUM!</v>
      </c>
      <c r="P17" s="34" t="b">
        <f t="shared" si="7"/>
        <v>0</v>
      </c>
      <c r="Q17" s="34" t="e">
        <v>#N/A</v>
      </c>
      <c r="R17" s="34" t="e">
        <v>#N/A</v>
      </c>
      <c r="S17" s="34" t="e">
        <v>#N/A</v>
      </c>
      <c r="T17" s="52" t="e">
        <f>_xll.qlRateHelperQuoteValue(S17,Trigger)</f>
        <v>#VALUE!</v>
      </c>
      <c r="U17" s="35" t="e">
        <f>_xll.qlRateHelperEarliestDate(S17,Trigger)</f>
        <v>#VALUE!</v>
      </c>
      <c r="V17" s="35" t="e">
        <f>_xll.qlRateHelperLatestDate(S17,Trigger)</f>
        <v>#VALUE!</v>
      </c>
      <c r="W17" s="40" t="e">
        <v>#N/A</v>
      </c>
    </row>
    <row r="18" spans="1:23" ht="11.25" customHeight="1" x14ac:dyDescent="0.25">
      <c r="A18" s="14" t="s">
        <v>47</v>
      </c>
      <c r="B18" s="14" t="s">
        <v>151</v>
      </c>
      <c r="C18" s="54" t="str">
        <f t="shared" si="3"/>
        <v>10M</v>
      </c>
      <c r="D18" s="43">
        <f t="shared" si="4"/>
        <v>2</v>
      </c>
      <c r="E18" s="54" t="str">
        <f t="shared" si="0"/>
        <v>Modified Following</v>
      </c>
      <c r="F18" s="55" t="str">
        <f t="shared" si="1"/>
        <v>TRUE</v>
      </c>
      <c r="G18" s="15" t="s">
        <v>51</v>
      </c>
      <c r="H18" s="16" t="e">
        <v>#N/A</v>
      </c>
      <c r="I18" s="17" t="e">
        <f>_xll.qlDepositRateHelper2(,H18,IF(RIGHT(C18,1)="N","1D",C18),D18,Calendar,E18,F18,G18,,Trigger)</f>
        <v>#NUM!</v>
      </c>
      <c r="J18" s="43" t="b">
        <f t="shared" ref="J18:J20" si="8">IF(ISERROR(I18),FALSE,TRUE)</f>
        <v>0</v>
      </c>
      <c r="K18" s="13"/>
      <c r="M18" s="65" t="str">
        <f t="shared" si="5"/>
        <v>Dp</v>
      </c>
      <c r="N18" s="66" t="str">
        <f t="shared" si="6"/>
        <v>9M</v>
      </c>
      <c r="O18" s="36" t="e">
        <f t="shared" si="7"/>
        <v>#NUM!</v>
      </c>
      <c r="P18" s="36" t="b">
        <f t="shared" si="7"/>
        <v>0</v>
      </c>
      <c r="Q18" s="34" t="e">
        <v>#N/A</v>
      </c>
      <c r="R18" s="34" t="e">
        <v>#N/A</v>
      </c>
      <c r="S18" s="34" t="e">
        <v>#N/A</v>
      </c>
      <c r="T18" s="52" t="e">
        <f>_xll.qlRateHelperQuoteValue(S18,Trigger)</f>
        <v>#VALUE!</v>
      </c>
      <c r="U18" s="35" t="e">
        <f>_xll.qlRateHelperEarliestDate(S18,Trigger)</f>
        <v>#VALUE!</v>
      </c>
      <c r="V18" s="35" t="e">
        <f>_xll.qlRateHelperLatestDate(S18,Trigger)</f>
        <v>#VALUE!</v>
      </c>
      <c r="W18" s="40" t="e">
        <v>#N/A</v>
      </c>
    </row>
    <row r="19" spans="1:23" ht="11.25" customHeight="1" x14ac:dyDescent="0.25">
      <c r="A19" s="14" t="s">
        <v>47</v>
      </c>
      <c r="B19" s="14" t="s">
        <v>152</v>
      </c>
      <c r="C19" s="54" t="str">
        <f t="shared" si="3"/>
        <v>11M</v>
      </c>
      <c r="D19" s="43">
        <f t="shared" si="4"/>
        <v>2</v>
      </c>
      <c r="E19" s="54" t="str">
        <f t="shared" si="0"/>
        <v>Modified Following</v>
      </c>
      <c r="F19" s="55" t="str">
        <f t="shared" si="1"/>
        <v>TRUE</v>
      </c>
      <c r="G19" s="15" t="s">
        <v>51</v>
      </c>
      <c r="H19" s="16" t="e">
        <v>#N/A</v>
      </c>
      <c r="I19" s="17" t="e">
        <f>_xll.qlDepositRateHelper2(,H19,IF(RIGHT(C19,1)="N","1D",C19),D19,Calendar,E19,F19,G19,,Trigger)</f>
        <v>#NUM!</v>
      </c>
      <c r="J19" s="43" t="b">
        <f t="shared" si="8"/>
        <v>0</v>
      </c>
      <c r="K19" s="13"/>
      <c r="M19" s="65" t="str">
        <f>A23</f>
        <v>Dp</v>
      </c>
      <c r="N19" s="66">
        <f>C23</f>
        <v>0</v>
      </c>
      <c r="O19" s="36" t="e">
        <f>I23</f>
        <v>#NUM!</v>
      </c>
      <c r="P19" s="36" t="b">
        <f>J23</f>
        <v>0</v>
      </c>
      <c r="Q19" s="34" t="e">
        <v>#N/A</v>
      </c>
      <c r="R19" s="34" t="e">
        <v>#N/A</v>
      </c>
      <c r="S19" s="34" t="e">
        <v>#N/A</v>
      </c>
      <c r="T19" s="52" t="e">
        <f>_xll.qlRateHelperQuoteValue(S19,Trigger)</f>
        <v>#VALUE!</v>
      </c>
      <c r="U19" s="35" t="e">
        <f>_xll.qlRateHelperEarliestDate(S19,Trigger)</f>
        <v>#VALUE!</v>
      </c>
      <c r="V19" s="35" t="e">
        <f>_xll.qlRateHelperLatestDate(S19,Trigger)</f>
        <v>#VALUE!</v>
      </c>
      <c r="W19" s="40" t="e">
        <v>#N/A</v>
      </c>
    </row>
    <row r="20" spans="1:23" ht="11.25" customHeight="1" x14ac:dyDescent="0.25">
      <c r="A20" s="14" t="s">
        <v>47</v>
      </c>
      <c r="B20" s="14" t="s">
        <v>168</v>
      </c>
      <c r="C20" s="54" t="str">
        <f t="shared" si="3"/>
        <v>12M</v>
      </c>
      <c r="D20" s="43">
        <f t="shared" si="4"/>
        <v>2</v>
      </c>
      <c r="E20" s="54" t="str">
        <f t="shared" si="0"/>
        <v>Modified Following</v>
      </c>
      <c r="F20" s="55" t="str">
        <f t="shared" si="1"/>
        <v>TRUE</v>
      </c>
      <c r="G20" s="15" t="s">
        <v>51</v>
      </c>
      <c r="H20" s="16" t="e">
        <v>#N/A</v>
      </c>
      <c r="I20" s="17" t="e">
        <f>_xll.qlDepositRateHelper2(,H20,IF(RIGHT(C20,1)="N","1D",C20),D20,Calendar,E20,F20,G20,,Trigger)</f>
        <v>#NUM!</v>
      </c>
      <c r="J20" s="43" t="b">
        <f t="shared" si="8"/>
        <v>0</v>
      </c>
      <c r="K20" s="13"/>
      <c r="M20" s="63" t="str">
        <f>A27</f>
        <v>Sw</v>
      </c>
      <c r="N20" s="64" t="str">
        <f>D27</f>
        <v>2M</v>
      </c>
      <c r="O20" s="64" t="e">
        <f>I27</f>
        <v>#NUM!</v>
      </c>
      <c r="P20" s="64" t="b">
        <f>J27</f>
        <v>0</v>
      </c>
      <c r="Q20" s="34" t="e">
        <v>#N/A</v>
      </c>
      <c r="R20" s="34" t="e">
        <v>#N/A</v>
      </c>
      <c r="S20" s="34" t="e">
        <v>#N/A</v>
      </c>
      <c r="T20" s="52" t="e">
        <f>_xll.qlRateHelperQuoteValue(S20,Trigger)</f>
        <v>#VALUE!</v>
      </c>
      <c r="U20" s="35" t="e">
        <f>_xll.qlRateHelperEarliestDate(S20,Trigger)</f>
        <v>#VALUE!</v>
      </c>
      <c r="V20" s="35" t="e">
        <f>_xll.qlRateHelperLatestDate(S20,Trigger)</f>
        <v>#VALUE!</v>
      </c>
      <c r="W20" s="40" t="e">
        <v>#N/A</v>
      </c>
    </row>
    <row r="21" spans="1:23" ht="11.25" customHeight="1" x14ac:dyDescent="0.25">
      <c r="A21" s="18"/>
      <c r="B21" s="18"/>
      <c r="C21" s="57"/>
      <c r="D21" s="44"/>
      <c r="E21" s="48"/>
      <c r="F21" s="18"/>
      <c r="G21" s="11"/>
      <c r="J21" s="42"/>
      <c r="K21" s="13"/>
      <c r="M21" s="63" t="str">
        <f t="shared" ref="M21:M83" si="9">A28</f>
        <v>Sw</v>
      </c>
      <c r="N21" s="64" t="str">
        <f t="shared" ref="N21:N83" si="10">D28</f>
        <v>3M</v>
      </c>
      <c r="O21" s="64" t="e">
        <f t="shared" ref="O21:O83" si="11">I28</f>
        <v>#NUM!</v>
      </c>
      <c r="P21" s="64" t="b">
        <f t="shared" ref="P21:P83" si="12">J28</f>
        <v>0</v>
      </c>
      <c r="Q21" s="34" t="e">
        <v>#N/A</v>
      </c>
      <c r="R21" s="34" t="e">
        <v>#N/A</v>
      </c>
      <c r="S21" s="34" t="e">
        <v>#N/A</v>
      </c>
      <c r="T21" s="52" t="e">
        <f>_xll.qlRateHelperQuoteValue(S21,Trigger)</f>
        <v>#VALUE!</v>
      </c>
      <c r="U21" s="35" t="e">
        <f>_xll.qlRateHelperEarliestDate(S21,Trigger)</f>
        <v>#VALUE!</v>
      </c>
      <c r="V21" s="35" t="e">
        <f>_xll.qlRateHelperLatestDate(S21,Trigger)</f>
        <v>#VALUE!</v>
      </c>
      <c r="W21" s="40" t="e">
        <v>#N/A</v>
      </c>
    </row>
    <row r="22" spans="1:23" ht="20.25" customHeight="1" x14ac:dyDescent="0.25">
      <c r="A22" s="27" t="s">
        <v>18</v>
      </c>
      <c r="B22" s="27"/>
      <c r="C22" s="27" t="s">
        <v>1</v>
      </c>
      <c r="D22" s="27" t="s">
        <v>2</v>
      </c>
      <c r="E22" s="27" t="s">
        <v>13</v>
      </c>
      <c r="F22" s="27" t="s">
        <v>3</v>
      </c>
      <c r="G22" s="27" t="s">
        <v>4</v>
      </c>
      <c r="H22" s="27" t="s">
        <v>5</v>
      </c>
      <c r="I22" s="27" t="s">
        <v>44</v>
      </c>
      <c r="J22" s="27" t="s">
        <v>48</v>
      </c>
      <c r="K22" s="13"/>
      <c r="M22" s="63" t="str">
        <f t="shared" si="9"/>
        <v>Sw</v>
      </c>
      <c r="N22" s="64" t="str">
        <f t="shared" si="10"/>
        <v>4M</v>
      </c>
      <c r="O22" s="64" t="e">
        <f t="shared" si="11"/>
        <v>#NUM!</v>
      </c>
      <c r="P22" s="64" t="b">
        <f t="shared" si="12"/>
        <v>0</v>
      </c>
      <c r="Q22" s="34" t="e">
        <v>#N/A</v>
      </c>
      <c r="R22" s="34" t="e">
        <v>#N/A</v>
      </c>
      <c r="S22" s="34" t="e">
        <v>#N/A</v>
      </c>
      <c r="T22" s="52" t="e">
        <f>_xll.qlRateHelperQuoteValue(S22,Trigger)</f>
        <v>#VALUE!</v>
      </c>
      <c r="U22" s="35" t="e">
        <f>_xll.qlRateHelperEarliestDate(S22,Trigger)</f>
        <v>#VALUE!</v>
      </c>
      <c r="V22" s="35" t="e">
        <f>_xll.qlRateHelperLatestDate(S22,Trigger)</f>
        <v>#VALUE!</v>
      </c>
      <c r="W22" s="40" t="e">
        <v>#N/A</v>
      </c>
    </row>
    <row r="23" spans="1:23" ht="11.25" customHeight="1" x14ac:dyDescent="0.25">
      <c r="A23" s="14" t="s">
        <v>47</v>
      </c>
      <c r="B23" s="14"/>
      <c r="C23" s="54"/>
      <c r="D23" s="43">
        <v>2</v>
      </c>
      <c r="E23" s="54" t="s">
        <v>15</v>
      </c>
      <c r="F23" s="55" t="b">
        <v>0</v>
      </c>
      <c r="G23" s="15" t="s">
        <v>51</v>
      </c>
      <c r="H23" s="16"/>
      <c r="I23" s="17" t="e">
        <f>_xll.qlDepositRateHelper2(,H23,IF(RIGHT(C23,1)="N","1D",C23),D23,Calendar,E23,F23,G23,,Trigger)</f>
        <v>#NUM!</v>
      </c>
      <c r="J23" s="43" t="b">
        <v>0</v>
      </c>
      <c r="K23" s="13"/>
      <c r="M23" s="63" t="str">
        <f t="shared" si="9"/>
        <v>Sw</v>
      </c>
      <c r="N23" s="64" t="str">
        <f t="shared" si="10"/>
        <v>5M</v>
      </c>
      <c r="O23" s="64" t="e">
        <f t="shared" si="11"/>
        <v>#NUM!</v>
      </c>
      <c r="P23" s="64" t="b">
        <f t="shared" si="12"/>
        <v>0</v>
      </c>
      <c r="Q23" s="34" t="e">
        <v>#N/A</v>
      </c>
      <c r="R23" s="34" t="e">
        <v>#N/A</v>
      </c>
      <c r="S23" s="34" t="e">
        <v>#N/A</v>
      </c>
      <c r="T23" s="52" t="e">
        <f>_xll.qlRateHelperQuoteValue(S23,Trigger)</f>
        <v>#VALUE!</v>
      </c>
      <c r="U23" s="35" t="e">
        <f>_xll.qlRateHelperEarliestDate(S23,Trigger)</f>
        <v>#VALUE!</v>
      </c>
      <c r="V23" s="35" t="e">
        <f>_xll.qlRateHelperLatestDate(S23,Trigger)</f>
        <v>#VALUE!</v>
      </c>
      <c r="W23" s="40" t="e">
        <v>#N/A</v>
      </c>
    </row>
    <row r="24" spans="1:23" ht="11.25" customHeight="1" x14ac:dyDescent="0.25">
      <c r="C24" s="1"/>
      <c r="D24" s="1"/>
      <c r="E24" s="1"/>
      <c r="K24" s="13"/>
      <c r="M24" s="63" t="str">
        <f t="shared" si="9"/>
        <v>Sw</v>
      </c>
      <c r="N24" s="64" t="str">
        <f t="shared" si="10"/>
        <v>6M</v>
      </c>
      <c r="O24" s="64" t="e">
        <f t="shared" si="11"/>
        <v>#NUM!</v>
      </c>
      <c r="P24" s="64" t="b">
        <f t="shared" si="12"/>
        <v>0</v>
      </c>
      <c r="Q24" s="34" t="e">
        <v>#N/A</v>
      </c>
      <c r="R24" s="34" t="e">
        <v>#N/A</v>
      </c>
      <c r="S24" s="34" t="e">
        <v>#N/A</v>
      </c>
      <c r="T24" s="52" t="e">
        <f>_xll.qlRateHelperQuoteValue(S24,Trigger)</f>
        <v>#VALUE!</v>
      </c>
      <c r="U24" s="35" t="e">
        <f>_xll.qlRateHelperEarliestDate(S24,Trigger)</f>
        <v>#VALUE!</v>
      </c>
      <c r="V24" s="35" t="e">
        <f>_xll.qlRateHelperLatestDate(S24,Trigger)</f>
        <v>#VALUE!</v>
      </c>
      <c r="W24" s="40" t="e">
        <v>#N/A</v>
      </c>
    </row>
    <row r="25" spans="1:23" ht="11.25" customHeight="1" x14ac:dyDescent="0.25">
      <c r="C25" s="1"/>
      <c r="D25" s="1"/>
      <c r="E25" s="1"/>
      <c r="G25" s="10" t="s">
        <v>6</v>
      </c>
      <c r="H25" s="27" t="s">
        <v>9</v>
      </c>
      <c r="I25" s="72" t="str">
        <f>_xll.qlEuribor(,G25,,,Trigger)</f>
        <v>obj_00d31#0002</v>
      </c>
      <c r="J25" s="1"/>
      <c r="K25" s="13"/>
      <c r="M25" s="63" t="str">
        <f t="shared" si="9"/>
        <v>Sw</v>
      </c>
      <c r="N25" s="64" t="str">
        <f t="shared" si="10"/>
        <v>7M</v>
      </c>
      <c r="O25" s="64" t="e">
        <f t="shared" si="11"/>
        <v>#NUM!</v>
      </c>
      <c r="P25" s="64" t="b">
        <f t="shared" si="12"/>
        <v>0</v>
      </c>
      <c r="Q25" s="34" t="e">
        <v>#N/A</v>
      </c>
      <c r="R25" s="34" t="e">
        <v>#N/A</v>
      </c>
      <c r="S25" s="34" t="e">
        <v>#N/A</v>
      </c>
      <c r="T25" s="52" t="e">
        <f>_xll.qlRateHelperQuoteValue(S25,Trigger)</f>
        <v>#VALUE!</v>
      </c>
      <c r="U25" s="35" t="e">
        <f>_xll.qlRateHelperEarliestDate(S25,Trigger)</f>
        <v>#VALUE!</v>
      </c>
      <c r="V25" s="35" t="e">
        <f>_xll.qlRateHelperLatestDate(S25,Trigger)</f>
        <v>#VALUE!</v>
      </c>
      <c r="W25" s="40" t="e">
        <v>#N/A</v>
      </c>
    </row>
    <row r="26" spans="1:23" ht="11.25" customHeight="1" x14ac:dyDescent="0.25">
      <c r="A26" s="27" t="s">
        <v>18</v>
      </c>
      <c r="B26" s="27"/>
      <c r="C26" s="27" t="s">
        <v>11</v>
      </c>
      <c r="D26" s="27" t="s">
        <v>1</v>
      </c>
      <c r="E26" s="27" t="s">
        <v>13</v>
      </c>
      <c r="F26" s="27" t="s">
        <v>12</v>
      </c>
      <c r="G26" s="27" t="s">
        <v>4</v>
      </c>
      <c r="H26" s="27" t="s">
        <v>5</v>
      </c>
      <c r="I26" s="27" t="s">
        <v>44</v>
      </c>
      <c r="J26" s="27" t="s">
        <v>48</v>
      </c>
      <c r="K26" s="13"/>
      <c r="M26" s="63" t="str">
        <f t="shared" si="9"/>
        <v>Sw</v>
      </c>
      <c r="N26" s="64" t="str">
        <f t="shared" si="10"/>
        <v>8M</v>
      </c>
      <c r="O26" s="64" t="e">
        <f t="shared" si="11"/>
        <v>#NUM!</v>
      </c>
      <c r="P26" s="64" t="b">
        <f t="shared" si="12"/>
        <v>0</v>
      </c>
      <c r="Q26" s="34" t="e">
        <v>#N/A</v>
      </c>
      <c r="R26" s="34" t="e">
        <v>#N/A</v>
      </c>
      <c r="S26" s="34" t="e">
        <v>#N/A</v>
      </c>
      <c r="T26" s="52" t="e">
        <f>_xll.qlRateHelperQuoteValue(S26,Trigger)</f>
        <v>#VALUE!</v>
      </c>
      <c r="U26" s="35" t="e">
        <f>_xll.qlRateHelperEarliestDate(S26,Trigger)</f>
        <v>#VALUE!</v>
      </c>
      <c r="V26" s="35" t="e">
        <f>_xll.qlRateHelperLatestDate(S26,Trigger)</f>
        <v>#VALUE!</v>
      </c>
      <c r="W26" s="40" t="e">
        <v>#N/A</v>
      </c>
    </row>
    <row r="27" spans="1:23" ht="11.25" customHeight="1" x14ac:dyDescent="0.25">
      <c r="A27" s="62" t="s">
        <v>46</v>
      </c>
      <c r="B27" s="4"/>
      <c r="C27" s="4" t="s">
        <v>14</v>
      </c>
      <c r="D27" s="5" t="str">
        <f t="array" ref="D27:D90">_xll.ohFilter(PastedValue!AI2:AI82,PastedValue!AE2:AE82="Sw")</f>
        <v>2M</v>
      </c>
      <c r="E27" s="9" t="s">
        <v>15</v>
      </c>
      <c r="F27" s="4" t="s">
        <v>16</v>
      </c>
      <c r="G27" s="6" t="s">
        <v>17</v>
      </c>
      <c r="H27" s="7">
        <f t="array" ref="H27:H90">_xll.ohFilter(PastedValue!AL2:AL82,PastedValue!AE2:AE82="Sw")/100</f>
        <v>-5.7001288000000001E-4</v>
      </c>
      <c r="I27" s="8" t="e">
        <f>_xll.qlSwapRateHelper2(,$H27,$D27,Calendar,$F27,$E27,$G27,$I$25,0,C27,Discounting,Permanent,,ObjectOverwrite)</f>
        <v>#NUM!</v>
      </c>
      <c r="J27" s="26" t="b">
        <f t="shared" ref="J27:J71" si="13">IF(ISERROR(I27),FALSE,TRUE)</f>
        <v>0</v>
      </c>
      <c r="K27" s="13"/>
      <c r="M27" s="63" t="str">
        <f t="shared" si="9"/>
        <v>Sw</v>
      </c>
      <c r="N27" s="64" t="str">
        <f t="shared" si="10"/>
        <v>9M</v>
      </c>
      <c r="O27" s="64" t="e">
        <f t="shared" si="11"/>
        <v>#NUM!</v>
      </c>
      <c r="P27" s="64" t="b">
        <f t="shared" si="12"/>
        <v>0</v>
      </c>
      <c r="Q27" s="34" t="e">
        <v>#N/A</v>
      </c>
      <c r="R27" s="34" t="e">
        <v>#N/A</v>
      </c>
      <c r="S27" s="34" t="e">
        <v>#N/A</v>
      </c>
      <c r="T27" s="52" t="e">
        <f>_xll.qlRateHelperQuoteValue(S27,Trigger)</f>
        <v>#VALUE!</v>
      </c>
      <c r="U27" s="35" t="e">
        <f>_xll.qlRateHelperEarliestDate(S27,Trigger)</f>
        <v>#VALUE!</v>
      </c>
      <c r="V27" s="35" t="e">
        <f>_xll.qlRateHelperLatestDate(S27,Trigger)</f>
        <v>#VALUE!</v>
      </c>
      <c r="W27" s="40" t="e">
        <v>#N/A</v>
      </c>
    </row>
    <row r="28" spans="1:23" ht="11.25" customHeight="1" x14ac:dyDescent="0.25">
      <c r="A28" s="62" t="s">
        <v>46</v>
      </c>
      <c r="B28" s="4"/>
      <c r="C28" s="4" t="s">
        <v>14</v>
      </c>
      <c r="D28" s="5" t="str">
        <v>3M</v>
      </c>
      <c r="E28" s="9" t="s">
        <v>15</v>
      </c>
      <c r="F28" s="4" t="s">
        <v>16</v>
      </c>
      <c r="G28" s="6" t="s">
        <v>17</v>
      </c>
      <c r="H28" s="7">
        <v>-5.9002824000000005E-4</v>
      </c>
      <c r="I28" s="8" t="e">
        <f>_xll.qlSwapRateHelper2(,$H28,$D28,Calendar,$F28,$E28,$G28,$I$25,0,C28,Discounting,Permanent,,ObjectOverwrite)</f>
        <v>#NUM!</v>
      </c>
      <c r="J28" s="26" t="b">
        <f t="shared" si="13"/>
        <v>0</v>
      </c>
      <c r="K28" s="13"/>
      <c r="M28" s="63" t="str">
        <f t="shared" si="9"/>
        <v>Sw</v>
      </c>
      <c r="N28" s="64" t="str">
        <f t="shared" si="10"/>
        <v>10M</v>
      </c>
      <c r="O28" s="64" t="e">
        <f t="shared" si="11"/>
        <v>#NUM!</v>
      </c>
      <c r="P28" s="64" t="b">
        <f t="shared" si="12"/>
        <v>0</v>
      </c>
      <c r="Q28" s="34" t="e">
        <v>#N/A</v>
      </c>
      <c r="R28" s="34" t="e">
        <v>#N/A</v>
      </c>
      <c r="S28" s="34" t="e">
        <v>#N/A</v>
      </c>
      <c r="T28" s="52" t="e">
        <f>_xll.qlRateHelperQuoteValue(S28,Trigger)</f>
        <v>#VALUE!</v>
      </c>
      <c r="U28" s="35" t="e">
        <f>_xll.qlRateHelperEarliestDate(S28,Trigger)</f>
        <v>#VALUE!</v>
      </c>
      <c r="V28" s="35" t="e">
        <f>_xll.qlRateHelperLatestDate(S28,Trigger)</f>
        <v>#VALUE!</v>
      </c>
      <c r="W28" s="40" t="e">
        <v>#N/A</v>
      </c>
    </row>
    <row r="29" spans="1:23" ht="11.25" customHeight="1" x14ac:dyDescent="0.25">
      <c r="A29" s="62" t="s">
        <v>46</v>
      </c>
      <c r="B29" s="4"/>
      <c r="C29" s="4" t="s">
        <v>14</v>
      </c>
      <c r="D29" s="5" t="str">
        <v>4M</v>
      </c>
      <c r="E29" s="9" t="s">
        <v>15</v>
      </c>
      <c r="F29" s="4" t="s">
        <v>16</v>
      </c>
      <c r="G29" s="6" t="s">
        <v>17</v>
      </c>
      <c r="H29" s="7">
        <v>-6.1004337000000004E-4</v>
      </c>
      <c r="I29" s="8" t="e">
        <f>_xll.qlSwapRateHelper2(,$H29,$D29,Calendar,$F29,$E29,$G29,$I$25,0,C29,Discounting,Permanent,,ObjectOverwrite)</f>
        <v>#NUM!</v>
      </c>
      <c r="J29" s="26" t="b">
        <f t="shared" si="13"/>
        <v>0</v>
      </c>
      <c r="K29" s="13"/>
      <c r="M29" s="63" t="str">
        <f t="shared" si="9"/>
        <v>Sw</v>
      </c>
      <c r="N29" s="64" t="str">
        <f t="shared" si="10"/>
        <v>11M</v>
      </c>
      <c r="O29" s="64" t="e">
        <f t="shared" si="11"/>
        <v>#NUM!</v>
      </c>
      <c r="P29" s="64" t="b">
        <f t="shared" si="12"/>
        <v>0</v>
      </c>
      <c r="Q29" s="34" t="e">
        <v>#N/A</v>
      </c>
      <c r="R29" s="34" t="e">
        <v>#N/A</v>
      </c>
      <c r="S29" s="34" t="e">
        <v>#N/A</v>
      </c>
      <c r="T29" s="52" t="e">
        <f>_xll.qlRateHelperQuoteValue(S29,Trigger)</f>
        <v>#VALUE!</v>
      </c>
      <c r="U29" s="35" t="e">
        <f>_xll.qlRateHelperEarliestDate(S29,Trigger)</f>
        <v>#VALUE!</v>
      </c>
      <c r="V29" s="35" t="e">
        <f>_xll.qlRateHelperLatestDate(S29,Trigger)</f>
        <v>#VALUE!</v>
      </c>
      <c r="W29" s="40" t="e">
        <v>#N/A</v>
      </c>
    </row>
    <row r="30" spans="1:23" ht="11.25" customHeight="1" x14ac:dyDescent="0.25">
      <c r="A30" s="62" t="s">
        <v>46</v>
      </c>
      <c r="B30" s="4"/>
      <c r="C30" s="4" t="s">
        <v>14</v>
      </c>
      <c r="D30" s="5" t="str">
        <v>5M</v>
      </c>
      <c r="E30" s="9" t="s">
        <v>15</v>
      </c>
      <c r="F30" s="4" t="s">
        <v>16</v>
      </c>
      <c r="G30" s="6" t="s">
        <v>17</v>
      </c>
      <c r="H30" s="7">
        <v>-6.2006068999999992E-4</v>
      </c>
      <c r="I30" s="8" t="e">
        <f>_xll.qlSwapRateHelper2(,$H30,$D30,Calendar,$F30,$E30,$G30,$I$25,0,C30,Discounting,Permanent,,ObjectOverwrite)</f>
        <v>#NUM!</v>
      </c>
      <c r="J30" s="26" t="b">
        <f t="shared" si="13"/>
        <v>0</v>
      </c>
      <c r="K30" s="13"/>
      <c r="M30" s="63" t="str">
        <f t="shared" si="9"/>
        <v>Sw</v>
      </c>
      <c r="N30" s="64" t="str">
        <f t="shared" si="10"/>
        <v>12M</v>
      </c>
      <c r="O30" s="64" t="e">
        <f t="shared" si="11"/>
        <v>#NUM!</v>
      </c>
      <c r="P30" s="64" t="b">
        <f t="shared" si="12"/>
        <v>0</v>
      </c>
      <c r="Q30" s="34" t="e">
        <v>#N/A</v>
      </c>
      <c r="R30" s="34" t="e">
        <v>#N/A</v>
      </c>
      <c r="S30" s="34" t="e">
        <v>#N/A</v>
      </c>
      <c r="T30" s="52" t="e">
        <f>_xll.qlRateHelperQuoteValue(S30,Trigger)</f>
        <v>#VALUE!</v>
      </c>
      <c r="U30" s="35" t="e">
        <f>_xll.qlRateHelperEarliestDate(S30,Trigger)</f>
        <v>#VALUE!</v>
      </c>
      <c r="V30" s="35" t="e">
        <f>_xll.qlRateHelperLatestDate(S30,Trigger)</f>
        <v>#VALUE!</v>
      </c>
      <c r="W30" s="40" t="e">
        <v>#N/A</v>
      </c>
    </row>
    <row r="31" spans="1:23" ht="11.25" customHeight="1" x14ac:dyDescent="0.25">
      <c r="A31" s="62" t="s">
        <v>46</v>
      </c>
      <c r="B31" s="4"/>
      <c r="C31" s="4" t="s">
        <v>14</v>
      </c>
      <c r="D31" s="5" t="str">
        <v>6M</v>
      </c>
      <c r="E31" s="9" t="s">
        <v>15</v>
      </c>
      <c r="F31" s="4" t="s">
        <v>16</v>
      </c>
      <c r="G31" s="6" t="s">
        <v>17</v>
      </c>
      <c r="H31" s="7">
        <v>-6.4007747000000004E-4</v>
      </c>
      <c r="I31" s="8" t="e">
        <f>_xll.qlSwapRateHelper2(,$H31,$D31,Calendar,$F31,$E31,$G31,$I$25,0,C31,Discounting,Permanent,,ObjectOverwrite)</f>
        <v>#NUM!</v>
      </c>
      <c r="J31" s="26" t="b">
        <f t="shared" si="13"/>
        <v>0</v>
      </c>
      <c r="K31" s="13"/>
      <c r="M31" s="63" t="str">
        <f t="shared" si="9"/>
        <v>Sw</v>
      </c>
      <c r="N31" s="64" t="str">
        <f t="shared" si="10"/>
        <v>1Y3M</v>
      </c>
      <c r="O31" s="64" t="e">
        <f t="shared" si="11"/>
        <v>#NUM!</v>
      </c>
      <c r="P31" s="64" t="b">
        <f t="shared" si="12"/>
        <v>0</v>
      </c>
      <c r="Q31" s="34" t="e">
        <v>#N/A</v>
      </c>
      <c r="R31" s="34" t="e">
        <v>#N/A</v>
      </c>
      <c r="S31" s="34" t="e">
        <v>#N/A</v>
      </c>
      <c r="T31" s="52" t="e">
        <f>_xll.qlRateHelperQuoteValue(S31,Trigger)</f>
        <v>#VALUE!</v>
      </c>
      <c r="U31" s="35" t="e">
        <f>_xll.qlRateHelperEarliestDate(S31,Trigger)</f>
        <v>#VALUE!</v>
      </c>
      <c r="V31" s="35" t="e">
        <f>_xll.qlRateHelperLatestDate(S31,Trigger)</f>
        <v>#VALUE!</v>
      </c>
      <c r="W31" s="40" t="e">
        <v>#N/A</v>
      </c>
    </row>
    <row r="32" spans="1:23" ht="11.25" customHeight="1" x14ac:dyDescent="0.25">
      <c r="A32" s="62" t="s">
        <v>46</v>
      </c>
      <c r="B32" s="4"/>
      <c r="C32" s="4" t="s">
        <v>14</v>
      </c>
      <c r="D32" s="5" t="str">
        <v>7M</v>
      </c>
      <c r="E32" s="9" t="s">
        <v>15</v>
      </c>
      <c r="F32" s="4" t="s">
        <v>16</v>
      </c>
      <c r="G32" s="6" t="s">
        <v>17</v>
      </c>
      <c r="H32" s="7">
        <v>-6.7008447999999997E-4</v>
      </c>
      <c r="I32" s="8" t="e">
        <f>_xll.qlSwapRateHelper2(,$H32,$D32,Calendar,$F32,$E32,$G32,$I$25,0,C32,Discounting,Permanent,,ObjectOverwrite)</f>
        <v>#NUM!</v>
      </c>
      <c r="J32" s="26" t="b">
        <f t="shared" si="13"/>
        <v>0</v>
      </c>
      <c r="K32" s="13"/>
      <c r="M32" s="63" t="str">
        <f t="shared" si="9"/>
        <v>Sw</v>
      </c>
      <c r="N32" s="64" t="str">
        <f t="shared" si="10"/>
        <v>1Y6M</v>
      </c>
      <c r="O32" s="64" t="e">
        <f t="shared" si="11"/>
        <v>#NUM!</v>
      </c>
      <c r="P32" s="64" t="b">
        <f t="shared" si="12"/>
        <v>0</v>
      </c>
      <c r="Q32" s="34" t="e">
        <v>#N/A</v>
      </c>
      <c r="R32" s="34" t="e">
        <v>#N/A</v>
      </c>
      <c r="S32" s="34" t="e">
        <v>#N/A</v>
      </c>
      <c r="T32" s="52" t="e">
        <f>_xll.qlRateHelperQuoteValue(S32,Trigger)</f>
        <v>#VALUE!</v>
      </c>
      <c r="U32" s="35" t="e">
        <f>_xll.qlRateHelperEarliestDate(S32,Trigger)</f>
        <v>#VALUE!</v>
      </c>
      <c r="V32" s="35" t="e">
        <f>_xll.qlRateHelperLatestDate(S32,Trigger)</f>
        <v>#VALUE!</v>
      </c>
      <c r="W32" s="40" t="e">
        <v>#N/A</v>
      </c>
    </row>
    <row r="33" spans="1:23" ht="11.25" customHeight="1" x14ac:dyDescent="0.25">
      <c r="A33" s="62" t="s">
        <v>46</v>
      </c>
      <c r="B33" s="4"/>
      <c r="C33" s="4" t="s">
        <v>14</v>
      </c>
      <c r="D33" s="5" t="str">
        <v>8M</v>
      </c>
      <c r="E33" s="9" t="s">
        <v>15</v>
      </c>
      <c r="F33" s="4" t="s">
        <v>16</v>
      </c>
      <c r="G33" s="6" t="s">
        <v>17</v>
      </c>
      <c r="H33" s="7">
        <v>-6.5010897999999992E-4</v>
      </c>
      <c r="I33" s="8" t="e">
        <f>_xll.qlSwapRateHelper2(,$H33,$D33,Calendar,$F33,$E33,$G33,$I$25,0,C33,Discounting,Permanent,,ObjectOverwrite)</f>
        <v>#NUM!</v>
      </c>
      <c r="J33" s="26" t="b">
        <f t="shared" si="13"/>
        <v>0</v>
      </c>
      <c r="M33" s="63" t="str">
        <f t="shared" si="9"/>
        <v>Sw</v>
      </c>
      <c r="N33" s="64" t="str">
        <f t="shared" si="10"/>
        <v>1Y9M</v>
      </c>
      <c r="O33" s="64" t="e">
        <f t="shared" si="11"/>
        <v>#NUM!</v>
      </c>
      <c r="P33" s="64" t="b">
        <f t="shared" si="12"/>
        <v>0</v>
      </c>
      <c r="Q33" s="34" t="e">
        <v>#N/A</v>
      </c>
      <c r="R33" s="34" t="e">
        <v>#N/A</v>
      </c>
      <c r="S33" s="34" t="e">
        <v>#N/A</v>
      </c>
      <c r="T33" s="52" t="e">
        <f>_xll.qlRateHelperQuoteValue(S33,Trigger)</f>
        <v>#VALUE!</v>
      </c>
      <c r="U33" s="35" t="e">
        <f>_xll.qlRateHelperEarliestDate(S33,Trigger)</f>
        <v>#VALUE!</v>
      </c>
      <c r="V33" s="35" t="e">
        <f>_xll.qlRateHelperLatestDate(S33,Trigger)</f>
        <v>#VALUE!</v>
      </c>
      <c r="W33" s="40" t="e">
        <v>#N/A</v>
      </c>
    </row>
    <row r="34" spans="1:23" ht="11.25" customHeight="1" x14ac:dyDescent="0.25">
      <c r="A34" s="62" t="s">
        <v>46</v>
      </c>
      <c r="B34" s="4"/>
      <c r="C34" s="4" t="s">
        <v>14</v>
      </c>
      <c r="D34" s="5" t="str">
        <v>9M</v>
      </c>
      <c r="E34" s="9" t="s">
        <v>15</v>
      </c>
      <c r="F34" s="4" t="s">
        <v>16</v>
      </c>
      <c r="G34" s="6" t="s">
        <v>17</v>
      </c>
      <c r="H34" s="7">
        <v>-6.7011901000000001E-4</v>
      </c>
      <c r="I34" s="8" t="e">
        <f>_xll.qlSwapRateHelper2(,$H34,$D34,Calendar,$F34,$E34,$G34,$I$25,0,C34,Discounting,Permanent,,ObjectOverwrite)</f>
        <v>#NUM!</v>
      </c>
      <c r="J34" s="26" t="b">
        <f t="shared" si="13"/>
        <v>0</v>
      </c>
      <c r="M34" s="63" t="str">
        <f t="shared" si="9"/>
        <v>Sw</v>
      </c>
      <c r="N34" s="64" t="str">
        <f t="shared" si="10"/>
        <v>2Y</v>
      </c>
      <c r="O34" s="64" t="e">
        <f t="shared" si="11"/>
        <v>#NUM!</v>
      </c>
      <c r="P34" s="64" t="b">
        <f t="shared" si="12"/>
        <v>0</v>
      </c>
      <c r="Q34" s="34" t="e">
        <v>#N/A</v>
      </c>
      <c r="R34" s="34" t="e">
        <v>#N/A</v>
      </c>
      <c r="S34" s="34" t="e">
        <v>#N/A</v>
      </c>
      <c r="T34" s="52" t="e">
        <f>_xll.qlRateHelperQuoteValue(S34,Trigger)</f>
        <v>#VALUE!</v>
      </c>
      <c r="U34" s="35" t="e">
        <f>_xll.qlRateHelperEarliestDate(S34,Trigger)</f>
        <v>#VALUE!</v>
      </c>
      <c r="V34" s="35" t="e">
        <f>_xll.qlRateHelperLatestDate(S34,Trigger)</f>
        <v>#VALUE!</v>
      </c>
      <c r="W34" s="40" t="e">
        <v>#N/A</v>
      </c>
    </row>
    <row r="35" spans="1:23" ht="11.25" customHeight="1" x14ac:dyDescent="0.25">
      <c r="A35" s="62" t="s">
        <v>46</v>
      </c>
      <c r="B35" s="4"/>
      <c r="C35" s="4" t="s">
        <v>14</v>
      </c>
      <c r="D35" s="5" t="str">
        <v>10M</v>
      </c>
      <c r="E35" s="9" t="s">
        <v>15</v>
      </c>
      <c r="F35" s="4" t="s">
        <v>16</v>
      </c>
      <c r="G35" s="6" t="s">
        <v>17</v>
      </c>
      <c r="H35" s="7">
        <v>-6.7013479000000006E-4</v>
      </c>
      <c r="I35" s="8" t="e">
        <f>_xll.qlSwapRateHelper2(,$H35,$D35,Calendar,$F35,$E35,$G35,$I$25,0,C35,Discounting,Permanent,,ObjectOverwrite)</f>
        <v>#NUM!</v>
      </c>
      <c r="J35" s="26" t="b">
        <f t="shared" si="13"/>
        <v>0</v>
      </c>
      <c r="M35" s="63" t="str">
        <f t="shared" si="9"/>
        <v>Sw</v>
      </c>
      <c r="N35" s="64" t="str">
        <f t="shared" si="10"/>
        <v>2Y3M</v>
      </c>
      <c r="O35" s="64" t="e">
        <f t="shared" si="11"/>
        <v>#NUM!</v>
      </c>
      <c r="P35" s="64" t="b">
        <f t="shared" si="12"/>
        <v>0</v>
      </c>
      <c r="Q35" s="34" t="e">
        <v>#N/A</v>
      </c>
      <c r="R35" s="34" t="e">
        <v>#N/A</v>
      </c>
      <c r="S35" s="34" t="e">
        <v>#N/A</v>
      </c>
      <c r="T35" s="52" t="e">
        <f>_xll.qlRateHelperQuoteValue(S35,Trigger)</f>
        <v>#VALUE!</v>
      </c>
      <c r="U35" s="35" t="e">
        <f>_xll.qlRateHelperEarliestDate(S35,Trigger)</f>
        <v>#VALUE!</v>
      </c>
      <c r="V35" s="35" t="e">
        <f>_xll.qlRateHelperLatestDate(S35,Trigger)</f>
        <v>#VALUE!</v>
      </c>
      <c r="W35" s="40" t="e">
        <v>#N/A</v>
      </c>
    </row>
    <row r="36" spans="1:23" ht="11.25" customHeight="1" x14ac:dyDescent="0.25">
      <c r="A36" s="62" t="s">
        <v>46</v>
      </c>
      <c r="B36" s="4"/>
      <c r="C36" s="4" t="s">
        <v>14</v>
      </c>
      <c r="D36" s="5" t="str">
        <v>11M</v>
      </c>
      <c r="E36" s="9" t="s">
        <v>15</v>
      </c>
      <c r="F36" s="4" t="s">
        <v>16</v>
      </c>
      <c r="G36" s="6" t="s">
        <v>17</v>
      </c>
      <c r="H36" s="7">
        <v>-6.5015753E-4</v>
      </c>
      <c r="I36" s="8" t="e">
        <f>_xll.qlSwapRateHelper2(,$H36,$D36,Calendar,$F36,$E36,$G36,$I$25,0,C36,Discounting,Permanent,,ObjectOverwrite)</f>
        <v>#NUM!</v>
      </c>
      <c r="J36" s="26" t="b">
        <f t="shared" si="13"/>
        <v>0</v>
      </c>
      <c r="M36" s="63" t="str">
        <f t="shared" si="9"/>
        <v>Sw</v>
      </c>
      <c r="N36" s="64" t="str">
        <f t="shared" si="10"/>
        <v>2Y6M</v>
      </c>
      <c r="O36" s="64" t="e">
        <f t="shared" si="11"/>
        <v>#NUM!</v>
      </c>
      <c r="P36" s="64" t="b">
        <f t="shared" si="12"/>
        <v>0</v>
      </c>
      <c r="Q36" s="34" t="e">
        <v>#N/A</v>
      </c>
      <c r="R36" s="34" t="e">
        <v>#N/A</v>
      </c>
      <c r="S36" s="34" t="e">
        <v>#N/A</v>
      </c>
      <c r="T36" s="52" t="e">
        <f>_xll.qlRateHelperQuoteValue(S36,Trigger)</f>
        <v>#VALUE!</v>
      </c>
      <c r="U36" s="35" t="e">
        <f>_xll.qlRateHelperEarliestDate(S36,Trigger)</f>
        <v>#VALUE!</v>
      </c>
      <c r="V36" s="35" t="e">
        <f>_xll.qlRateHelperLatestDate(S36,Trigger)</f>
        <v>#VALUE!</v>
      </c>
      <c r="W36" s="40" t="e">
        <v>#N/A</v>
      </c>
    </row>
    <row r="37" spans="1:23" ht="11.25" customHeight="1" x14ac:dyDescent="0.25">
      <c r="A37" s="62" t="s">
        <v>46</v>
      </c>
      <c r="B37" s="4"/>
      <c r="C37" s="4" t="s">
        <v>14</v>
      </c>
      <c r="D37" s="5" t="str">
        <v>12M</v>
      </c>
      <c r="E37" s="9" t="s">
        <v>15</v>
      </c>
      <c r="F37" s="4" t="s">
        <v>16</v>
      </c>
      <c r="G37" s="6" t="s">
        <v>17</v>
      </c>
      <c r="H37" s="7">
        <v>-6.4017474000000005E-4</v>
      </c>
      <c r="I37" s="8" t="e">
        <f>_xll.qlSwapRateHelper2(,$H37,$D37,Calendar,$F37,$E37,$G37,$I$25,0,C37,Discounting,Permanent,,ObjectOverwrite)</f>
        <v>#NUM!</v>
      </c>
      <c r="J37" s="26" t="b">
        <f t="shared" si="13"/>
        <v>0</v>
      </c>
      <c r="M37" s="63" t="str">
        <f t="shared" si="9"/>
        <v>Sw</v>
      </c>
      <c r="N37" s="64" t="str">
        <f t="shared" si="10"/>
        <v>2Y9M</v>
      </c>
      <c r="O37" s="64" t="e">
        <f t="shared" si="11"/>
        <v>#NUM!</v>
      </c>
      <c r="P37" s="64" t="b">
        <f t="shared" si="12"/>
        <v>0</v>
      </c>
      <c r="Q37" s="34" t="e">
        <v>#N/A</v>
      </c>
      <c r="R37" s="34" t="e">
        <v>#N/A</v>
      </c>
      <c r="S37" s="34" t="e">
        <v>#N/A</v>
      </c>
      <c r="T37" s="52" t="e">
        <f>_xll.qlRateHelperQuoteValue(S37,Trigger)</f>
        <v>#VALUE!</v>
      </c>
      <c r="U37" s="35" t="e">
        <f>_xll.qlRateHelperEarliestDate(S37,Trigger)</f>
        <v>#VALUE!</v>
      </c>
      <c r="V37" s="35" t="e">
        <f>_xll.qlRateHelperLatestDate(S37,Trigger)</f>
        <v>#VALUE!</v>
      </c>
      <c r="W37" s="40" t="e">
        <v>#N/A</v>
      </c>
    </row>
    <row r="38" spans="1:23" ht="11.25" customHeight="1" x14ac:dyDescent="0.25">
      <c r="A38" s="62" t="s">
        <v>46</v>
      </c>
      <c r="B38" s="4"/>
      <c r="C38" s="4" t="s">
        <v>14</v>
      </c>
      <c r="D38" s="5" t="str">
        <v>1Y3M</v>
      </c>
      <c r="E38" s="9" t="s">
        <v>15</v>
      </c>
      <c r="F38" s="4" t="s">
        <v>16</v>
      </c>
      <c r="G38" s="6" t="s">
        <v>17</v>
      </c>
      <c r="H38" s="7">
        <v>-6.1519970999999996E-4</v>
      </c>
      <c r="I38" s="8" t="e">
        <f>_xll.qlSwapRateHelper2(,$H38,$D38,Calendar,$F38,$E38,$G38,$I$25,0,C38,Discounting,Permanent,,ObjectOverwrite)</f>
        <v>#NUM!</v>
      </c>
      <c r="J38" s="26" t="b">
        <f t="shared" si="13"/>
        <v>0</v>
      </c>
      <c r="M38" s="63" t="str">
        <f t="shared" si="9"/>
        <v>Sw</v>
      </c>
      <c r="N38" s="64" t="str">
        <f t="shared" si="10"/>
        <v>3Y</v>
      </c>
      <c r="O38" s="64" t="e">
        <f t="shared" si="11"/>
        <v>#NUM!</v>
      </c>
      <c r="P38" s="64" t="b">
        <f t="shared" si="12"/>
        <v>0</v>
      </c>
      <c r="Q38" s="34" t="e">
        <v>#N/A</v>
      </c>
      <c r="R38" s="34" t="e">
        <v>#N/A</v>
      </c>
      <c r="S38" s="34" t="e">
        <v>#N/A</v>
      </c>
      <c r="T38" s="52" t="e">
        <f>_xll.qlRateHelperQuoteValue(S38,Trigger)</f>
        <v>#VALUE!</v>
      </c>
      <c r="U38" s="35" t="e">
        <f>_xll.qlRateHelperEarliestDate(S38,Trigger)</f>
        <v>#VALUE!</v>
      </c>
      <c r="V38" s="35" t="e">
        <f>_xll.qlRateHelperLatestDate(S38,Trigger)</f>
        <v>#VALUE!</v>
      </c>
      <c r="W38" s="40" t="e">
        <v>#N/A</v>
      </c>
    </row>
    <row r="39" spans="1:23" ht="11.25" customHeight="1" x14ac:dyDescent="0.25">
      <c r="A39" s="62" t="s">
        <v>46</v>
      </c>
      <c r="B39" s="4"/>
      <c r="C39" s="4" t="s">
        <v>14</v>
      </c>
      <c r="D39" s="5" t="str">
        <v>1Y6M</v>
      </c>
      <c r="E39" s="9" t="s">
        <v>15</v>
      </c>
      <c r="F39" s="4" t="s">
        <v>16</v>
      </c>
      <c r="G39" s="6" t="s">
        <v>17</v>
      </c>
      <c r="H39" s="7">
        <v>-5.5528088000000007E-4</v>
      </c>
      <c r="I39" s="8" t="e">
        <f>_xll.qlSwapRateHelper2(,$H39,$D39,Calendar,$F39,$E39,$G39,$I$25,0,C39,Discounting,Permanent,,ObjectOverwrite)</f>
        <v>#NUM!</v>
      </c>
      <c r="J39" s="26" t="b">
        <f t="shared" si="13"/>
        <v>0</v>
      </c>
      <c r="M39" s="63" t="str">
        <f t="shared" si="9"/>
        <v>Sw</v>
      </c>
      <c r="N39" s="64" t="str">
        <f t="shared" si="10"/>
        <v>4Y</v>
      </c>
      <c r="O39" s="64" t="e">
        <f t="shared" si="11"/>
        <v>#NUM!</v>
      </c>
      <c r="P39" s="64" t="b">
        <f t="shared" si="12"/>
        <v>0</v>
      </c>
      <c r="Q39" s="34" t="e">
        <v>#N/A</v>
      </c>
      <c r="R39" s="34" t="e">
        <v>#N/A</v>
      </c>
      <c r="S39" s="34" t="e">
        <v>#N/A</v>
      </c>
      <c r="T39" s="52" t="e">
        <f>_xll.qlRateHelperQuoteValue(S39,Trigger)</f>
        <v>#VALUE!</v>
      </c>
      <c r="U39" s="35" t="e">
        <f>_xll.qlRateHelperEarliestDate(S39,Trigger)</f>
        <v>#VALUE!</v>
      </c>
      <c r="V39" s="35" t="e">
        <f>_xll.qlRateHelperLatestDate(S39,Trigger)</f>
        <v>#VALUE!</v>
      </c>
      <c r="W39" s="40" t="e">
        <v>#N/A</v>
      </c>
    </row>
    <row r="40" spans="1:23" ht="11.25" customHeight="1" x14ac:dyDescent="0.25">
      <c r="A40" s="62" t="s">
        <v>46</v>
      </c>
      <c r="B40" s="4"/>
      <c r="C40" s="4" t="s">
        <v>14</v>
      </c>
      <c r="D40" s="5" t="str">
        <v>1Y9M</v>
      </c>
      <c r="E40" s="9" t="s">
        <v>15</v>
      </c>
      <c r="F40" s="4" t="s">
        <v>16</v>
      </c>
      <c r="G40" s="6" t="s">
        <v>17</v>
      </c>
      <c r="H40" s="7">
        <v>-4.7549287000000004E-4</v>
      </c>
      <c r="I40" s="8" t="e">
        <f>_xll.qlSwapRateHelper2(,$H40,$D40,Calendar,$F40,$E40,$G40,$I$25,0,C40,Discounting,Permanent,,ObjectOverwrite)</f>
        <v>#NUM!</v>
      </c>
      <c r="J40" s="26" t="b">
        <f t="shared" si="13"/>
        <v>0</v>
      </c>
      <c r="M40" s="63" t="str">
        <f t="shared" si="9"/>
        <v>Sw</v>
      </c>
      <c r="N40" s="64" t="str">
        <f t="shared" si="10"/>
        <v>5Y</v>
      </c>
      <c r="O40" s="64" t="e">
        <f t="shared" si="11"/>
        <v>#NUM!</v>
      </c>
      <c r="P40" s="64" t="b">
        <f t="shared" si="12"/>
        <v>0</v>
      </c>
      <c r="Q40" s="34" t="e">
        <v>#N/A</v>
      </c>
      <c r="R40" s="34" t="e">
        <v>#N/A</v>
      </c>
      <c r="S40" s="34" t="e">
        <v>#N/A</v>
      </c>
      <c r="T40" s="52" t="e">
        <f>_xll.qlRateHelperQuoteValue(S40,Trigger)</f>
        <v>#VALUE!</v>
      </c>
      <c r="U40" s="35" t="e">
        <f>_xll.qlRateHelperEarliestDate(S40,Trigger)</f>
        <v>#VALUE!</v>
      </c>
      <c r="V40" s="35" t="e">
        <f>_xll.qlRateHelperLatestDate(S40,Trigger)</f>
        <v>#VALUE!</v>
      </c>
      <c r="W40" s="40" t="e">
        <v>#N/A</v>
      </c>
    </row>
    <row r="41" spans="1:23" ht="11.25" customHeight="1" x14ac:dyDescent="0.25">
      <c r="A41" s="62" t="s">
        <v>46</v>
      </c>
      <c r="B41" s="4"/>
      <c r="C41" s="4" t="s">
        <v>14</v>
      </c>
      <c r="D41" s="5" t="str">
        <v>2Y</v>
      </c>
      <c r="E41" s="9" t="s">
        <v>15</v>
      </c>
      <c r="F41" s="4" t="s">
        <v>16</v>
      </c>
      <c r="G41" s="6" t="s">
        <v>17</v>
      </c>
      <c r="H41" s="7">
        <v>-3.7999999999999997E-4</v>
      </c>
      <c r="I41" s="8" t="e">
        <f>_xll.qlSwapRateHelper2(,$H41,$D41,Calendar,$F41,$E41,$G41,$I$25,0,C41,Discounting,Permanent,,ObjectOverwrite)</f>
        <v>#NUM!</v>
      </c>
      <c r="J41" s="26" t="b">
        <f t="shared" si="13"/>
        <v>0</v>
      </c>
      <c r="M41" s="63" t="str">
        <f t="shared" si="9"/>
        <v>Sw</v>
      </c>
      <c r="N41" s="64" t="str">
        <f t="shared" si="10"/>
        <v>6Y</v>
      </c>
      <c r="O41" s="64" t="e">
        <f t="shared" si="11"/>
        <v>#NUM!</v>
      </c>
      <c r="P41" s="64" t="b">
        <f t="shared" si="12"/>
        <v>0</v>
      </c>
      <c r="Q41" s="34" t="e">
        <v>#N/A</v>
      </c>
      <c r="R41" s="34" t="e">
        <v>#N/A</v>
      </c>
      <c r="S41" s="34" t="e">
        <v>#N/A</v>
      </c>
      <c r="T41" s="52" t="e">
        <f>_xll.qlRateHelperQuoteValue(S41,Trigger)</f>
        <v>#VALUE!</v>
      </c>
      <c r="U41" s="35" t="e">
        <f>_xll.qlRateHelperEarliestDate(S41,Trigger)</f>
        <v>#VALUE!</v>
      </c>
      <c r="V41" s="35" t="e">
        <f>_xll.qlRateHelperLatestDate(S41,Trigger)</f>
        <v>#VALUE!</v>
      </c>
      <c r="W41" s="40" t="e">
        <v>#N/A</v>
      </c>
    </row>
    <row r="42" spans="1:23" ht="11.25" customHeight="1" x14ac:dyDescent="0.25">
      <c r="A42" s="62" t="s">
        <v>46</v>
      </c>
      <c r="B42" s="4"/>
      <c r="C42" s="4" t="s">
        <v>14</v>
      </c>
      <c r="D42" s="5" t="str">
        <v>2Y3M</v>
      </c>
      <c r="E42" s="9" t="s">
        <v>15</v>
      </c>
      <c r="F42" s="4" t="s">
        <v>16</v>
      </c>
      <c r="G42" s="6" t="s">
        <v>17</v>
      </c>
      <c r="H42" s="7">
        <v>-2.5858492000000003E-4</v>
      </c>
      <c r="I42" s="8" t="e">
        <f>_xll.qlSwapRateHelper2(,$H42,$D42,Calendar,$F42,$E42,$G42,$I$25,0,C42,Discounting,Permanent,,ObjectOverwrite)</f>
        <v>#NUM!</v>
      </c>
      <c r="J42" s="26" t="b">
        <f t="shared" si="13"/>
        <v>0</v>
      </c>
      <c r="M42" s="63" t="str">
        <f t="shared" si="9"/>
        <v>Sw</v>
      </c>
      <c r="N42" s="64" t="str">
        <f t="shared" si="10"/>
        <v>7Y</v>
      </c>
      <c r="O42" s="64" t="e">
        <f t="shared" si="11"/>
        <v>#NUM!</v>
      </c>
      <c r="P42" s="64" t="b">
        <f t="shared" si="12"/>
        <v>0</v>
      </c>
      <c r="Q42" s="34" t="e">
        <v>#N/A</v>
      </c>
      <c r="R42" s="34" t="e">
        <v>#N/A</v>
      </c>
      <c r="S42" s="34" t="e">
        <v>#N/A</v>
      </c>
      <c r="T42" s="52" t="e">
        <f>_xll.qlRateHelperQuoteValue(S42,Trigger)</f>
        <v>#VALUE!</v>
      </c>
      <c r="U42" s="35" t="e">
        <f>_xll.qlRateHelperEarliestDate(S42,Trigger)</f>
        <v>#VALUE!</v>
      </c>
      <c r="V42" s="35" t="e">
        <f>_xll.qlRateHelperLatestDate(S42,Trigger)</f>
        <v>#VALUE!</v>
      </c>
      <c r="W42" s="40" t="e">
        <v>#N/A</v>
      </c>
    </row>
    <row r="43" spans="1:23" ht="11.25" customHeight="1" x14ac:dyDescent="0.25">
      <c r="A43" s="62" t="s">
        <v>46</v>
      </c>
      <c r="B43" s="4"/>
      <c r="C43" s="4" t="s">
        <v>14</v>
      </c>
      <c r="D43" s="5" t="str">
        <v>2Y6M</v>
      </c>
      <c r="E43" s="9" t="s">
        <v>15</v>
      </c>
      <c r="F43" s="4" t="s">
        <v>16</v>
      </c>
      <c r="G43" s="6" t="s">
        <v>17</v>
      </c>
      <c r="H43" s="7">
        <v>-1.0400698999999999E-4</v>
      </c>
      <c r="I43" s="8" t="e">
        <f>_xll.qlSwapRateHelper2(,$H43,$D43,Calendar,$F43,$E43,$G43,$I$25,0,C43,Discounting,Permanent,,ObjectOverwrite)</f>
        <v>#NUM!</v>
      </c>
      <c r="J43" s="26" t="b">
        <f t="shared" si="13"/>
        <v>0</v>
      </c>
      <c r="M43" s="63" t="str">
        <f t="shared" si="9"/>
        <v>Sw</v>
      </c>
      <c r="N43" s="64" t="str">
        <f t="shared" si="10"/>
        <v>8Y</v>
      </c>
      <c r="O43" s="64" t="e">
        <f t="shared" si="11"/>
        <v>#NUM!</v>
      </c>
      <c r="P43" s="64" t="b">
        <f t="shared" si="12"/>
        <v>0</v>
      </c>
      <c r="Q43" s="34" t="e">
        <v>#N/A</v>
      </c>
      <c r="R43" s="34" t="e">
        <v>#N/A</v>
      </c>
      <c r="S43" s="34" t="e">
        <v>#N/A</v>
      </c>
      <c r="T43" s="52" t="e">
        <f>_xll.qlRateHelperQuoteValue(S43,Trigger)</f>
        <v>#VALUE!</v>
      </c>
      <c r="U43" s="35" t="e">
        <f>_xll.qlRateHelperEarliestDate(S43,Trigger)</f>
        <v>#VALUE!</v>
      </c>
      <c r="V43" s="35" t="e">
        <f>_xll.qlRateHelperLatestDate(S43,Trigger)</f>
        <v>#VALUE!</v>
      </c>
      <c r="W43" s="40" t="e">
        <v>#N/A</v>
      </c>
    </row>
    <row r="44" spans="1:23" ht="11.25" customHeight="1" x14ac:dyDescent="0.25">
      <c r="A44" s="62" t="s">
        <v>46</v>
      </c>
      <c r="B44" s="4"/>
      <c r="C44" s="4" t="s">
        <v>14</v>
      </c>
      <c r="D44" s="5" t="str">
        <v>2Y9M</v>
      </c>
      <c r="E44" s="9" t="s">
        <v>15</v>
      </c>
      <c r="F44" s="4" t="s">
        <v>16</v>
      </c>
      <c r="G44" s="6" t="s">
        <v>17</v>
      </c>
      <c r="H44" s="7">
        <v>7.3333989999999999E-5</v>
      </c>
      <c r="I44" s="8" t="e">
        <f>_xll.qlSwapRateHelper2(,$H44,$D44,Calendar,$F44,$E44,$G44,$I$25,0,C44,Discounting,Permanent,,ObjectOverwrite)</f>
        <v>#NUM!</v>
      </c>
      <c r="J44" s="26" t="b">
        <f t="shared" si="13"/>
        <v>0</v>
      </c>
      <c r="M44" s="63" t="str">
        <f t="shared" si="9"/>
        <v>Sw</v>
      </c>
      <c r="N44" s="64" t="str">
        <f t="shared" si="10"/>
        <v>9Y</v>
      </c>
      <c r="O44" s="64" t="e">
        <f t="shared" si="11"/>
        <v>#NUM!</v>
      </c>
      <c r="P44" s="64" t="b">
        <f t="shared" si="12"/>
        <v>0</v>
      </c>
      <c r="Q44" s="34" t="e">
        <v>#N/A</v>
      </c>
      <c r="R44" s="34" t="e">
        <v>#N/A</v>
      </c>
      <c r="S44" s="34" t="e">
        <v>#N/A</v>
      </c>
      <c r="T44" s="52" t="e">
        <f>_xll.qlRateHelperQuoteValue(S44,Trigger)</f>
        <v>#VALUE!</v>
      </c>
      <c r="U44" s="35" t="e">
        <f>_xll.qlRateHelperEarliestDate(S44,Trigger)</f>
        <v>#VALUE!</v>
      </c>
      <c r="V44" s="35" t="e">
        <f>_xll.qlRateHelperLatestDate(S44,Trigger)</f>
        <v>#VALUE!</v>
      </c>
      <c r="W44" s="40" t="e">
        <v>#N/A</v>
      </c>
    </row>
    <row r="45" spans="1:23" ht="11.25" customHeight="1" x14ac:dyDescent="0.25">
      <c r="A45" s="62" t="s">
        <v>46</v>
      </c>
      <c r="B45" s="4"/>
      <c r="C45" s="4" t="s">
        <v>14</v>
      </c>
      <c r="D45" s="5" t="str">
        <v>3Y</v>
      </c>
      <c r="E45" s="9" t="s">
        <v>15</v>
      </c>
      <c r="F45" s="4" t="s">
        <v>16</v>
      </c>
      <c r="G45" s="6" t="s">
        <v>17</v>
      </c>
      <c r="H45" s="7">
        <v>2.5999999999999998E-4</v>
      </c>
      <c r="I45" s="8" t="e">
        <f>_xll.qlSwapRateHelper2(,$H45,$D45,Calendar,$F45,$E45,$G45,$I$25,0,C45,Discounting,Permanent,,ObjectOverwrite)</f>
        <v>#NUM!</v>
      </c>
      <c r="J45" s="26" t="b">
        <f t="shared" si="13"/>
        <v>0</v>
      </c>
      <c r="M45" s="63" t="str">
        <f t="shared" si="9"/>
        <v>Sw</v>
      </c>
      <c r="N45" s="64" t="str">
        <f t="shared" si="10"/>
        <v>10Y</v>
      </c>
      <c r="O45" s="64" t="e">
        <f t="shared" si="11"/>
        <v>#NUM!</v>
      </c>
      <c r="P45" s="64" t="b">
        <f t="shared" si="12"/>
        <v>0</v>
      </c>
      <c r="Q45" s="34" t="e">
        <v>#N/A</v>
      </c>
      <c r="R45" s="34" t="e">
        <v>#N/A</v>
      </c>
      <c r="S45" s="34" t="e">
        <v>#N/A</v>
      </c>
      <c r="T45" s="52" t="e">
        <f>_xll.qlRateHelperQuoteValue(S45,Trigger)</f>
        <v>#VALUE!</v>
      </c>
      <c r="U45" s="35" t="e">
        <f>_xll.qlRateHelperEarliestDate(S45,Trigger)</f>
        <v>#VALUE!</v>
      </c>
      <c r="V45" s="35" t="e">
        <f>_xll.qlRateHelperLatestDate(S45,Trigger)</f>
        <v>#VALUE!</v>
      </c>
      <c r="W45" s="40" t="e">
        <v>#N/A</v>
      </c>
    </row>
    <row r="46" spans="1:23" ht="11.25" customHeight="1" x14ac:dyDescent="0.25">
      <c r="A46" s="62" t="s">
        <v>46</v>
      </c>
      <c r="B46" s="4"/>
      <c r="C46" s="4" t="s">
        <v>14</v>
      </c>
      <c r="D46" s="5" t="str">
        <v>4Y</v>
      </c>
      <c r="E46" s="9" t="s">
        <v>15</v>
      </c>
      <c r="F46" s="4" t="s">
        <v>16</v>
      </c>
      <c r="G46" s="6" t="s">
        <v>17</v>
      </c>
      <c r="H46" s="7">
        <v>1.17E-3</v>
      </c>
      <c r="I46" s="8" t="e">
        <f>_xll.qlSwapRateHelper2(,$H46,$D46,Calendar,$F46,$E46,$G46,$I$25,0,C46,Discounting,Permanent,,ObjectOverwrite)</f>
        <v>#NUM!</v>
      </c>
      <c r="J46" s="26" t="b">
        <f t="shared" si="13"/>
        <v>0</v>
      </c>
      <c r="M46" s="63" t="str">
        <f t="shared" si="9"/>
        <v>Sw</v>
      </c>
      <c r="N46" s="64" t="str">
        <f t="shared" si="10"/>
        <v>11Y</v>
      </c>
      <c r="O46" s="64" t="e">
        <f t="shared" si="11"/>
        <v>#NUM!</v>
      </c>
      <c r="P46" s="64" t="b">
        <f t="shared" si="12"/>
        <v>0</v>
      </c>
      <c r="Q46" s="34" t="e">
        <v>#N/A</v>
      </c>
      <c r="R46" s="34" t="e">
        <v>#N/A</v>
      </c>
      <c r="S46" s="34" t="e">
        <v>#N/A</v>
      </c>
      <c r="T46" s="52" t="e">
        <f>_xll.qlRateHelperQuoteValue(S46,Trigger)</f>
        <v>#VALUE!</v>
      </c>
      <c r="U46" s="35" t="e">
        <f>_xll.qlRateHelperEarliestDate(S46,Trigger)</f>
        <v>#VALUE!</v>
      </c>
      <c r="V46" s="35" t="e">
        <f>_xll.qlRateHelperLatestDate(S46,Trigger)</f>
        <v>#VALUE!</v>
      </c>
      <c r="W46" s="40" t="e">
        <v>#N/A</v>
      </c>
    </row>
    <row r="47" spans="1:23" ht="11.25" customHeight="1" x14ac:dyDescent="0.25">
      <c r="A47" s="62" t="s">
        <v>46</v>
      </c>
      <c r="B47" s="4"/>
      <c r="C47" s="4" t="s">
        <v>14</v>
      </c>
      <c r="D47" s="5" t="str">
        <v>5Y</v>
      </c>
      <c r="E47" s="9" t="s">
        <v>15</v>
      </c>
      <c r="F47" s="4" t="s">
        <v>16</v>
      </c>
      <c r="G47" s="6" t="s">
        <v>17</v>
      </c>
      <c r="H47" s="7">
        <v>2.2500000000000003E-3</v>
      </c>
      <c r="I47" s="8" t="e">
        <f>_xll.qlSwapRateHelper2(,$H47,$D47,Calendar,$F47,$E47,$G47,$I$25,0,C47,Discounting,Permanent,,ObjectOverwrite)</f>
        <v>#NUM!</v>
      </c>
      <c r="J47" s="26" t="b">
        <f t="shared" si="13"/>
        <v>0</v>
      </c>
      <c r="M47" s="63" t="str">
        <f t="shared" si="9"/>
        <v>Sw</v>
      </c>
      <c r="N47" s="64" t="str">
        <f t="shared" si="10"/>
        <v>12Y</v>
      </c>
      <c r="O47" s="64" t="e">
        <f t="shared" si="11"/>
        <v>#NUM!</v>
      </c>
      <c r="P47" s="64" t="b">
        <f t="shared" si="12"/>
        <v>0</v>
      </c>
      <c r="Q47" s="34" t="e">
        <v>#N/A</v>
      </c>
      <c r="R47" s="34" t="e">
        <v>#N/A</v>
      </c>
      <c r="S47" s="34" t="e">
        <v>#N/A</v>
      </c>
      <c r="T47" s="52" t="e">
        <f>_xll.qlRateHelperQuoteValue(S47,Trigger)</f>
        <v>#VALUE!</v>
      </c>
      <c r="U47" s="35" t="e">
        <f>_xll.qlRateHelperEarliestDate(S47,Trigger)</f>
        <v>#VALUE!</v>
      </c>
      <c r="V47" s="35" t="e">
        <f>_xll.qlRateHelperLatestDate(S47,Trigger)</f>
        <v>#VALUE!</v>
      </c>
      <c r="W47" s="40" t="e">
        <v>#N/A</v>
      </c>
    </row>
    <row r="48" spans="1:23" ht="11.25" customHeight="1" x14ac:dyDescent="0.25">
      <c r="A48" s="62" t="s">
        <v>46</v>
      </c>
      <c r="B48" s="4"/>
      <c r="C48" s="4" t="s">
        <v>14</v>
      </c>
      <c r="D48" s="5" t="str">
        <v>6Y</v>
      </c>
      <c r="E48" s="9" t="s">
        <v>15</v>
      </c>
      <c r="F48" s="4" t="s">
        <v>16</v>
      </c>
      <c r="G48" s="6" t="s">
        <v>17</v>
      </c>
      <c r="H48" s="7">
        <v>3.3800000000000002E-3</v>
      </c>
      <c r="I48" s="8" t="e">
        <f>_xll.qlSwapRateHelper2(,$H48,$D48,Calendar,$F48,$E48,$G48,$I$25,0,C48,Discounting,Permanent,,ObjectOverwrite)</f>
        <v>#NUM!</v>
      </c>
      <c r="J48" s="26" t="b">
        <f t="shared" si="13"/>
        <v>0</v>
      </c>
      <c r="M48" s="63" t="str">
        <f t="shared" si="9"/>
        <v>Sw</v>
      </c>
      <c r="N48" s="64" t="str">
        <f t="shared" si="10"/>
        <v>13Y</v>
      </c>
      <c r="O48" s="64" t="e">
        <f t="shared" si="11"/>
        <v>#NUM!</v>
      </c>
      <c r="P48" s="64" t="b">
        <f t="shared" si="12"/>
        <v>0</v>
      </c>
      <c r="Q48" s="34" t="e">
        <v>#N/A</v>
      </c>
      <c r="R48" s="34" t="e">
        <v>#N/A</v>
      </c>
      <c r="S48" s="34" t="e">
        <v>#N/A</v>
      </c>
      <c r="T48" s="52" t="e">
        <f>_xll.qlRateHelperQuoteValue(S48,Trigger)</f>
        <v>#VALUE!</v>
      </c>
      <c r="U48" s="35" t="e">
        <f>_xll.qlRateHelperEarliestDate(S48,Trigger)</f>
        <v>#VALUE!</v>
      </c>
      <c r="V48" s="35" t="e">
        <f>_xll.qlRateHelperLatestDate(S48,Trigger)</f>
        <v>#VALUE!</v>
      </c>
      <c r="W48" s="40" t="e">
        <v>#N/A</v>
      </c>
    </row>
    <row r="49" spans="1:23" ht="11.25" customHeight="1" x14ac:dyDescent="0.25">
      <c r="A49" s="62" t="s">
        <v>46</v>
      </c>
      <c r="B49" s="4"/>
      <c r="C49" s="4" t="s">
        <v>14</v>
      </c>
      <c r="D49" s="5" t="str">
        <v>7Y</v>
      </c>
      <c r="E49" s="9" t="s">
        <v>15</v>
      </c>
      <c r="F49" s="4" t="s">
        <v>16</v>
      </c>
      <c r="G49" s="6" t="s">
        <v>17</v>
      </c>
      <c r="H49" s="7">
        <v>4.5399999999999998E-3</v>
      </c>
      <c r="I49" s="8" t="e">
        <f>_xll.qlSwapRateHelper2(,$H49,$D49,Calendar,$F49,$E49,$G49,$I$25,0,C49,Discounting,Permanent,,ObjectOverwrite)</f>
        <v>#NUM!</v>
      </c>
      <c r="J49" s="26" t="b">
        <f t="shared" si="13"/>
        <v>0</v>
      </c>
      <c r="M49" s="63" t="str">
        <f t="shared" si="9"/>
        <v>Sw</v>
      </c>
      <c r="N49" s="64" t="str">
        <f t="shared" si="10"/>
        <v>14Y</v>
      </c>
      <c r="O49" s="64" t="e">
        <f t="shared" si="11"/>
        <v>#NUM!</v>
      </c>
      <c r="P49" s="64" t="b">
        <f t="shared" si="12"/>
        <v>0</v>
      </c>
      <c r="Q49" s="34" t="e">
        <v>#N/A</v>
      </c>
      <c r="R49" s="34" t="e">
        <v>#N/A</v>
      </c>
      <c r="S49" s="34" t="e">
        <v>#N/A</v>
      </c>
      <c r="T49" s="52" t="e">
        <f>_xll.qlRateHelperQuoteValue(S49,Trigger)</f>
        <v>#VALUE!</v>
      </c>
      <c r="U49" s="35" t="e">
        <f>_xll.qlRateHelperEarliestDate(S49,Trigger)</f>
        <v>#VALUE!</v>
      </c>
      <c r="V49" s="35" t="e">
        <f>_xll.qlRateHelperLatestDate(S49,Trigger)</f>
        <v>#VALUE!</v>
      </c>
      <c r="W49" s="40" t="e">
        <v>#N/A</v>
      </c>
    </row>
    <row r="50" spans="1:23" ht="11.25" customHeight="1" x14ac:dyDescent="0.25">
      <c r="A50" s="62" t="s">
        <v>46</v>
      </c>
      <c r="B50" s="4"/>
      <c r="C50" s="4" t="s">
        <v>14</v>
      </c>
      <c r="D50" s="5" t="str">
        <v>8Y</v>
      </c>
      <c r="E50" s="9" t="s">
        <v>15</v>
      </c>
      <c r="F50" s="4" t="s">
        <v>16</v>
      </c>
      <c r="G50" s="6" t="s">
        <v>17</v>
      </c>
      <c r="H50" s="7">
        <v>5.6100000000000004E-3</v>
      </c>
      <c r="I50" s="8" t="e">
        <f>_xll.qlSwapRateHelper2(,$H50,$D50,Calendar,$F50,$E50,$G50,$I$25,0,C50,Discounting,Permanent,,ObjectOverwrite)</f>
        <v>#NUM!</v>
      </c>
      <c r="J50" s="26" t="b">
        <f t="shared" si="13"/>
        <v>0</v>
      </c>
      <c r="M50" s="63" t="str">
        <f t="shared" si="9"/>
        <v>Sw</v>
      </c>
      <c r="N50" s="64" t="str">
        <f t="shared" si="10"/>
        <v>15Y</v>
      </c>
      <c r="O50" s="64" t="e">
        <f t="shared" si="11"/>
        <v>#NUM!</v>
      </c>
      <c r="P50" s="64" t="b">
        <f t="shared" si="12"/>
        <v>0</v>
      </c>
      <c r="Q50" s="34" t="e">
        <v>#N/A</v>
      </c>
      <c r="R50" s="34" t="e">
        <v>#N/A</v>
      </c>
      <c r="S50" s="34" t="e">
        <v>#N/A</v>
      </c>
      <c r="T50" s="52" t="e">
        <f>_xll.qlRateHelperQuoteValue(S50,Trigger)</f>
        <v>#VALUE!</v>
      </c>
      <c r="U50" s="35" t="e">
        <f>_xll.qlRateHelperEarliestDate(S50,Trigger)</f>
        <v>#VALUE!</v>
      </c>
      <c r="V50" s="35" t="e">
        <f>_xll.qlRateHelperLatestDate(S50,Trigger)</f>
        <v>#VALUE!</v>
      </c>
      <c r="W50" s="40" t="e">
        <v>#N/A</v>
      </c>
    </row>
    <row r="51" spans="1:23" ht="11.25" customHeight="1" x14ac:dyDescent="0.25">
      <c r="A51" s="62" t="s">
        <v>46</v>
      </c>
      <c r="B51" s="4"/>
      <c r="C51" s="4" t="s">
        <v>14</v>
      </c>
      <c r="D51" s="5" t="str">
        <v>9Y</v>
      </c>
      <c r="E51" s="9" t="s">
        <v>15</v>
      </c>
      <c r="F51" s="4" t="s">
        <v>16</v>
      </c>
      <c r="G51" s="6" t="s">
        <v>17</v>
      </c>
      <c r="H51" s="7">
        <v>6.5900000000000004E-3</v>
      </c>
      <c r="I51" s="8" t="e">
        <f>_xll.qlSwapRateHelper2(,$H51,$D51,Calendar,$F51,$E51,$G51,$I$25,0,C51,Discounting,Permanent,,ObjectOverwrite)</f>
        <v>#NUM!</v>
      </c>
      <c r="J51" s="26" t="b">
        <f t="shared" si="13"/>
        <v>0</v>
      </c>
      <c r="M51" s="63" t="str">
        <f t="shared" si="9"/>
        <v>Sw</v>
      </c>
      <c r="N51" s="64" t="str">
        <f t="shared" si="10"/>
        <v>16Y</v>
      </c>
      <c r="O51" s="64" t="e">
        <f t="shared" si="11"/>
        <v>#NUM!</v>
      </c>
      <c r="P51" s="64" t="b">
        <f t="shared" si="12"/>
        <v>0</v>
      </c>
      <c r="Q51" s="34" t="e">
        <v>#N/A</v>
      </c>
      <c r="R51" s="34" t="e">
        <v>#N/A</v>
      </c>
      <c r="S51" s="34" t="e">
        <v>#N/A</v>
      </c>
      <c r="T51" s="52" t="e">
        <f>_xll.qlRateHelperQuoteValue(S51,Trigger)</f>
        <v>#VALUE!</v>
      </c>
      <c r="U51" s="35" t="e">
        <f>_xll.qlRateHelperEarliestDate(S51,Trigger)</f>
        <v>#VALUE!</v>
      </c>
      <c r="V51" s="35" t="e">
        <f>_xll.qlRateHelperLatestDate(S51,Trigger)</f>
        <v>#VALUE!</v>
      </c>
      <c r="W51" s="40" t="e">
        <v>#N/A</v>
      </c>
    </row>
    <row r="52" spans="1:23" ht="11.25" customHeight="1" x14ac:dyDescent="0.25">
      <c r="A52" s="62" t="s">
        <v>46</v>
      </c>
      <c r="B52" s="4"/>
      <c r="C52" s="4" t="s">
        <v>14</v>
      </c>
      <c r="D52" s="5" t="str">
        <v>10Y</v>
      </c>
      <c r="E52" s="9" t="s">
        <v>15</v>
      </c>
      <c r="F52" s="4" t="s">
        <v>16</v>
      </c>
      <c r="G52" s="6" t="s">
        <v>17</v>
      </c>
      <c r="H52" s="7">
        <v>7.43E-3</v>
      </c>
      <c r="I52" s="8" t="e">
        <f>_xll.qlSwapRateHelper2(,$H52,$D52,Calendar,$F52,$E52,$G52,$I$25,0,C52,Discounting,Permanent,,ObjectOverwrite)</f>
        <v>#NUM!</v>
      </c>
      <c r="J52" s="26" t="b">
        <f t="shared" si="13"/>
        <v>0</v>
      </c>
      <c r="M52" s="63" t="str">
        <f t="shared" si="9"/>
        <v>Sw</v>
      </c>
      <c r="N52" s="64" t="str">
        <f t="shared" si="10"/>
        <v>17Y</v>
      </c>
      <c r="O52" s="64" t="e">
        <f t="shared" si="11"/>
        <v>#NUM!</v>
      </c>
      <c r="P52" s="64" t="b">
        <f t="shared" si="12"/>
        <v>0</v>
      </c>
      <c r="Q52" s="34" t="e">
        <v>#N/A</v>
      </c>
      <c r="R52" s="34" t="e">
        <v>#N/A</v>
      </c>
      <c r="S52" s="34" t="e">
        <v>#N/A</v>
      </c>
      <c r="T52" s="52" t="e">
        <f>_xll.qlRateHelperQuoteValue(S52,Trigger)</f>
        <v>#VALUE!</v>
      </c>
      <c r="U52" s="35" t="e">
        <f>_xll.qlRateHelperEarliestDate(S52,Trigger)</f>
        <v>#VALUE!</v>
      </c>
      <c r="V52" s="35" t="e">
        <f>_xll.qlRateHelperLatestDate(S52,Trigger)</f>
        <v>#VALUE!</v>
      </c>
      <c r="W52" s="40" t="e">
        <v>#N/A</v>
      </c>
    </row>
    <row r="53" spans="1:23" ht="11.25" customHeight="1" x14ac:dyDescent="0.25">
      <c r="A53" s="62" t="s">
        <v>46</v>
      </c>
      <c r="B53" s="4"/>
      <c r="C53" s="4" t="s">
        <v>14</v>
      </c>
      <c r="D53" s="5" t="str">
        <v>11Y</v>
      </c>
      <c r="E53" s="9" t="s">
        <v>15</v>
      </c>
      <c r="F53" s="4" t="s">
        <v>16</v>
      </c>
      <c r="G53" s="6" t="s">
        <v>17</v>
      </c>
      <c r="H53" s="7">
        <v>8.1865128400000001E-3</v>
      </c>
      <c r="I53" s="8" t="e">
        <f>_xll.qlSwapRateHelper2(,$H53,$D53,Calendar,$F53,$E53,$G53,$I$25,0,C53,Discounting,Permanent,,ObjectOverwrite)</f>
        <v>#NUM!</v>
      </c>
      <c r="J53" s="26" t="b">
        <f t="shared" si="13"/>
        <v>0</v>
      </c>
      <c r="M53" s="63" t="str">
        <f t="shared" si="9"/>
        <v>Sw</v>
      </c>
      <c r="N53" s="64" t="str">
        <f t="shared" si="10"/>
        <v>18Y</v>
      </c>
      <c r="O53" s="64" t="e">
        <f t="shared" si="11"/>
        <v>#NUM!</v>
      </c>
      <c r="P53" s="64" t="b">
        <f t="shared" si="12"/>
        <v>0</v>
      </c>
      <c r="Q53" s="34" t="e">
        <v>#N/A</v>
      </c>
      <c r="R53" s="34" t="e">
        <v>#N/A</v>
      </c>
      <c r="S53" s="34" t="e">
        <v>#N/A</v>
      </c>
      <c r="T53" s="52" t="e">
        <f>_xll.qlRateHelperQuoteValue(S53,Trigger)</f>
        <v>#VALUE!</v>
      </c>
      <c r="U53" s="35" t="e">
        <f>_xll.qlRateHelperEarliestDate(S53,Trigger)</f>
        <v>#VALUE!</v>
      </c>
      <c r="V53" s="35" t="e">
        <f>_xll.qlRateHelperLatestDate(S53,Trigger)</f>
        <v>#VALUE!</v>
      </c>
      <c r="W53" s="40" t="e">
        <v>#N/A</v>
      </c>
    </row>
    <row r="54" spans="1:23" ht="11.25" customHeight="1" x14ac:dyDescent="0.25">
      <c r="A54" s="62" t="s">
        <v>46</v>
      </c>
      <c r="B54" s="4"/>
      <c r="C54" s="4" t="s">
        <v>14</v>
      </c>
      <c r="D54" s="5" t="str">
        <v>12Y</v>
      </c>
      <c r="E54" s="9" t="s">
        <v>15</v>
      </c>
      <c r="F54" s="4" t="s">
        <v>16</v>
      </c>
      <c r="G54" s="6" t="s">
        <v>17</v>
      </c>
      <c r="H54" s="7">
        <v>8.8599999999999998E-3</v>
      </c>
      <c r="I54" s="8" t="e">
        <f>_xll.qlSwapRateHelper2(,$H54,$D54,Calendar,$F54,$E54,$G54,$I$25,0,C54,Discounting,Permanent,,ObjectOverwrite)</f>
        <v>#NUM!</v>
      </c>
      <c r="J54" s="26" t="b">
        <f t="shared" si="13"/>
        <v>0</v>
      </c>
      <c r="M54" s="63" t="str">
        <f t="shared" si="9"/>
        <v>Sw</v>
      </c>
      <c r="N54" s="64" t="str">
        <f t="shared" si="10"/>
        <v>19Y</v>
      </c>
      <c r="O54" s="64" t="e">
        <f t="shared" si="11"/>
        <v>#NUM!</v>
      </c>
      <c r="P54" s="64" t="b">
        <f t="shared" si="12"/>
        <v>0</v>
      </c>
      <c r="Q54" s="34" t="e">
        <v>#N/A</v>
      </c>
      <c r="R54" s="34" t="e">
        <v>#N/A</v>
      </c>
      <c r="S54" s="34" t="e">
        <v>#N/A</v>
      </c>
      <c r="T54" s="52" t="e">
        <f>_xll.qlRateHelperQuoteValue(S54,Trigger)</f>
        <v>#VALUE!</v>
      </c>
      <c r="U54" s="35" t="e">
        <f>_xll.qlRateHelperEarliestDate(S54,Trigger)</f>
        <v>#VALUE!</v>
      </c>
      <c r="V54" s="35" t="e">
        <f>_xll.qlRateHelperLatestDate(S54,Trigger)</f>
        <v>#VALUE!</v>
      </c>
      <c r="W54" s="40" t="e">
        <v>#N/A</v>
      </c>
    </row>
    <row r="55" spans="1:23" ht="11.25" customHeight="1" x14ac:dyDescent="0.25">
      <c r="A55" s="62" t="s">
        <v>46</v>
      </c>
      <c r="B55" s="4"/>
      <c r="C55" s="4" t="s">
        <v>14</v>
      </c>
      <c r="D55" s="5" t="str">
        <v>13Y</v>
      </c>
      <c r="E55" s="9" t="s">
        <v>15</v>
      </c>
      <c r="F55" s="4" t="s">
        <v>16</v>
      </c>
      <c r="G55" s="6" t="s">
        <v>17</v>
      </c>
      <c r="H55" s="7">
        <v>9.4456916499999991E-3</v>
      </c>
      <c r="I55" s="8" t="e">
        <f>_xll.qlSwapRateHelper2(,$H55,$D55,Calendar,$F55,$E55,$G55,$I$25,0,C55,Discounting,Permanent,,ObjectOverwrite)</f>
        <v>#NUM!</v>
      </c>
      <c r="J55" s="26" t="b">
        <f t="shared" si="13"/>
        <v>0</v>
      </c>
      <c r="M55" s="63" t="str">
        <f t="shared" si="9"/>
        <v>Sw</v>
      </c>
      <c r="N55" s="64" t="str">
        <f t="shared" si="10"/>
        <v>20Y</v>
      </c>
      <c r="O55" s="64" t="e">
        <f t="shared" si="11"/>
        <v>#NUM!</v>
      </c>
      <c r="P55" s="64" t="b">
        <f t="shared" si="12"/>
        <v>0</v>
      </c>
      <c r="Q55" s="34" t="e">
        <v>#N/A</v>
      </c>
      <c r="R55" s="34" t="e">
        <v>#N/A</v>
      </c>
      <c r="S55" s="34" t="e">
        <v>#N/A</v>
      </c>
      <c r="T55" s="52" t="e">
        <f>_xll.qlRateHelperQuoteValue(S55,Trigger)</f>
        <v>#VALUE!</v>
      </c>
      <c r="U55" s="35" t="e">
        <f>_xll.qlRateHelperEarliestDate(S55,Trigger)</f>
        <v>#VALUE!</v>
      </c>
      <c r="V55" s="35" t="e">
        <f>_xll.qlRateHelperLatestDate(S55,Trigger)</f>
        <v>#VALUE!</v>
      </c>
      <c r="W55" s="40" t="e">
        <v>#N/A</v>
      </c>
    </row>
    <row r="56" spans="1:23" ht="11.25" customHeight="1" x14ac:dyDescent="0.25">
      <c r="A56" s="62" t="s">
        <v>46</v>
      </c>
      <c r="B56" s="4"/>
      <c r="C56" s="4" t="s">
        <v>14</v>
      </c>
      <c r="D56" s="5" t="str">
        <v>14Y</v>
      </c>
      <c r="E56" s="9" t="s">
        <v>15</v>
      </c>
      <c r="F56" s="4" t="s">
        <v>16</v>
      </c>
      <c r="G56" s="6" t="s">
        <v>17</v>
      </c>
      <c r="H56" s="7">
        <v>9.9400229199999995E-3</v>
      </c>
      <c r="I56" s="8" t="e">
        <f>_xll.qlSwapRateHelper2(,$H56,$D56,Calendar,$F56,$E56,$G56,$I$25,0,C56,Discounting,Permanent,,ObjectOverwrite)</f>
        <v>#NUM!</v>
      </c>
      <c r="J56" s="26" t="b">
        <f t="shared" si="13"/>
        <v>0</v>
      </c>
      <c r="M56" s="63" t="str">
        <f t="shared" si="9"/>
        <v>Sw</v>
      </c>
      <c r="N56" s="64" t="str">
        <f t="shared" si="10"/>
        <v>21Y</v>
      </c>
      <c r="O56" s="64" t="e">
        <f t="shared" si="11"/>
        <v>#NUM!</v>
      </c>
      <c r="P56" s="64" t="b">
        <f t="shared" si="12"/>
        <v>0</v>
      </c>
      <c r="Q56" s="34" t="e">
        <v>#N/A</v>
      </c>
      <c r="R56" s="34" t="e">
        <v>#N/A</v>
      </c>
      <c r="S56" s="34" t="e">
        <v>#N/A</v>
      </c>
      <c r="T56" s="52" t="e">
        <f>_xll.qlRateHelperQuoteValue(S56,Trigger)</f>
        <v>#VALUE!</v>
      </c>
      <c r="U56" s="35" t="e">
        <f>_xll.qlRateHelperEarliestDate(S56,Trigger)</f>
        <v>#VALUE!</v>
      </c>
      <c r="V56" s="35" t="e">
        <f>_xll.qlRateHelperLatestDate(S56,Trigger)</f>
        <v>#VALUE!</v>
      </c>
      <c r="W56" s="40" t="e">
        <v>#N/A</v>
      </c>
    </row>
    <row r="57" spans="1:23" ht="11.25" customHeight="1" x14ac:dyDescent="0.25">
      <c r="A57" s="62" t="s">
        <v>46</v>
      </c>
      <c r="B57" s="4"/>
      <c r="C57" s="4" t="s">
        <v>14</v>
      </c>
      <c r="D57" s="5" t="str">
        <v>15Y</v>
      </c>
      <c r="E57" s="9" t="s">
        <v>15</v>
      </c>
      <c r="F57" s="4" t="s">
        <v>16</v>
      </c>
      <c r="G57" s="6" t="s">
        <v>17</v>
      </c>
      <c r="H57" s="7">
        <v>1.0360000000000001E-2</v>
      </c>
      <c r="I57" s="8" t="e">
        <f>_xll.qlSwapRateHelper2(,$H57,$D57,Calendar,$F57,$E57,$G57,$I$25,0,C57,Discounting,Permanent,,ObjectOverwrite)</f>
        <v>#NUM!</v>
      </c>
      <c r="J57" s="26" t="b">
        <f t="shared" si="13"/>
        <v>0</v>
      </c>
      <c r="M57" s="63" t="str">
        <f t="shared" si="9"/>
        <v>Sw</v>
      </c>
      <c r="N57" s="64" t="str">
        <f t="shared" si="10"/>
        <v>22Y</v>
      </c>
      <c r="O57" s="64" t="e">
        <f t="shared" si="11"/>
        <v>#NUM!</v>
      </c>
      <c r="P57" s="64" t="b">
        <f t="shared" si="12"/>
        <v>0</v>
      </c>
      <c r="Q57" s="34" t="e">
        <v>#N/A</v>
      </c>
      <c r="R57" s="34" t="e">
        <v>#N/A</v>
      </c>
      <c r="S57" s="34" t="e">
        <v>#N/A</v>
      </c>
      <c r="T57" s="52" t="e">
        <f>_xll.qlRateHelperQuoteValue(S57,Trigger)</f>
        <v>#VALUE!</v>
      </c>
      <c r="U57" s="35" t="e">
        <f>_xll.qlRateHelperEarliestDate(S57,Trigger)</f>
        <v>#VALUE!</v>
      </c>
      <c r="V57" s="35" t="e">
        <f>_xll.qlRateHelperLatestDate(S57,Trigger)</f>
        <v>#VALUE!</v>
      </c>
      <c r="W57" s="40" t="e">
        <v>#N/A</v>
      </c>
    </row>
    <row r="58" spans="1:23" ht="11.25" customHeight="1" x14ac:dyDescent="0.25">
      <c r="A58" s="62" t="s">
        <v>46</v>
      </c>
      <c r="B58" s="4"/>
      <c r="C58" s="4" t="s">
        <v>14</v>
      </c>
      <c r="D58" s="5" t="str">
        <v>16Y</v>
      </c>
      <c r="E58" s="9" t="s">
        <v>15</v>
      </c>
      <c r="F58" s="4" t="s">
        <v>16</v>
      </c>
      <c r="G58" s="6" t="s">
        <v>17</v>
      </c>
      <c r="H58" s="7">
        <v>1.0711960119999999E-2</v>
      </c>
      <c r="I58" s="8" t="e">
        <f>_xll.qlSwapRateHelper2(,$H58,$D58,Calendar,$F58,$E58,$G58,$I$25,0,C58,Discounting,Permanent,,ObjectOverwrite)</f>
        <v>#NUM!</v>
      </c>
      <c r="J58" s="26" t="b">
        <f t="shared" si="13"/>
        <v>0</v>
      </c>
      <c r="M58" s="63" t="str">
        <f t="shared" si="9"/>
        <v>Sw</v>
      </c>
      <c r="N58" s="64" t="str">
        <f t="shared" si="10"/>
        <v>23Y</v>
      </c>
      <c r="O58" s="64" t="e">
        <f t="shared" si="11"/>
        <v>#NUM!</v>
      </c>
      <c r="P58" s="64" t="b">
        <f t="shared" si="12"/>
        <v>0</v>
      </c>
      <c r="Q58" s="34" t="e">
        <v>#N/A</v>
      </c>
      <c r="R58" s="34" t="e">
        <v>#N/A</v>
      </c>
      <c r="S58" s="34" t="e">
        <v>#N/A</v>
      </c>
      <c r="T58" s="52" t="e">
        <f>_xll.qlRateHelperQuoteValue(S58,Trigger)</f>
        <v>#VALUE!</v>
      </c>
      <c r="U58" s="35" t="e">
        <f>_xll.qlRateHelperEarliestDate(S58,Trigger)</f>
        <v>#VALUE!</v>
      </c>
      <c r="V58" s="35" t="e">
        <f>_xll.qlRateHelperLatestDate(S58,Trigger)</f>
        <v>#VALUE!</v>
      </c>
      <c r="W58" s="40" t="e">
        <v>#N/A</v>
      </c>
    </row>
    <row r="59" spans="1:23" ht="11.25" customHeight="1" x14ac:dyDescent="0.25">
      <c r="A59" s="62" t="s">
        <v>46</v>
      </c>
      <c r="B59" s="4"/>
      <c r="C59" s="4" t="s">
        <v>14</v>
      </c>
      <c r="D59" s="5" t="str">
        <v>17Y</v>
      </c>
      <c r="E59" s="9" t="s">
        <v>15</v>
      </c>
      <c r="F59" s="4" t="s">
        <v>16</v>
      </c>
      <c r="G59" s="6" t="s">
        <v>17</v>
      </c>
      <c r="H59" s="7">
        <v>1.1007700410000001E-2</v>
      </c>
      <c r="I59" s="8" t="e">
        <f>_xll.qlSwapRateHelper2(,$H59,$D59,Calendar,$F59,$E59,$G59,$I$25,0,C59,Discounting,Permanent,,ObjectOverwrite)</f>
        <v>#NUM!</v>
      </c>
      <c r="J59" s="26" t="b">
        <f t="shared" si="13"/>
        <v>0</v>
      </c>
      <c r="M59" s="63" t="str">
        <f t="shared" si="9"/>
        <v>Sw</v>
      </c>
      <c r="N59" s="64" t="str">
        <f t="shared" si="10"/>
        <v>24Y</v>
      </c>
      <c r="O59" s="64" t="e">
        <f t="shared" si="11"/>
        <v>#NUM!</v>
      </c>
      <c r="P59" s="64" t="b">
        <f t="shared" si="12"/>
        <v>0</v>
      </c>
      <c r="Q59" s="34" t="e">
        <v>#N/A</v>
      </c>
      <c r="R59" s="34" t="e">
        <v>#N/A</v>
      </c>
      <c r="S59" s="34" t="e">
        <v>#N/A</v>
      </c>
      <c r="T59" s="52" t="e">
        <f>_xll.qlRateHelperQuoteValue(S59,Trigger)</f>
        <v>#VALUE!</v>
      </c>
      <c r="U59" s="35" t="e">
        <f>_xll.qlRateHelperEarliestDate(S59,Trigger)</f>
        <v>#VALUE!</v>
      </c>
      <c r="V59" s="35" t="e">
        <f>_xll.qlRateHelperLatestDate(S59,Trigger)</f>
        <v>#VALUE!</v>
      </c>
      <c r="W59" s="40" t="e">
        <v>#N/A</v>
      </c>
    </row>
    <row r="60" spans="1:23" ht="11.25" customHeight="1" x14ac:dyDescent="0.25">
      <c r="A60" s="62" t="s">
        <v>46</v>
      </c>
      <c r="B60" s="4"/>
      <c r="C60" s="4" t="s">
        <v>14</v>
      </c>
      <c r="D60" s="5" t="str">
        <v>18Y</v>
      </c>
      <c r="E60" s="9" t="s">
        <v>15</v>
      </c>
      <c r="F60" s="4" t="s">
        <v>16</v>
      </c>
      <c r="G60" s="6" t="s">
        <v>17</v>
      </c>
      <c r="H60" s="7">
        <v>1.1251787250000001E-2</v>
      </c>
      <c r="I60" s="8" t="e">
        <f>_xll.qlSwapRateHelper2(,$H60,$D60,Calendar,$F60,$E60,$G60,$I$25,0,C60,Discounting,Permanent,,ObjectOverwrite)</f>
        <v>#NUM!</v>
      </c>
      <c r="J60" s="26" t="b">
        <f t="shared" si="13"/>
        <v>0</v>
      </c>
      <c r="M60" s="63" t="str">
        <f t="shared" si="9"/>
        <v>Sw</v>
      </c>
      <c r="N60" s="64" t="str">
        <f t="shared" si="10"/>
        <v>25Y</v>
      </c>
      <c r="O60" s="64" t="e">
        <f t="shared" si="11"/>
        <v>#NUM!</v>
      </c>
      <c r="P60" s="64" t="b">
        <f t="shared" si="12"/>
        <v>0</v>
      </c>
      <c r="Q60" s="34" t="e">
        <v>#N/A</v>
      </c>
      <c r="R60" s="34" t="e">
        <v>#N/A</v>
      </c>
      <c r="S60" s="34" t="e">
        <v>#N/A</v>
      </c>
      <c r="T60" s="52" t="e">
        <f>_xll.qlRateHelperQuoteValue(S60,Trigger)</f>
        <v>#VALUE!</v>
      </c>
      <c r="U60" s="35" t="e">
        <f>_xll.qlRateHelperEarliestDate(S60,Trigger)</f>
        <v>#VALUE!</v>
      </c>
      <c r="V60" s="35" t="e">
        <f>_xll.qlRateHelperLatestDate(S60,Trigger)</f>
        <v>#VALUE!</v>
      </c>
      <c r="W60" s="40" t="e">
        <v>#N/A</v>
      </c>
    </row>
    <row r="61" spans="1:23" ht="11.25" customHeight="1" x14ac:dyDescent="0.25">
      <c r="A61" s="62" t="s">
        <v>46</v>
      </c>
      <c r="B61" s="4"/>
      <c r="C61" s="4" t="s">
        <v>14</v>
      </c>
      <c r="D61" s="5" t="str">
        <v>19Y</v>
      </c>
      <c r="E61" s="9" t="s">
        <v>15</v>
      </c>
      <c r="F61" s="4" t="s">
        <v>16</v>
      </c>
      <c r="G61" s="6" t="s">
        <v>17</v>
      </c>
      <c r="H61" s="7">
        <v>1.1450123029999999E-2</v>
      </c>
      <c r="I61" s="8" t="e">
        <f>_xll.qlSwapRateHelper2(,$H61,$D61,Calendar,$F61,$E61,$G61,$I$25,0,C61,Discounting,Permanent,,ObjectOverwrite)</f>
        <v>#NUM!</v>
      </c>
      <c r="J61" s="26" t="b">
        <f t="shared" si="13"/>
        <v>0</v>
      </c>
      <c r="M61" s="63" t="str">
        <f t="shared" si="9"/>
        <v>Sw</v>
      </c>
      <c r="N61" s="64" t="str">
        <f t="shared" si="10"/>
        <v>26Y</v>
      </c>
      <c r="O61" s="64" t="e">
        <f t="shared" si="11"/>
        <v>#NUM!</v>
      </c>
      <c r="P61" s="64" t="b">
        <f t="shared" si="12"/>
        <v>0</v>
      </c>
      <c r="Q61" s="34" t="e">
        <v>#N/A</v>
      </c>
      <c r="R61" s="34" t="e">
        <v>#N/A</v>
      </c>
      <c r="S61" s="34" t="e">
        <v>#N/A</v>
      </c>
      <c r="T61" s="52" t="e">
        <f>_xll.qlRateHelperQuoteValue(S61,Trigger)</f>
        <v>#VALUE!</v>
      </c>
      <c r="U61" s="35" t="e">
        <f>_xll.qlRateHelperEarliestDate(S61,Trigger)</f>
        <v>#VALUE!</v>
      </c>
      <c r="V61" s="35" t="e">
        <f>_xll.qlRateHelperLatestDate(S61,Trigger)</f>
        <v>#VALUE!</v>
      </c>
      <c r="W61" s="40" t="e">
        <v>#N/A</v>
      </c>
    </row>
    <row r="62" spans="1:23" ht="11.25" customHeight="1" x14ac:dyDescent="0.25">
      <c r="A62" s="62" t="s">
        <v>46</v>
      </c>
      <c r="B62" s="4"/>
      <c r="C62" s="4" t="s">
        <v>14</v>
      </c>
      <c r="D62" s="5" t="str">
        <v>20Y</v>
      </c>
      <c r="E62" s="9" t="s">
        <v>15</v>
      </c>
      <c r="F62" s="4" t="s">
        <v>16</v>
      </c>
      <c r="G62" s="6" t="s">
        <v>17</v>
      </c>
      <c r="H62" s="7">
        <v>1.1610000000000001E-2</v>
      </c>
      <c r="I62" s="8" t="e">
        <f>_xll.qlSwapRateHelper2(,$H62,$D62,Calendar,$F62,$E62,$G62,$I$25,0,C62,Discounting,Permanent,,ObjectOverwrite)</f>
        <v>#NUM!</v>
      </c>
      <c r="J62" s="26" t="b">
        <f t="shared" si="13"/>
        <v>0</v>
      </c>
      <c r="M62" s="63" t="str">
        <f t="shared" si="9"/>
        <v>Sw</v>
      </c>
      <c r="N62" s="64" t="str">
        <f t="shared" si="10"/>
        <v>27Y</v>
      </c>
      <c r="O62" s="64" t="e">
        <f t="shared" si="11"/>
        <v>#NUM!</v>
      </c>
      <c r="P62" s="64" t="b">
        <f t="shared" si="12"/>
        <v>0</v>
      </c>
      <c r="Q62" s="34" t="e">
        <v>#N/A</v>
      </c>
      <c r="R62" s="34" t="e">
        <v>#N/A</v>
      </c>
      <c r="S62" s="34" t="e">
        <v>#N/A</v>
      </c>
      <c r="T62" s="52" t="e">
        <f>_xll.qlRateHelperQuoteValue(S62,Trigger)</f>
        <v>#VALUE!</v>
      </c>
      <c r="U62" s="35" t="e">
        <f>_xll.qlRateHelperEarliestDate(S62,Trigger)</f>
        <v>#VALUE!</v>
      </c>
      <c r="V62" s="35" t="e">
        <f>_xll.qlRateHelperLatestDate(S62,Trigger)</f>
        <v>#VALUE!</v>
      </c>
      <c r="W62" s="40" t="e">
        <v>#N/A</v>
      </c>
    </row>
    <row r="63" spans="1:23" ht="11.25" customHeight="1" x14ac:dyDescent="0.25">
      <c r="A63" s="62" t="s">
        <v>46</v>
      </c>
      <c r="B63" s="4"/>
      <c r="C63" s="4" t="s">
        <v>14</v>
      </c>
      <c r="D63" s="5" t="str">
        <v>21Y</v>
      </c>
      <c r="E63" s="9" t="s">
        <v>15</v>
      </c>
      <c r="F63" s="4" t="s">
        <v>16</v>
      </c>
      <c r="G63" s="6" t="s">
        <v>17</v>
      </c>
      <c r="H63" s="7">
        <v>1.173830188E-2</v>
      </c>
      <c r="I63" s="8" t="e">
        <f>_xll.qlSwapRateHelper2(,$H63,$D63,Calendar,$F63,$E63,$G63,$I$25,0,C63,Discounting,Permanent,,ObjectOverwrite)</f>
        <v>#NUM!</v>
      </c>
      <c r="J63" s="26" t="b">
        <f t="shared" si="13"/>
        <v>0</v>
      </c>
      <c r="M63" s="63" t="str">
        <f t="shared" si="9"/>
        <v>Sw</v>
      </c>
      <c r="N63" s="64" t="str">
        <f t="shared" si="10"/>
        <v>28Y</v>
      </c>
      <c r="O63" s="64" t="e">
        <f t="shared" si="11"/>
        <v>#NUM!</v>
      </c>
      <c r="P63" s="64" t="b">
        <f t="shared" si="12"/>
        <v>0</v>
      </c>
      <c r="Q63" s="34" t="e">
        <v>#N/A</v>
      </c>
      <c r="R63" s="34" t="e">
        <v>#N/A</v>
      </c>
      <c r="S63" s="34" t="e">
        <v>#N/A</v>
      </c>
      <c r="T63" s="52" t="e">
        <f>_xll.qlRateHelperQuoteValue(S63,Trigger)</f>
        <v>#VALUE!</v>
      </c>
      <c r="U63" s="35" t="e">
        <f>_xll.qlRateHelperEarliestDate(S63,Trigger)</f>
        <v>#VALUE!</v>
      </c>
      <c r="V63" s="35" t="e">
        <f>_xll.qlRateHelperLatestDate(S63,Trigger)</f>
        <v>#VALUE!</v>
      </c>
      <c r="W63" s="40" t="e">
        <v>#N/A</v>
      </c>
    </row>
    <row r="64" spans="1:23" ht="11.25" customHeight="1" x14ac:dyDescent="0.25">
      <c r="A64" s="62" t="s">
        <v>46</v>
      </c>
      <c r="B64" s="4"/>
      <c r="C64" s="4" t="s">
        <v>14</v>
      </c>
      <c r="D64" s="5" t="str">
        <v>22Y</v>
      </c>
      <c r="E64" s="9" t="s">
        <v>15</v>
      </c>
      <c r="F64" s="4" t="s">
        <v>16</v>
      </c>
      <c r="G64" s="6" t="s">
        <v>17</v>
      </c>
      <c r="H64" s="7">
        <v>1.1838288779999999E-2</v>
      </c>
      <c r="I64" s="8" t="e">
        <f>_xll.qlSwapRateHelper2(,$H64,$D64,Calendar,$F64,$E64,$G64,$I$25,0,C64,Discounting,Permanent,,ObjectOverwrite)</f>
        <v>#NUM!</v>
      </c>
      <c r="J64" s="26" t="b">
        <f t="shared" si="13"/>
        <v>0</v>
      </c>
      <c r="M64" s="63" t="str">
        <f t="shared" si="9"/>
        <v>Sw</v>
      </c>
      <c r="N64" s="64" t="str">
        <f t="shared" si="10"/>
        <v>29Y</v>
      </c>
      <c r="O64" s="64" t="e">
        <f t="shared" si="11"/>
        <v>#NUM!</v>
      </c>
      <c r="P64" s="64" t="b">
        <f t="shared" si="12"/>
        <v>0</v>
      </c>
      <c r="Q64" s="34" t="e">
        <v>#N/A</v>
      </c>
      <c r="R64" s="34" t="e">
        <v>#N/A</v>
      </c>
      <c r="S64" s="34" t="e">
        <v>#N/A</v>
      </c>
      <c r="T64" s="52" t="e">
        <f>_xll.qlRateHelperQuoteValue(S64,Trigger)</f>
        <v>#VALUE!</v>
      </c>
      <c r="U64" s="35" t="e">
        <f>_xll.qlRateHelperEarliestDate(S64,Trigger)</f>
        <v>#VALUE!</v>
      </c>
      <c r="V64" s="35" t="e">
        <f>_xll.qlRateHelperLatestDate(S64,Trigger)</f>
        <v>#VALUE!</v>
      </c>
      <c r="W64" s="40" t="e">
        <v>#N/A</v>
      </c>
    </row>
    <row r="65" spans="1:23" ht="11.25" customHeight="1" x14ac:dyDescent="0.25">
      <c r="A65" s="62" t="s">
        <v>46</v>
      </c>
      <c r="B65" s="4"/>
      <c r="C65" s="4" t="s">
        <v>14</v>
      </c>
      <c r="D65" s="5" t="str">
        <v>23Y</v>
      </c>
      <c r="E65" s="9" t="s">
        <v>15</v>
      </c>
      <c r="F65" s="4" t="s">
        <v>16</v>
      </c>
      <c r="G65" s="6" t="s">
        <v>17</v>
      </c>
      <c r="H65" s="7">
        <v>1.1918252989999999E-2</v>
      </c>
      <c r="I65" s="8" t="e">
        <f>_xll.qlSwapRateHelper2(,$H65,$D65,Calendar,$F65,$E65,$G65,$I$25,0,C65,Discounting,Permanent,,ObjectOverwrite)</f>
        <v>#NUM!</v>
      </c>
      <c r="J65" s="26" t="b">
        <f t="shared" si="13"/>
        <v>0</v>
      </c>
      <c r="M65" s="63" t="str">
        <f t="shared" si="9"/>
        <v>Sw</v>
      </c>
      <c r="N65" s="64" t="str">
        <f t="shared" si="10"/>
        <v>30Y</v>
      </c>
      <c r="O65" s="64" t="e">
        <f t="shared" si="11"/>
        <v>#NUM!</v>
      </c>
      <c r="P65" s="64" t="b">
        <f t="shared" si="12"/>
        <v>0</v>
      </c>
      <c r="Q65" s="34" t="e">
        <v>#N/A</v>
      </c>
      <c r="R65" s="34" t="e">
        <v>#N/A</v>
      </c>
      <c r="S65" s="34" t="e">
        <v>#N/A</v>
      </c>
      <c r="T65" s="52" t="e">
        <f>_xll.qlRateHelperQuoteValue(S65,Trigger)</f>
        <v>#VALUE!</v>
      </c>
      <c r="U65" s="35" t="e">
        <f>_xll.qlRateHelperEarliestDate(S65,Trigger)</f>
        <v>#VALUE!</v>
      </c>
      <c r="V65" s="35" t="e">
        <f>_xll.qlRateHelperLatestDate(S65,Trigger)</f>
        <v>#VALUE!</v>
      </c>
      <c r="W65" s="40" t="e">
        <v>#N/A</v>
      </c>
    </row>
    <row r="66" spans="1:23" ht="11.25" customHeight="1" x14ac:dyDescent="0.25">
      <c r="A66" s="62" t="s">
        <v>46</v>
      </c>
      <c r="B66" s="4"/>
      <c r="C66" s="4" t="s">
        <v>14</v>
      </c>
      <c r="D66" s="5" t="str">
        <v>24Y</v>
      </c>
      <c r="E66" s="9" t="s">
        <v>15</v>
      </c>
      <c r="F66" s="4" t="s">
        <v>16</v>
      </c>
      <c r="G66" s="6" t="s">
        <v>17</v>
      </c>
      <c r="H66" s="7">
        <v>1.198389001E-2</v>
      </c>
      <c r="I66" s="8" t="e">
        <f>_xll.qlSwapRateHelper2(,$H66,$D66,Calendar,$F66,$E66,$G66,$I$25,0,C66,Discounting,Permanent,,ObjectOverwrite)</f>
        <v>#NUM!</v>
      </c>
      <c r="J66" s="26" t="b">
        <f t="shared" si="13"/>
        <v>0</v>
      </c>
      <c r="M66" s="63" t="str">
        <f t="shared" si="9"/>
        <v>Sw</v>
      </c>
      <c r="N66" s="64" t="str">
        <f t="shared" si="10"/>
        <v>31Y</v>
      </c>
      <c r="O66" s="64" t="e">
        <f t="shared" si="11"/>
        <v>#NUM!</v>
      </c>
      <c r="P66" s="64" t="b">
        <f t="shared" si="12"/>
        <v>0</v>
      </c>
      <c r="Q66" s="34" t="e">
        <v>#N/A</v>
      </c>
      <c r="R66" s="34" t="e">
        <v>#N/A</v>
      </c>
      <c r="S66" s="34" t="e">
        <v>#N/A</v>
      </c>
      <c r="T66" s="52" t="e">
        <f>_xll.qlRateHelperQuoteValue(S66,Trigger)</f>
        <v>#VALUE!</v>
      </c>
      <c r="U66" s="35" t="e">
        <f>_xll.qlRateHelperEarliestDate(S66,Trigger)</f>
        <v>#VALUE!</v>
      </c>
      <c r="V66" s="35" t="e">
        <f>_xll.qlRateHelperLatestDate(S66,Trigger)</f>
        <v>#VALUE!</v>
      </c>
      <c r="W66" s="40" t="e">
        <v>#N/A</v>
      </c>
    </row>
    <row r="67" spans="1:23" ht="11.25" customHeight="1" x14ac:dyDescent="0.25">
      <c r="A67" s="62" t="s">
        <v>46</v>
      </c>
      <c r="B67" s="4"/>
      <c r="C67" s="4" t="s">
        <v>14</v>
      </c>
      <c r="D67" s="5" t="str">
        <v>25Y</v>
      </c>
      <c r="E67" s="9" t="s">
        <v>15</v>
      </c>
      <c r="F67" s="4" t="s">
        <v>16</v>
      </c>
      <c r="G67" s="6" t="s">
        <v>17</v>
      </c>
      <c r="H67" s="7">
        <v>1.204E-2</v>
      </c>
      <c r="I67" s="8" t="e">
        <f>_xll.qlSwapRateHelper2(,$H67,$D67,Calendar,$F67,$E67,$G67,$I$25,0,C67,Discounting,Permanent,,ObjectOverwrite)</f>
        <v>#NUM!</v>
      </c>
      <c r="J67" s="26" t="b">
        <f t="shared" si="13"/>
        <v>0</v>
      </c>
      <c r="M67" s="63" t="str">
        <f t="shared" si="9"/>
        <v>Sw</v>
      </c>
      <c r="N67" s="64" t="str">
        <f t="shared" si="10"/>
        <v>32Y</v>
      </c>
      <c r="O67" s="64" t="e">
        <f t="shared" si="11"/>
        <v>#NUM!</v>
      </c>
      <c r="P67" s="64" t="b">
        <f t="shared" si="12"/>
        <v>0</v>
      </c>
      <c r="Q67" s="34" t="e">
        <v>#N/A</v>
      </c>
      <c r="R67" s="34" t="e">
        <v>#N/A</v>
      </c>
      <c r="S67" s="34" t="e">
        <v>#N/A</v>
      </c>
      <c r="T67" s="52" t="e">
        <f>_xll.qlRateHelperQuoteValue(S67,Trigger)</f>
        <v>#VALUE!</v>
      </c>
      <c r="U67" s="35" t="e">
        <f>_xll.qlRateHelperEarliestDate(S67,Trigger)</f>
        <v>#VALUE!</v>
      </c>
      <c r="V67" s="35" t="e">
        <f>_xll.qlRateHelperLatestDate(S67,Trigger)</f>
        <v>#VALUE!</v>
      </c>
      <c r="W67" s="40" t="e">
        <v>#N/A</v>
      </c>
    </row>
    <row r="68" spans="1:23" ht="11.25" customHeight="1" x14ac:dyDescent="0.25">
      <c r="A68" s="62" t="s">
        <v>46</v>
      </c>
      <c r="B68" s="4"/>
      <c r="C68" s="4" t="s">
        <v>14</v>
      </c>
      <c r="D68" s="5" t="str">
        <v>26Y</v>
      </c>
      <c r="E68" s="9" t="s">
        <v>15</v>
      </c>
      <c r="F68" s="4" t="s">
        <v>16</v>
      </c>
      <c r="G68" s="6" t="s">
        <v>17</v>
      </c>
      <c r="H68" s="7">
        <v>1.208855059E-2</v>
      </c>
      <c r="I68" s="8" t="e">
        <f>_xll.qlSwapRateHelper2(,$H68,$D68,Calendar,$F68,$E68,$G68,$I$25,0,C68,Discounting,Permanent,,ObjectOverwrite)</f>
        <v>#NUM!</v>
      </c>
      <c r="J68" s="26" t="b">
        <f t="shared" si="13"/>
        <v>0</v>
      </c>
      <c r="M68" s="63" t="str">
        <f t="shared" si="9"/>
        <v>Sw</v>
      </c>
      <c r="N68" s="64" t="str">
        <f t="shared" si="10"/>
        <v>33Y</v>
      </c>
      <c r="O68" s="64" t="e">
        <f t="shared" si="11"/>
        <v>#NUM!</v>
      </c>
      <c r="P68" s="64" t="b">
        <f t="shared" si="12"/>
        <v>0</v>
      </c>
      <c r="Q68" s="34" t="e">
        <v>#N/A</v>
      </c>
      <c r="R68" s="34" t="e">
        <v>#N/A</v>
      </c>
      <c r="S68" s="34" t="e">
        <v>#N/A</v>
      </c>
      <c r="T68" s="52" t="e">
        <f>_xll.qlRateHelperQuoteValue(S68,Trigger)</f>
        <v>#VALUE!</v>
      </c>
      <c r="U68" s="35" t="e">
        <f>_xll.qlRateHelperEarliestDate(S68,Trigger)</f>
        <v>#VALUE!</v>
      </c>
      <c r="V68" s="35" t="e">
        <f>_xll.qlRateHelperLatestDate(S68,Trigger)</f>
        <v>#VALUE!</v>
      </c>
      <c r="W68" s="40" t="e">
        <v>#N/A</v>
      </c>
    </row>
    <row r="69" spans="1:23" ht="11.25" customHeight="1" x14ac:dyDescent="0.25">
      <c r="A69" s="62" t="s">
        <v>46</v>
      </c>
      <c r="B69" s="4"/>
      <c r="C69" s="4" t="s">
        <v>14</v>
      </c>
      <c r="D69" s="5" t="str">
        <v>27Y</v>
      </c>
      <c r="E69" s="9" t="s">
        <v>15</v>
      </c>
      <c r="F69" s="4" t="s">
        <v>16</v>
      </c>
      <c r="G69" s="6" t="s">
        <v>17</v>
      </c>
      <c r="H69" s="7">
        <v>1.213295008E-2</v>
      </c>
      <c r="I69" s="8" t="e">
        <f>_xll.qlSwapRateHelper2(,$H69,$D69,Calendar,$F69,$E69,$G69,$I$25,0,C69,Discounting,Permanent,,ObjectOverwrite)</f>
        <v>#NUM!</v>
      </c>
      <c r="J69" s="26" t="b">
        <f t="shared" si="13"/>
        <v>0</v>
      </c>
      <c r="M69" s="63" t="str">
        <f t="shared" si="9"/>
        <v>Sw</v>
      </c>
      <c r="N69" s="64" t="str">
        <f t="shared" si="10"/>
        <v>34Y</v>
      </c>
      <c r="O69" s="64" t="e">
        <f t="shared" si="11"/>
        <v>#NUM!</v>
      </c>
      <c r="P69" s="64" t="b">
        <f t="shared" si="12"/>
        <v>0</v>
      </c>
      <c r="Q69" s="34" t="e">
        <v>#N/A</v>
      </c>
      <c r="R69" s="34" t="e">
        <v>#N/A</v>
      </c>
      <c r="S69" s="34" t="e">
        <v>#N/A</v>
      </c>
      <c r="T69" s="52" t="e">
        <f>_xll.qlRateHelperQuoteValue(S69,Trigger)</f>
        <v>#VALUE!</v>
      </c>
      <c r="U69" s="35" t="e">
        <f>_xll.qlRateHelperEarliestDate(S69,Trigger)</f>
        <v>#VALUE!</v>
      </c>
      <c r="V69" s="35" t="e">
        <f>_xll.qlRateHelperLatestDate(S69,Trigger)</f>
        <v>#VALUE!</v>
      </c>
      <c r="W69" s="69" t="e">
        <v>#N/A</v>
      </c>
    </row>
    <row r="70" spans="1:23" ht="11.25" customHeight="1" x14ac:dyDescent="0.25">
      <c r="A70" s="62" t="s">
        <v>46</v>
      </c>
      <c r="B70" s="4"/>
      <c r="C70" s="4" t="s">
        <v>14</v>
      </c>
      <c r="D70" s="5" t="str">
        <v>28Y</v>
      </c>
      <c r="E70" s="9" t="s">
        <v>15</v>
      </c>
      <c r="F70" s="4" t="s">
        <v>16</v>
      </c>
      <c r="G70" s="6" t="s">
        <v>17</v>
      </c>
      <c r="H70" s="7">
        <v>1.217509525E-2</v>
      </c>
      <c r="I70" s="8" t="e">
        <f>_xll.qlSwapRateHelper2(,$H70,$D70,Calendar,$F70,$E70,$G70,$I$25,0,C70,Discounting,Permanent,,ObjectOverwrite)</f>
        <v>#NUM!</v>
      </c>
      <c r="J70" s="26" t="b">
        <f t="shared" si="13"/>
        <v>0</v>
      </c>
      <c r="M70" s="63" t="str">
        <f t="shared" si="9"/>
        <v>Sw</v>
      </c>
      <c r="N70" s="64" t="str">
        <f t="shared" si="10"/>
        <v>35Y</v>
      </c>
      <c r="O70" s="64" t="e">
        <f t="shared" si="11"/>
        <v>#NUM!</v>
      </c>
      <c r="P70" s="64" t="b">
        <f t="shared" si="12"/>
        <v>0</v>
      </c>
      <c r="Q70" s="34" t="e">
        <v>#N/A</v>
      </c>
      <c r="R70" s="34" t="e">
        <v>#N/A</v>
      </c>
      <c r="S70" s="34" t="e">
        <v>#N/A</v>
      </c>
      <c r="T70" s="52" t="e">
        <f>_xll.qlRateHelperQuoteValue(S70,Trigger)</f>
        <v>#VALUE!</v>
      </c>
      <c r="U70" s="35" t="e">
        <f>_xll.qlRateHelperEarliestDate(S70,Trigger)</f>
        <v>#VALUE!</v>
      </c>
      <c r="V70" s="35" t="e">
        <f>_xll.qlRateHelperLatestDate(S70,Trigger)</f>
        <v>#VALUE!</v>
      </c>
      <c r="W70" s="69" t="e">
        <v>#N/A</v>
      </c>
    </row>
    <row r="71" spans="1:23" ht="11.25" customHeight="1" x14ac:dyDescent="0.25">
      <c r="A71" s="62" t="s">
        <v>46</v>
      </c>
      <c r="B71" s="4"/>
      <c r="C71" s="4" t="s">
        <v>14</v>
      </c>
      <c r="D71" s="5" t="str">
        <v>29Y</v>
      </c>
      <c r="E71" s="9" t="s">
        <v>15</v>
      </c>
      <c r="F71" s="4" t="s">
        <v>16</v>
      </c>
      <c r="G71" s="6" t="s">
        <v>17</v>
      </c>
      <c r="H71" s="7">
        <v>1.221787695E-2</v>
      </c>
      <c r="I71" s="8" t="e">
        <f>_xll.qlSwapRateHelper2(,$H71,$D71,Calendar,$F71,$E71,$G71,$I$25,0,C71,Discounting,Permanent,,ObjectOverwrite)</f>
        <v>#NUM!</v>
      </c>
      <c r="J71" s="26" t="b">
        <f t="shared" si="13"/>
        <v>0</v>
      </c>
      <c r="M71" s="63" t="str">
        <f t="shared" si="9"/>
        <v>Sw</v>
      </c>
      <c r="N71" s="64" t="str">
        <f t="shared" si="10"/>
        <v>36Y</v>
      </c>
      <c r="O71" s="64" t="e">
        <f t="shared" si="11"/>
        <v>#NUM!</v>
      </c>
      <c r="P71" s="64" t="b">
        <f t="shared" si="12"/>
        <v>0</v>
      </c>
      <c r="Q71" s="34" t="e">
        <v>#N/A</v>
      </c>
      <c r="R71" s="34" t="e">
        <v>#N/A</v>
      </c>
      <c r="S71" s="34" t="e">
        <v>#N/A</v>
      </c>
      <c r="T71" s="52" t="e">
        <f>_xll.qlRateHelperQuoteValue(S71,Trigger)</f>
        <v>#VALUE!</v>
      </c>
      <c r="U71" s="35" t="e">
        <f>_xll.qlRateHelperEarliestDate(S71,Trigger)</f>
        <v>#VALUE!</v>
      </c>
      <c r="V71" s="35" t="e">
        <f>_xll.qlRateHelperLatestDate(S71,Trigger)</f>
        <v>#VALUE!</v>
      </c>
      <c r="W71" s="69" t="e">
        <v>#N/A</v>
      </c>
    </row>
    <row r="72" spans="1:23" ht="11.25" customHeight="1" x14ac:dyDescent="0.25">
      <c r="A72" s="62" t="s">
        <v>46</v>
      </c>
      <c r="B72" s="4"/>
      <c r="C72" s="4" t="s">
        <v>14</v>
      </c>
      <c r="D72" s="5" t="str">
        <v>30Y</v>
      </c>
      <c r="E72" s="9" t="s">
        <v>15</v>
      </c>
      <c r="F72" s="4" t="s">
        <v>16</v>
      </c>
      <c r="G72" s="6" t="s">
        <v>17</v>
      </c>
      <c r="H72" s="7">
        <v>1.226E-2</v>
      </c>
      <c r="I72" s="8" t="e">
        <f>_xll.qlSwapRateHelper2(,$H72,$D72,Calendar,$F72,$E72,$G72,$I$25,0,C72,Discounting,Permanent,,ObjectOverwrite)</f>
        <v>#NUM!</v>
      </c>
      <c r="J72" s="26" t="b">
        <f t="shared" ref="J72:J90" si="14">IF(ISERROR(I72),FALSE,TRUE)</f>
        <v>0</v>
      </c>
      <c r="M72" s="63" t="str">
        <f t="shared" si="9"/>
        <v>Sw</v>
      </c>
      <c r="N72" s="64" t="str">
        <f t="shared" si="10"/>
        <v>37Y</v>
      </c>
      <c r="O72" s="64" t="e">
        <f t="shared" si="11"/>
        <v>#NUM!</v>
      </c>
      <c r="P72" s="64" t="b">
        <f t="shared" si="12"/>
        <v>0</v>
      </c>
      <c r="Q72" s="34" t="e">
        <v>#N/A</v>
      </c>
      <c r="R72" s="34" t="e">
        <v>#N/A</v>
      </c>
      <c r="S72" s="34" t="e">
        <v>#N/A</v>
      </c>
      <c r="T72" s="52" t="e">
        <f>_xll.qlRateHelperQuoteValue(S72,Trigger)</f>
        <v>#VALUE!</v>
      </c>
      <c r="U72" s="35" t="e">
        <f>_xll.qlRateHelperEarliestDate(S72,Trigger)</f>
        <v>#VALUE!</v>
      </c>
      <c r="V72" s="35" t="e">
        <f>_xll.qlRateHelperLatestDate(S72,Trigger)</f>
        <v>#VALUE!</v>
      </c>
      <c r="W72" s="69"/>
    </row>
    <row r="73" spans="1:23" ht="11.25" customHeight="1" x14ac:dyDescent="0.25">
      <c r="A73" s="62" t="s">
        <v>46</v>
      </c>
      <c r="B73" s="4"/>
      <c r="C73" s="4" t="s">
        <v>14</v>
      </c>
      <c r="D73" s="5" t="str">
        <v>31Y</v>
      </c>
      <c r="E73" s="9" t="s">
        <v>15</v>
      </c>
      <c r="F73" s="4" t="s">
        <v>16</v>
      </c>
      <c r="G73" s="6" t="s">
        <v>17</v>
      </c>
      <c r="H73" s="7">
        <v>1.230345637E-2</v>
      </c>
      <c r="I73" s="8" t="e">
        <f>_xll.qlSwapRateHelper2(,$H73,$D73,Calendar,$F73,$E73,$G73,$I$25,0,C73,Discounting,Permanent,,ObjectOverwrite)</f>
        <v>#NUM!</v>
      </c>
      <c r="J73" s="26" t="b">
        <f t="shared" si="14"/>
        <v>0</v>
      </c>
      <c r="M73" s="63" t="str">
        <f t="shared" si="9"/>
        <v>Sw</v>
      </c>
      <c r="N73" s="64" t="str">
        <f>D80</f>
        <v>38Y</v>
      </c>
      <c r="O73" s="64" t="e">
        <f t="shared" si="11"/>
        <v>#NUM!</v>
      </c>
      <c r="P73" s="64" t="b">
        <f t="shared" si="12"/>
        <v>0</v>
      </c>
      <c r="Q73" s="34" t="e">
        <v>#N/A</v>
      </c>
      <c r="R73" s="34" t="e">
        <v>#N/A</v>
      </c>
      <c r="S73" s="34" t="e">
        <v>#N/A</v>
      </c>
      <c r="T73" s="52" t="e">
        <f>_xll.qlRateHelperQuoteValue(S73,Trigger)</f>
        <v>#VALUE!</v>
      </c>
      <c r="U73" s="35" t="e">
        <f>_xll.qlRateHelperEarliestDate(S73,Trigger)</f>
        <v>#VALUE!</v>
      </c>
      <c r="V73" s="35" t="e">
        <f>_xll.qlRateHelperLatestDate(S73,Trigger)</f>
        <v>#VALUE!</v>
      </c>
      <c r="W73" s="69"/>
    </row>
    <row r="74" spans="1:23" ht="11.25" customHeight="1" x14ac:dyDescent="0.25">
      <c r="A74" s="62" t="s">
        <v>46</v>
      </c>
      <c r="B74" s="4"/>
      <c r="C74" s="4" t="s">
        <v>14</v>
      </c>
      <c r="D74" s="5" t="str">
        <v>32Y</v>
      </c>
      <c r="E74" s="9" t="s">
        <v>15</v>
      </c>
      <c r="F74" s="4" t="s">
        <v>16</v>
      </c>
      <c r="G74" s="6" t="s">
        <v>17</v>
      </c>
      <c r="H74" s="7">
        <v>1.234661389E-2</v>
      </c>
      <c r="I74" s="8" t="e">
        <f>_xll.qlSwapRateHelper2(,$H74,$D74,Calendar,$F74,$E74,$G74,$I$25,0,C74,Discounting,Permanent,,ObjectOverwrite)</f>
        <v>#NUM!</v>
      </c>
      <c r="J74" s="26" t="b">
        <f t="shared" si="14"/>
        <v>0</v>
      </c>
      <c r="M74" s="63" t="str">
        <f t="shared" si="9"/>
        <v>Sw</v>
      </c>
      <c r="N74" s="64" t="str">
        <f t="shared" si="10"/>
        <v>39Y</v>
      </c>
      <c r="O74" s="64" t="e">
        <f t="shared" si="11"/>
        <v>#NUM!</v>
      </c>
      <c r="P74" s="64" t="b">
        <f t="shared" si="12"/>
        <v>0</v>
      </c>
      <c r="Q74" s="34" t="e">
        <v>#N/A</v>
      </c>
      <c r="R74" s="34" t="e">
        <v>#N/A</v>
      </c>
      <c r="S74" s="34" t="e">
        <v>#N/A</v>
      </c>
      <c r="T74" s="52" t="e">
        <f>_xll.qlRateHelperQuoteValue(S74,Trigger)</f>
        <v>#VALUE!</v>
      </c>
      <c r="U74" s="35" t="e">
        <f>_xll.qlRateHelperEarliestDate(S74,Trigger)</f>
        <v>#VALUE!</v>
      </c>
      <c r="V74" s="35" t="e">
        <f>_xll.qlRateHelperLatestDate(S74,Trigger)</f>
        <v>#VALUE!</v>
      </c>
      <c r="W74" s="69"/>
    </row>
    <row r="75" spans="1:23" ht="11.25" customHeight="1" x14ac:dyDescent="0.25">
      <c r="A75" s="62" t="s">
        <v>46</v>
      </c>
      <c r="B75" s="4"/>
      <c r="C75" s="4" t="s">
        <v>14</v>
      </c>
      <c r="D75" s="5" t="str">
        <v>33Y</v>
      </c>
      <c r="E75" s="9" t="s">
        <v>15</v>
      </c>
      <c r="F75" s="4" t="s">
        <v>16</v>
      </c>
      <c r="G75" s="6" t="s">
        <v>17</v>
      </c>
      <c r="H75" s="7">
        <v>1.238822461E-2</v>
      </c>
      <c r="I75" s="8" t="e">
        <f>_xll.qlSwapRateHelper2(,$H75,$D75,Calendar,$F75,$E75,$G75,$I$25,0,C75,Discounting,Permanent,,ObjectOverwrite)</f>
        <v>#NUM!</v>
      </c>
      <c r="J75" s="26" t="b">
        <f t="shared" si="14"/>
        <v>0</v>
      </c>
      <c r="M75" s="63" t="str">
        <f t="shared" si="9"/>
        <v>Sw</v>
      </c>
      <c r="N75" s="64" t="str">
        <f t="shared" si="10"/>
        <v>40Y</v>
      </c>
      <c r="O75" s="64" t="e">
        <f t="shared" si="11"/>
        <v>#NUM!</v>
      </c>
      <c r="P75" s="64" t="b">
        <f t="shared" si="12"/>
        <v>0</v>
      </c>
      <c r="Q75" s="34" t="e">
        <v>#N/A</v>
      </c>
      <c r="R75" s="34" t="e">
        <v>#N/A</v>
      </c>
      <c r="S75" s="34" t="e">
        <v>#N/A</v>
      </c>
      <c r="T75" s="52" t="e">
        <f>_xll.qlRateHelperQuoteValue(S75,Trigger)</f>
        <v>#VALUE!</v>
      </c>
      <c r="U75" s="35" t="e">
        <f>_xll.qlRateHelperEarliestDate(S75,Trigger)</f>
        <v>#VALUE!</v>
      </c>
      <c r="V75" s="35" t="e">
        <f>_xll.qlRateHelperLatestDate(S75,Trigger)</f>
        <v>#VALUE!</v>
      </c>
      <c r="W75" s="69"/>
    </row>
    <row r="76" spans="1:23" ht="11.25" customHeight="1" x14ac:dyDescent="0.25">
      <c r="A76" s="62" t="s">
        <v>46</v>
      </c>
      <c r="B76" s="4"/>
      <c r="C76" s="4" t="s">
        <v>14</v>
      </c>
      <c r="D76" s="5" t="str">
        <v>34Y</v>
      </c>
      <c r="E76" s="9" t="s">
        <v>15</v>
      </c>
      <c r="F76" s="4" t="s">
        <v>16</v>
      </c>
      <c r="G76" s="6" t="s">
        <v>17</v>
      </c>
      <c r="H76" s="7">
        <v>1.2424622000000001E-2</v>
      </c>
      <c r="I76" s="8" t="e">
        <f>_xll.qlSwapRateHelper2(,$H76,$D76,Calendar,$F76,$E76,$G76,$I$25,0,C76,Discounting,Permanent,,ObjectOverwrite)</f>
        <v>#NUM!</v>
      </c>
      <c r="J76" s="26" t="b">
        <f t="shared" si="14"/>
        <v>0</v>
      </c>
      <c r="M76" s="63" t="str">
        <f t="shared" si="9"/>
        <v>Sw</v>
      </c>
      <c r="N76" s="64" t="str">
        <f t="shared" si="10"/>
        <v>50Y</v>
      </c>
      <c r="O76" s="64" t="e">
        <f t="shared" si="11"/>
        <v>#NUM!</v>
      </c>
      <c r="P76" s="64" t="b">
        <f t="shared" si="12"/>
        <v>0</v>
      </c>
      <c r="Q76" s="34" t="e">
        <v>#N/A</v>
      </c>
      <c r="R76" s="34" t="e">
        <v>#N/A</v>
      </c>
      <c r="S76" s="34" t="e">
        <v>#N/A</v>
      </c>
      <c r="T76" s="52" t="e">
        <f>_xll.qlRateHelperQuoteValue(S76,Trigger)</f>
        <v>#VALUE!</v>
      </c>
      <c r="U76" s="35" t="e">
        <f>_xll.qlRateHelperEarliestDate(S76,Trigger)</f>
        <v>#VALUE!</v>
      </c>
      <c r="V76" s="35" t="e">
        <f>_xll.qlRateHelperLatestDate(S76,Trigger)</f>
        <v>#VALUE!</v>
      </c>
      <c r="W76" s="69"/>
    </row>
    <row r="77" spans="1:23" ht="11.25" customHeight="1" x14ac:dyDescent="0.25">
      <c r="A77" s="62" t="s">
        <v>46</v>
      </c>
      <c r="B77" s="4"/>
      <c r="C77" s="4" t="s">
        <v>14</v>
      </c>
      <c r="D77" s="5" t="str">
        <v>35Y</v>
      </c>
      <c r="E77" s="9" t="s">
        <v>15</v>
      </c>
      <c r="F77" s="4" t="s">
        <v>16</v>
      </c>
      <c r="G77" s="6" t="s">
        <v>17</v>
      </c>
      <c r="H77" s="7">
        <v>1.2455349899999999E-2</v>
      </c>
      <c r="I77" s="8" t="e">
        <f>_xll.qlSwapRateHelper2(,$H77,$D77,Calendar,$F77,$E77,$G77,$I$25,0,C77,Discounting,Permanent,,ObjectOverwrite)</f>
        <v>#NUM!</v>
      </c>
      <c r="J77" s="26" t="b">
        <f t="shared" si="14"/>
        <v>0</v>
      </c>
      <c r="M77" s="63" t="str">
        <f t="shared" si="9"/>
        <v>Sw</v>
      </c>
      <c r="N77" s="64" t="str">
        <f t="shared" si="10"/>
        <v>60Y</v>
      </c>
      <c r="O77" s="64" t="e">
        <f t="shared" si="11"/>
        <v>#NUM!</v>
      </c>
      <c r="P77" s="64" t="b">
        <f t="shared" si="12"/>
        <v>0</v>
      </c>
      <c r="Q77" s="34" t="e">
        <v>#N/A</v>
      </c>
      <c r="R77" s="34" t="e">
        <v>#N/A</v>
      </c>
      <c r="S77" s="34" t="e">
        <v>#N/A</v>
      </c>
      <c r="T77" s="52" t="e">
        <f>_xll.qlRateHelperQuoteValue(S77,Trigger)</f>
        <v>#VALUE!</v>
      </c>
      <c r="U77" s="35" t="e">
        <f>_xll.qlRateHelperEarliestDate(S77,Trigger)</f>
        <v>#VALUE!</v>
      </c>
      <c r="V77" s="35" t="e">
        <f>_xll.qlRateHelperLatestDate(S77,Trigger)</f>
        <v>#VALUE!</v>
      </c>
      <c r="W77" s="69"/>
    </row>
    <row r="78" spans="1:23" ht="11.25" customHeight="1" x14ac:dyDescent="0.25">
      <c r="A78" s="62" t="s">
        <v>46</v>
      </c>
      <c r="B78" s="4"/>
      <c r="C78" s="4" t="s">
        <v>14</v>
      </c>
      <c r="D78" s="5" t="str">
        <v>36Y</v>
      </c>
      <c r="E78" s="9" t="s">
        <v>15</v>
      </c>
      <c r="F78" s="4" t="s">
        <v>16</v>
      </c>
      <c r="G78" s="6" t="s">
        <v>17</v>
      </c>
      <c r="H78" s="7">
        <v>1.247869565E-2</v>
      </c>
      <c r="I78" s="8" t="e">
        <f>_xll.qlSwapRateHelper2(,$H78,$D78,Calendar,$F78,$E78,$G78,$I$25,0,C78,Discounting,Permanent,,ObjectOverwrite)</f>
        <v>#NUM!</v>
      </c>
      <c r="J78" s="26" t="b">
        <f t="shared" si="14"/>
        <v>0</v>
      </c>
      <c r="M78" s="63" t="str">
        <f t="shared" si="9"/>
        <v>Sw</v>
      </c>
      <c r="N78" s="64" t="e">
        <f t="shared" si="10"/>
        <v>#N/A</v>
      </c>
      <c r="O78" s="64" t="e">
        <f t="shared" si="11"/>
        <v>#NUM!</v>
      </c>
      <c r="P78" s="64" t="b">
        <f t="shared" si="12"/>
        <v>0</v>
      </c>
      <c r="Q78" s="34" t="e">
        <v>#N/A</v>
      </c>
      <c r="R78" s="34" t="e">
        <v>#N/A</v>
      </c>
      <c r="S78" s="34" t="e">
        <v>#N/A</v>
      </c>
      <c r="T78" s="52" t="e">
        <f>_xll.qlRateHelperQuoteValue(S78,Trigger)</f>
        <v>#VALUE!</v>
      </c>
      <c r="U78" s="35" t="e">
        <f>_xll.qlRateHelperEarliestDate(S78,Trigger)</f>
        <v>#VALUE!</v>
      </c>
      <c r="V78" s="35" t="e">
        <f>_xll.qlRateHelperLatestDate(S78,Trigger)</f>
        <v>#VALUE!</v>
      </c>
      <c r="W78" s="69"/>
    </row>
    <row r="79" spans="1:23" ht="11.25" customHeight="1" x14ac:dyDescent="0.25">
      <c r="A79" s="62" t="s">
        <v>46</v>
      </c>
      <c r="B79" s="4"/>
      <c r="C79" s="4" t="s">
        <v>14</v>
      </c>
      <c r="D79" s="5" t="str">
        <v>37Y</v>
      </c>
      <c r="E79" s="9" t="s">
        <v>15</v>
      </c>
      <c r="F79" s="4" t="s">
        <v>16</v>
      </c>
      <c r="G79" s="6" t="s">
        <v>17</v>
      </c>
      <c r="H79" s="7">
        <v>1.2494500669999999E-2</v>
      </c>
      <c r="I79" s="8" t="e">
        <f>_xll.qlSwapRateHelper2(,$H79,$D79,Calendar,$F79,$E79,$G79,$I$25,0,C79,Discounting,Permanent,,ObjectOverwrite)</f>
        <v>#NUM!</v>
      </c>
      <c r="J79" s="26" t="b">
        <f t="shared" si="14"/>
        <v>0</v>
      </c>
      <c r="M79" s="63" t="str">
        <f t="shared" si="9"/>
        <v>Sw</v>
      </c>
      <c r="N79" s="64" t="e">
        <f t="shared" si="10"/>
        <v>#N/A</v>
      </c>
      <c r="O79" s="64" t="e">
        <f t="shared" si="11"/>
        <v>#NUM!</v>
      </c>
      <c r="P79" s="64" t="b">
        <f t="shared" si="12"/>
        <v>0</v>
      </c>
      <c r="Q79" s="34" t="e">
        <v>#N/A</v>
      </c>
      <c r="R79" s="34" t="e">
        <v>#N/A</v>
      </c>
      <c r="S79" s="34" t="e">
        <v>#N/A</v>
      </c>
      <c r="T79" s="52" t="e">
        <f>_xll.qlRateHelperQuoteValue(S79,Trigger)</f>
        <v>#VALUE!</v>
      </c>
      <c r="U79" s="35" t="e">
        <f>_xll.qlRateHelperEarliestDate(S79,Trigger)</f>
        <v>#VALUE!</v>
      </c>
      <c r="V79" s="35" t="e">
        <f>_xll.qlRateHelperLatestDate(S79,Trigger)</f>
        <v>#VALUE!</v>
      </c>
      <c r="W79" s="69"/>
    </row>
    <row r="80" spans="1:23" ht="11.25" customHeight="1" x14ac:dyDescent="0.25">
      <c r="A80" s="62" t="s">
        <v>46</v>
      </c>
      <c r="B80" s="4"/>
      <c r="C80" s="4" t="s">
        <v>14</v>
      </c>
      <c r="D80" s="5" t="str">
        <v>38Y</v>
      </c>
      <c r="E80" s="9" t="s">
        <v>15</v>
      </c>
      <c r="F80" s="4" t="s">
        <v>16</v>
      </c>
      <c r="G80" s="6" t="s">
        <v>17</v>
      </c>
      <c r="H80" s="7">
        <v>1.250020894E-2</v>
      </c>
      <c r="I80" s="8" t="e">
        <f>_xll.qlSwapRateHelper2(,$H80,$D80,Calendar,$F80,$E80,$G80,$I$25,0,C80,Discounting,Permanent,,ObjectOverwrite)</f>
        <v>#NUM!</v>
      </c>
      <c r="J80" s="26" t="b">
        <f t="shared" si="14"/>
        <v>0</v>
      </c>
      <c r="M80" s="63" t="str">
        <f t="shared" si="9"/>
        <v>Sw</v>
      </c>
      <c r="N80" s="64" t="e">
        <f t="shared" si="10"/>
        <v>#N/A</v>
      </c>
      <c r="O80" s="64" t="e">
        <f t="shared" si="11"/>
        <v>#NUM!</v>
      </c>
      <c r="P80" s="64" t="b">
        <f t="shared" si="12"/>
        <v>0</v>
      </c>
      <c r="Q80" s="34" t="e">
        <v>#N/A</v>
      </c>
      <c r="R80" s="34" t="e">
        <v>#N/A</v>
      </c>
      <c r="S80" s="34" t="e">
        <v>#N/A</v>
      </c>
      <c r="T80" s="52" t="e">
        <f>_xll.qlRateHelperQuoteValue(S80,Trigger)</f>
        <v>#VALUE!</v>
      </c>
      <c r="U80" s="35" t="e">
        <f>_xll.qlRateHelperEarliestDate(S80,Trigger)</f>
        <v>#VALUE!</v>
      </c>
      <c r="V80" s="35" t="e">
        <f>_xll.qlRateHelperLatestDate(S80,Trigger)</f>
        <v>#VALUE!</v>
      </c>
      <c r="W80" s="69"/>
    </row>
    <row r="81" spans="1:23" ht="11.25" customHeight="1" x14ac:dyDescent="0.25">
      <c r="A81" s="62" t="s">
        <v>46</v>
      </c>
      <c r="B81" s="4"/>
      <c r="C81" s="4" t="s">
        <v>14</v>
      </c>
      <c r="D81" s="5" t="str">
        <v>39Y</v>
      </c>
      <c r="E81" s="9" t="s">
        <v>15</v>
      </c>
      <c r="F81" s="4" t="s">
        <v>16</v>
      </c>
      <c r="G81" s="6" t="s">
        <v>17</v>
      </c>
      <c r="H81" s="7">
        <v>1.24956458E-2</v>
      </c>
      <c r="I81" s="8" t="e">
        <f>_xll.qlSwapRateHelper2(,$H81,$D81,Calendar,$F81,$E81,$G81,$I$25,0,C81,Discounting,Permanent,,ObjectOverwrite)</f>
        <v>#NUM!</v>
      </c>
      <c r="J81" s="26" t="b">
        <f t="shared" si="14"/>
        <v>0</v>
      </c>
      <c r="M81" s="63" t="str">
        <f t="shared" si="9"/>
        <v>Sw</v>
      </c>
      <c r="N81" s="64" t="e">
        <f t="shared" si="10"/>
        <v>#N/A</v>
      </c>
      <c r="O81" s="64" t="e">
        <f t="shared" si="11"/>
        <v>#NUM!</v>
      </c>
      <c r="P81" s="64" t="b">
        <f t="shared" si="12"/>
        <v>0</v>
      </c>
      <c r="Q81" s="34" t="e">
        <v>#N/A</v>
      </c>
      <c r="R81" s="34" t="e">
        <v>#N/A</v>
      </c>
      <c r="S81" s="34" t="e">
        <v>#N/A</v>
      </c>
      <c r="T81" s="52" t="e">
        <f>_xll.qlRateHelperQuoteValue(S81,Trigger)</f>
        <v>#VALUE!</v>
      </c>
      <c r="U81" s="35" t="e">
        <f>_xll.qlRateHelperEarliestDate(S81,Trigger)</f>
        <v>#VALUE!</v>
      </c>
      <c r="V81" s="35" t="e">
        <f>_xll.qlRateHelperLatestDate(S81,Trigger)</f>
        <v>#VALUE!</v>
      </c>
      <c r="W81" s="69"/>
    </row>
    <row r="82" spans="1:23" ht="11.25" customHeight="1" x14ac:dyDescent="0.25">
      <c r="A82" s="62" t="s">
        <v>46</v>
      </c>
      <c r="B82" s="4"/>
      <c r="C82" s="4" t="s">
        <v>14</v>
      </c>
      <c r="D82" s="5" t="str">
        <v>40Y</v>
      </c>
      <c r="E82" s="9" t="s">
        <v>15</v>
      </c>
      <c r="F82" s="4" t="s">
        <v>16</v>
      </c>
      <c r="G82" s="6" t="s">
        <v>17</v>
      </c>
      <c r="H82" s="7">
        <v>1.248E-2</v>
      </c>
      <c r="I82" s="8" t="e">
        <f>_xll.qlSwapRateHelper2(,$H82,$D82,Calendar,$F82,$E82,$G82,$I$25,0,C82,Discounting,Permanent,,ObjectOverwrite)</f>
        <v>#NUM!</v>
      </c>
      <c r="J82" s="26" t="b">
        <f t="shared" si="14"/>
        <v>0</v>
      </c>
      <c r="M82" s="63" t="str">
        <f t="shared" si="9"/>
        <v>Sw</v>
      </c>
      <c r="N82" s="64" t="e">
        <f t="shared" si="10"/>
        <v>#N/A</v>
      </c>
      <c r="O82" s="64" t="e">
        <f t="shared" si="11"/>
        <v>#NUM!</v>
      </c>
      <c r="P82" s="64" t="b">
        <f t="shared" si="12"/>
        <v>0</v>
      </c>
      <c r="Q82" s="36" t="e">
        <v>#N/A</v>
      </c>
      <c r="R82" s="36" t="e">
        <v>#N/A</v>
      </c>
      <c r="S82" s="36" t="e">
        <v>#N/A</v>
      </c>
      <c r="T82" s="73" t="e">
        <f>_xll.qlRateHelperQuoteValue(S82,Trigger)</f>
        <v>#VALUE!</v>
      </c>
      <c r="U82" s="74" t="e">
        <f>_xll.qlRateHelperEarliestDate(S82,Trigger)</f>
        <v>#VALUE!</v>
      </c>
      <c r="V82" s="74" t="e">
        <f>_xll.qlRateHelperLatestDate(S82,Trigger)</f>
        <v>#VALUE!</v>
      </c>
      <c r="W82" s="75"/>
    </row>
    <row r="83" spans="1:23" ht="11.25" customHeight="1" x14ac:dyDescent="0.25">
      <c r="A83" s="62" t="s">
        <v>46</v>
      </c>
      <c r="B83" s="4"/>
      <c r="C83" s="4" t="s">
        <v>14</v>
      </c>
      <c r="D83" s="5" t="str">
        <v>50Y</v>
      </c>
      <c r="E83" s="9" t="s">
        <v>15</v>
      </c>
      <c r="F83" s="4" t="s">
        <v>16</v>
      </c>
      <c r="G83" s="6" t="s">
        <v>17</v>
      </c>
      <c r="H83" s="7">
        <v>1.2070000000000001E-2</v>
      </c>
      <c r="I83" s="8" t="e">
        <f>_xll.qlSwapRateHelper2(,$H83,$D83,Calendar,$F83,$E83,$G83,$I$25,0,C83,Discounting,Permanent,,ObjectOverwrite)</f>
        <v>#NUM!</v>
      </c>
      <c r="J83" s="26" t="b">
        <f t="shared" si="14"/>
        <v>0</v>
      </c>
      <c r="M83" s="65" t="str">
        <f t="shared" si="9"/>
        <v>Sw</v>
      </c>
      <c r="N83" s="66" t="e">
        <f t="shared" si="10"/>
        <v>#N/A</v>
      </c>
      <c r="O83" s="66" t="e">
        <f t="shared" si="11"/>
        <v>#NUM!</v>
      </c>
      <c r="P83" s="66" t="b">
        <f t="shared" si="12"/>
        <v>0</v>
      </c>
    </row>
    <row r="84" spans="1:23" ht="11.25" customHeight="1" x14ac:dyDescent="0.25">
      <c r="A84" s="62" t="s">
        <v>46</v>
      </c>
      <c r="B84" s="4"/>
      <c r="C84" s="4" t="s">
        <v>14</v>
      </c>
      <c r="D84" s="5" t="str">
        <v>60Y</v>
      </c>
      <c r="E84" s="9" t="s">
        <v>15</v>
      </c>
      <c r="F84" s="4" t="s">
        <v>16</v>
      </c>
      <c r="G84" s="6" t="s">
        <v>17</v>
      </c>
      <c r="H84" s="7">
        <v>1.1990000000000001E-2</v>
      </c>
      <c r="I84" s="8" t="e">
        <f>_xll.qlSwapRateHelper2(,$H84,$D84,Calendar,$F84,$E84,$G84,$I$25,0,C84,Discounting,Permanent,,ObjectOverwrite)</f>
        <v>#NUM!</v>
      </c>
      <c r="J84" s="26" t="b">
        <f t="shared" si="14"/>
        <v>0</v>
      </c>
    </row>
    <row r="85" spans="1:23" ht="11.25" customHeight="1" x14ac:dyDescent="0.25">
      <c r="A85" s="62" t="s">
        <v>46</v>
      </c>
      <c r="B85" s="4"/>
      <c r="C85" s="4" t="s">
        <v>14</v>
      </c>
      <c r="D85" s="5" t="e">
        <v>#N/A</v>
      </c>
      <c r="E85" s="9" t="s">
        <v>15</v>
      </c>
      <c r="F85" s="4" t="s">
        <v>16</v>
      </c>
      <c r="G85" s="6" t="s">
        <v>17</v>
      </c>
      <c r="H85" s="7" t="e">
        <v>#N/A</v>
      </c>
      <c r="I85" s="8" t="e">
        <f>_xll.qlSwapRateHelper2(,$H85,$D85,Calendar,$F85,$E85,$G85,$I$25,0,C85,Discounting,Permanent,,ObjectOverwrite)</f>
        <v>#NUM!</v>
      </c>
      <c r="J85" s="26" t="b">
        <f t="shared" si="14"/>
        <v>0</v>
      </c>
    </row>
    <row r="86" spans="1:23" ht="11.25" customHeight="1" x14ac:dyDescent="0.25">
      <c r="A86" s="62" t="s">
        <v>46</v>
      </c>
      <c r="B86" s="4"/>
      <c r="C86" s="4" t="s">
        <v>14</v>
      </c>
      <c r="D86" s="5" t="e">
        <v>#N/A</v>
      </c>
      <c r="E86" s="9" t="s">
        <v>15</v>
      </c>
      <c r="F86" s="4" t="s">
        <v>16</v>
      </c>
      <c r="G86" s="6" t="s">
        <v>17</v>
      </c>
      <c r="H86" s="7" t="e">
        <v>#N/A</v>
      </c>
      <c r="I86" s="8" t="e">
        <f>_xll.qlSwapRateHelper2(,$H86,$D86,Calendar,$F86,$E86,$G86,$I$25,0,C86,Discounting,Permanent,,ObjectOverwrite)</f>
        <v>#NUM!</v>
      </c>
      <c r="J86" s="26" t="b">
        <f t="shared" si="14"/>
        <v>0</v>
      </c>
    </row>
    <row r="87" spans="1:23" ht="11.25" customHeight="1" x14ac:dyDescent="0.25">
      <c r="A87" s="62" t="s">
        <v>46</v>
      </c>
      <c r="B87" s="4"/>
      <c r="C87" s="4" t="s">
        <v>14</v>
      </c>
      <c r="D87" s="5" t="e">
        <v>#N/A</v>
      </c>
      <c r="E87" s="9" t="s">
        <v>15</v>
      </c>
      <c r="F87" s="4" t="s">
        <v>16</v>
      </c>
      <c r="G87" s="6" t="s">
        <v>17</v>
      </c>
      <c r="H87" s="7" t="e">
        <v>#N/A</v>
      </c>
      <c r="I87" s="8" t="e">
        <f>_xll.qlSwapRateHelper2(,$H87,$D87,Calendar,$F87,$E87,$G87,$I$25,0,C87,Discounting,Permanent,,ObjectOverwrite)</f>
        <v>#NUM!</v>
      </c>
      <c r="J87" s="26" t="b">
        <f t="shared" si="14"/>
        <v>0</v>
      </c>
    </row>
    <row r="88" spans="1:23" ht="11.25" customHeight="1" x14ac:dyDescent="0.25">
      <c r="A88" s="62" t="s">
        <v>46</v>
      </c>
      <c r="B88" s="4"/>
      <c r="C88" s="4" t="s">
        <v>14</v>
      </c>
      <c r="D88" s="5" t="e">
        <v>#N/A</v>
      </c>
      <c r="E88" s="9" t="s">
        <v>15</v>
      </c>
      <c r="F88" s="4" t="s">
        <v>16</v>
      </c>
      <c r="G88" s="6" t="s">
        <v>17</v>
      </c>
      <c r="H88" s="7" t="e">
        <v>#N/A</v>
      </c>
      <c r="I88" s="8" t="e">
        <f>_xll.qlSwapRateHelper2(,$H88,$D88,Calendar,$F88,$E88,$G88,$I$25,0,C88,Discounting,Permanent,,ObjectOverwrite)</f>
        <v>#NUM!</v>
      </c>
      <c r="J88" s="26" t="b">
        <f t="shared" si="14"/>
        <v>0</v>
      </c>
    </row>
    <row r="89" spans="1:23" ht="11.25" customHeight="1" x14ac:dyDescent="0.25">
      <c r="A89" s="62" t="s">
        <v>46</v>
      </c>
      <c r="B89" s="4"/>
      <c r="C89" s="4" t="s">
        <v>14</v>
      </c>
      <c r="D89" s="5" t="e">
        <v>#N/A</v>
      </c>
      <c r="E89" s="9" t="s">
        <v>15</v>
      </c>
      <c r="F89" s="4" t="s">
        <v>16</v>
      </c>
      <c r="G89" s="6" t="s">
        <v>17</v>
      </c>
      <c r="H89" s="7" t="e">
        <v>#N/A</v>
      </c>
      <c r="I89" s="8" t="e">
        <f>_xll.qlSwapRateHelper2(,$H89,$D89,Calendar,$F89,$E89,$G89,$I$25,0,C89,Discounting,Permanent,,ObjectOverwrite)</f>
        <v>#NUM!</v>
      </c>
      <c r="J89" s="26" t="b">
        <f t="shared" si="14"/>
        <v>0</v>
      </c>
    </row>
    <row r="90" spans="1:23" x14ac:dyDescent="0.25">
      <c r="A90" s="62" t="s">
        <v>46</v>
      </c>
      <c r="B90" s="4"/>
      <c r="C90" s="4" t="s">
        <v>14</v>
      </c>
      <c r="D90" s="5" t="e">
        <v>#N/A</v>
      </c>
      <c r="E90" s="9" t="s">
        <v>15</v>
      </c>
      <c r="F90" s="4" t="s">
        <v>16</v>
      </c>
      <c r="G90" s="6" t="s">
        <v>17</v>
      </c>
      <c r="H90" s="7" t="e">
        <v>#N/A</v>
      </c>
      <c r="I90" s="8" t="e">
        <f>_xll.qlSwapRateHelper2(,$H90,$D90,Calendar,$F90,$E90,$G90,$I$25,0,C90,Discounting,Permanent,,ObjectOverwrite)</f>
        <v>#NUM!</v>
      </c>
      <c r="J90" s="26" t="b">
        <f t="shared" si="14"/>
        <v>0</v>
      </c>
    </row>
  </sheetData>
  <dataValidations count="4">
    <dataValidation type="list" allowBlank="1" showInputMessage="1" showErrorMessage="1" sqref="G27:G90 G23 G3:G2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27:F90">
      <formula1>"Annual,Semiannual,EveryFourthMonth,Quarterly,Bimonthly,Monthly,Biweekly,Weekly,Daily,Once,NoFrequency"</formula1>
    </dataValidation>
    <dataValidation type="list" allowBlank="1" showInputMessage="1" showErrorMessage="1" sqref="E27:E90">
      <formula1>"Following,Modified Following,Preceding,Modified Preceding,Month End Reference,Unadjusted Month End,Unadjusted"</formula1>
    </dataValidation>
    <dataValidation type="list" allowBlank="1" showInputMessage="1" showErrorMessage="1" sqref="E23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F29"/>
  <sheetViews>
    <sheetView workbookViewId="0">
      <selection activeCell="I2" sqref="I2"/>
    </sheetView>
  </sheetViews>
  <sheetFormatPr defaultRowHeight="11.25" x14ac:dyDescent="0.2"/>
  <cols>
    <col min="1" max="2" width="2.7109375" style="92" customWidth="1"/>
    <col min="3" max="3" width="11" style="92" bestFit="1" customWidth="1"/>
    <col min="4" max="4" width="16" style="92" bestFit="1" customWidth="1"/>
    <col min="5" max="5" width="17.28515625" style="92" bestFit="1" customWidth="1"/>
    <col min="6" max="6" width="15.140625" style="92" bestFit="1" customWidth="1"/>
    <col min="7" max="8" width="12" style="92" bestFit="1" customWidth="1"/>
    <col min="9" max="9" width="15.140625" style="92" bestFit="1" customWidth="1"/>
    <col min="10" max="10" width="31.7109375" style="92" bestFit="1" customWidth="1"/>
    <col min="11" max="12" width="15.7109375" style="92" customWidth="1"/>
    <col min="13" max="14" width="2.7109375" style="92" customWidth="1"/>
    <col min="15" max="15" width="6" style="92" bestFit="1" customWidth="1"/>
    <col min="16" max="16" width="12" style="92" bestFit="1" customWidth="1"/>
    <col min="17" max="17" width="17.28515625" style="92" bestFit="1" customWidth="1"/>
    <col min="18" max="18" width="7" style="92" bestFit="1" customWidth="1"/>
    <col min="19" max="19" width="9.85546875" style="92" bestFit="1" customWidth="1"/>
    <col min="20" max="20" width="8.140625" style="92" bestFit="1" customWidth="1"/>
    <col min="21" max="21" width="15.140625" style="92" bestFit="1" customWidth="1"/>
    <col min="22" max="22" width="13.7109375" style="92" customWidth="1"/>
    <col min="23" max="23" width="12" style="92" bestFit="1" customWidth="1"/>
    <col min="24" max="24" width="8" style="92" bestFit="1" customWidth="1"/>
    <col min="25" max="25" width="13.5703125" style="92" bestFit="1" customWidth="1"/>
    <col min="26" max="26" width="8" style="92" bestFit="1" customWidth="1"/>
    <col min="27" max="27" width="2.7109375" style="92" customWidth="1"/>
    <col min="28" max="28" width="15.5703125" style="92" bestFit="1" customWidth="1"/>
    <col min="29" max="29" width="7.140625" style="92" bestFit="1" customWidth="1"/>
    <col min="30" max="31" width="2.7109375" style="92" customWidth="1"/>
    <col min="32" max="16384" width="9.140625" style="92"/>
  </cols>
  <sheetData>
    <row r="1" spans="2:32" s="91" customFormat="1" ht="11.25" customHeight="1" x14ac:dyDescent="0.2">
      <c r="AE1" s="92"/>
    </row>
    <row r="2" spans="2:32" s="91" customFormat="1" ht="11.25" customHeight="1" x14ac:dyDescent="0.2">
      <c r="B2" s="103"/>
      <c r="C2" s="104" t="s">
        <v>188</v>
      </c>
      <c r="D2" s="104"/>
      <c r="E2" s="104"/>
      <c r="F2" s="104"/>
      <c r="G2" s="104"/>
      <c r="H2" s="93" t="s">
        <v>56</v>
      </c>
      <c r="I2" s="79" t="s">
        <v>57</v>
      </c>
      <c r="J2" s="104"/>
      <c r="K2" s="104"/>
      <c r="L2" s="104"/>
      <c r="M2" s="104"/>
      <c r="N2" s="104"/>
      <c r="O2" s="104"/>
      <c r="P2" s="98"/>
      <c r="Q2" s="98"/>
      <c r="R2" s="98"/>
      <c r="S2" s="98"/>
      <c r="T2" s="98"/>
      <c r="U2" s="98"/>
      <c r="V2" s="98"/>
      <c r="W2" s="98"/>
      <c r="X2" s="105">
        <f>MAX(Z5:Z8)</f>
        <v>0</v>
      </c>
      <c r="Y2" s="98"/>
      <c r="Z2" s="98"/>
      <c r="AA2" s="99"/>
      <c r="AE2" s="92"/>
    </row>
    <row r="3" spans="2:32" s="91" customFormat="1" ht="22.5" customHeight="1" x14ac:dyDescent="0.2">
      <c r="B3" s="106"/>
      <c r="C3" s="93" t="s">
        <v>59</v>
      </c>
      <c r="D3" s="93" t="str">
        <f t="shared" ref="D3:D8" si="0">$C$2&amp;UPPER(Currency)&amp;$C3</f>
        <v>Mx_EURSTD</v>
      </c>
      <c r="E3" s="94" t="str">
        <f>_xll.qlRelinkableHandleYieldTermStructure(D3,,Permanent,Trigger,ObjectOverwrite)</f>
        <v>Mx_EURSTD#0002</v>
      </c>
      <c r="F3" s="95" t="str">
        <f>_xll.ohRangeRetrieveError(E3)</f>
        <v/>
      </c>
      <c r="G3" s="19"/>
      <c r="H3" s="19"/>
      <c r="I3" s="19"/>
      <c r="J3" s="19"/>
      <c r="K3" s="19"/>
      <c r="L3" s="19"/>
      <c r="M3" s="2"/>
      <c r="N3" s="2"/>
      <c r="O3" s="97" t="s">
        <v>58</v>
      </c>
      <c r="P3" s="97" t="s">
        <v>81</v>
      </c>
      <c r="Q3" s="97" t="s">
        <v>82</v>
      </c>
      <c r="R3" s="97" t="s">
        <v>83</v>
      </c>
      <c r="S3" s="97" t="s">
        <v>61</v>
      </c>
      <c r="T3" s="97" t="s">
        <v>62</v>
      </c>
      <c r="U3" s="97" t="s">
        <v>63</v>
      </c>
      <c r="V3" s="97" t="s">
        <v>64</v>
      </c>
      <c r="W3" s="97" t="s">
        <v>65</v>
      </c>
      <c r="X3" s="97" t="s">
        <v>66</v>
      </c>
      <c r="Y3" s="97" t="s">
        <v>67</v>
      </c>
      <c r="Z3" s="97"/>
      <c r="AA3" s="100"/>
      <c r="AE3" s="92"/>
    </row>
    <row r="4" spans="2:32" s="91" customFormat="1" ht="11.25" customHeight="1" x14ac:dyDescent="0.2">
      <c r="B4" s="106"/>
      <c r="C4" s="93" t="s">
        <v>68</v>
      </c>
      <c r="D4" s="93" t="str">
        <f t="shared" si="0"/>
        <v>Mx_EURON</v>
      </c>
      <c r="E4" s="94" t="str">
        <f>_xll.qlRelinkableHandleYieldTermStructure(D4,,Permanent,Trigger,ObjectOverwrite)</f>
        <v>Mx_EURON#0002</v>
      </c>
      <c r="F4" s="95" t="str">
        <f>_xll.ohRangeRetrieveError(E4)</f>
        <v/>
      </c>
      <c r="G4" s="80" t="s">
        <v>60</v>
      </c>
      <c r="H4" s="80" t="s">
        <v>60</v>
      </c>
      <c r="I4" s="80" t="str">
        <f>_xll.qlEonia(G4,E4,Permanent,Trigger,ObjectOverwrite)</f>
        <v>Eonia#0002</v>
      </c>
      <c r="J4" s="80" t="str">
        <f>_xll.qlLastFixingQuote(H4&amp;"LastFixing_Quote",I4,Permanent,Trigger,ObjectOverwrite)</f>
        <v>EoniaLastFixing_Quote#0002</v>
      </c>
      <c r="K4" s="96"/>
      <c r="L4" s="95" t="str">
        <f>_xll.ohRangeRetrieveError(J2)</f>
        <v/>
      </c>
      <c r="M4" s="2"/>
      <c r="N4" s="2"/>
      <c r="O4" s="81" t="s">
        <v>68</v>
      </c>
      <c r="P4" s="81" t="s">
        <v>69</v>
      </c>
      <c r="Q4" s="82">
        <f>$F$15</f>
        <v>42136</v>
      </c>
      <c r="R4" s="83">
        <f>G15</f>
        <v>-9.0999999999999998E-2</v>
      </c>
      <c r="S4" s="81" t="b">
        <f>IF(AND(ISNUMBER(R4),R4&lt;&gt;0%,_xll.ohTrigger(Trigger)+1),TRUE,FALSE)</f>
        <v>1</v>
      </c>
      <c r="T4" s="81" t="b">
        <f>IF($S4,_xll.qlIndexAddFixings(U4,Q4,R4/100,TRUE,ISERROR($V7)),NA())</f>
        <v>1</v>
      </c>
      <c r="U4" s="113" t="str">
        <f>I4</f>
        <v>Eonia#0002</v>
      </c>
      <c r="V4" s="81" t="e">
        <f>_xll.qlIndexFixing(U4,Q4,TRUE,S4)</f>
        <v>#NUM!</v>
      </c>
      <c r="W4" s="81">
        <f>IF(T4,_xll.qlIndexFixing(U4,Q4,FALSE,S4),"-")</f>
        <v>-9.1E-4</v>
      </c>
      <c r="X4" s="81" t="e">
        <f>V4-W4</f>
        <v>#NUM!</v>
      </c>
      <c r="Y4" s="81">
        <f>_xll.qlIndexFixing(U4,Q4,TRUE,$W4)</f>
        <v>-1.0000000000065512E-3</v>
      </c>
      <c r="Z4" s="81">
        <f>IF(ISERROR(X4),0,ABS(X4))</f>
        <v>0</v>
      </c>
      <c r="AA4" s="100"/>
      <c r="AE4" s="92"/>
    </row>
    <row r="5" spans="2:32" s="91" customFormat="1" ht="11.25" customHeight="1" x14ac:dyDescent="0.2">
      <c r="B5" s="106"/>
      <c r="C5" s="93" t="s">
        <v>6</v>
      </c>
      <c r="D5" s="93" t="str">
        <f t="shared" si="0"/>
        <v>Mx_EUR1M</v>
      </c>
      <c r="E5" s="94" t="str">
        <f>_xll.qlRelinkableHandleYieldTermStructure(D5,,Permanent,Trigger,ObjectOverwrite)</f>
        <v>Mx_EUR1M#0002</v>
      </c>
      <c r="F5" s="95" t="str">
        <f>_xll.ohRangeRetrieveError(E5)</f>
        <v/>
      </c>
      <c r="G5" s="80" t="s">
        <v>6</v>
      </c>
      <c r="H5" s="80" t="str">
        <f>PROPER(Currency)&amp;FamilyName&amp;$G5</f>
        <v>Euribor1M</v>
      </c>
      <c r="I5" s="80" t="str">
        <f>_xll.qlEuribor(H5,G5,E5,Permanent,Trigger,ObjectOverwrite)</f>
        <v>Euribor1M#0003</v>
      </c>
      <c r="J5" s="80" t="str">
        <f>_xll.qlLastFixingQuote(H5&amp;"LastFixing_Quote",I5,Permanent,Trigger,ObjectOverwrite)</f>
        <v>Euribor1MLastFixing_Quote#0003</v>
      </c>
      <c r="K5" s="96" t="str">
        <f>_xll.ohRangeRetrieveError(I4)</f>
        <v/>
      </c>
      <c r="L5" s="95" t="str">
        <f>_xll.ohRangeRetrieveError(J3)</f>
        <v/>
      </c>
      <c r="M5" s="2"/>
      <c r="N5" s="2"/>
      <c r="O5" s="81" t="s">
        <v>6</v>
      </c>
      <c r="P5" s="81" t="str">
        <f>Currency&amp;"IBOR"&amp;$O5&amp;"D="</f>
        <v>EURIBOR1MD=</v>
      </c>
      <c r="Q5" s="82">
        <f>$F$15</f>
        <v>42136</v>
      </c>
      <c r="R5" s="83" t="e">
        <v>#N/A</v>
      </c>
      <c r="S5" s="81" t="e">
        <f>IF(AND(ISNUMBER(R5),R5&lt;&gt;0%,_xll.ohTrigger(Trigger)+1),TRUE,FALSE)</f>
        <v>#N/A</v>
      </c>
      <c r="T5" s="81" t="e">
        <f>IF($S5,_xll.qlIndexAddFixings(U5,Q5,R5/100,TRUE,ISERROR($V8)),NA())</f>
        <v>#N/A</v>
      </c>
      <c r="U5" s="113" t="str">
        <f>I5</f>
        <v>Euribor1M#0003</v>
      </c>
      <c r="V5" s="81" t="e">
        <f>_xll.qlIndexFixing(U5,Q5,TRUE,S5)</f>
        <v>#NUM!</v>
      </c>
      <c r="W5" s="81" t="e">
        <f>IF(T5,_xll.qlIndexFixing(U5,Q5,FALSE,S5),"-")</f>
        <v>#N/A</v>
      </c>
      <c r="X5" s="81" t="e">
        <f>V5-W5</f>
        <v>#NUM!</v>
      </c>
      <c r="Y5" s="81" t="e">
        <f>_xll.qlIndexFixing(U5,Q5,TRUE,$W5)</f>
        <v>#NUM!</v>
      </c>
      <c r="Z5" s="81">
        <f>IF(ISERROR(X5),0,ABS(X5))</f>
        <v>0</v>
      </c>
      <c r="AA5" s="100"/>
      <c r="AE5" s="92"/>
    </row>
    <row r="6" spans="2:32" s="91" customFormat="1" ht="11.25" customHeight="1" x14ac:dyDescent="0.2">
      <c r="B6" s="106"/>
      <c r="C6" s="93" t="s">
        <v>0</v>
      </c>
      <c r="D6" s="93" t="str">
        <f t="shared" si="0"/>
        <v>Mx_EUR3M</v>
      </c>
      <c r="E6" s="94" t="str">
        <f>_xll.qlRelinkableHandleYieldTermStructure(D6,,Permanent,Trigger,ObjectOverwrite)</f>
        <v>Mx_EUR3M#0002</v>
      </c>
      <c r="F6" s="95" t="str">
        <f>_xll.ohRangeRetrieveError(E6)</f>
        <v/>
      </c>
      <c r="G6" s="80" t="s">
        <v>0</v>
      </c>
      <c r="H6" s="80" t="str">
        <f>PROPER(Currency)&amp;FamilyName&amp;$G6</f>
        <v>Euribor3M</v>
      </c>
      <c r="I6" s="80" t="str">
        <f>_xll.qlEuribor(H6,G6,E6,Permanent,Trigger,ObjectOverwrite)</f>
        <v>Euribor3M#0003</v>
      </c>
      <c r="J6" s="80" t="str">
        <f>_xll.qlLastFixingQuote(H6&amp;"LastFixing_Quote",I6,Permanent,Trigger,ObjectOverwrite)</f>
        <v>Euribor3MLastFixing_Quote#0003</v>
      </c>
      <c r="K6" s="96" t="str">
        <f>_xll.ohRangeRetrieveError(I5)</f>
        <v/>
      </c>
      <c r="L6" s="95" t="str">
        <f>_xll.ohRangeRetrieveError(J4)</f>
        <v/>
      </c>
      <c r="M6" s="2"/>
      <c r="N6" s="2"/>
      <c r="O6" s="84" t="s">
        <v>0</v>
      </c>
      <c r="P6" s="84" t="str">
        <f>Currency&amp;"IBOR"&amp;$O6&amp;"D="</f>
        <v>EURIBOR3MD=</v>
      </c>
      <c r="Q6" s="85">
        <f>$F$15</f>
        <v>42136</v>
      </c>
      <c r="R6" s="86" t="e">
        <v>#N/A</v>
      </c>
      <c r="S6" s="84" t="e">
        <f>IF(AND(ISNUMBER(R6),R6&lt;&gt;0%,_xll.ohTrigger(Trigger)+1),TRUE,FALSE)</f>
        <v>#N/A</v>
      </c>
      <c r="T6" s="84" t="e">
        <f>IF($S6,_xll.qlIndexAddFixings(U6,Q6,R6/100,TRUE,ISERROR($V9)),NA())</f>
        <v>#N/A</v>
      </c>
      <c r="U6" s="114" t="str">
        <f>I6</f>
        <v>Euribor3M#0003</v>
      </c>
      <c r="V6" s="84" t="e">
        <f>_xll.qlIndexFixing(U6,Q6,TRUE,S6)</f>
        <v>#NUM!</v>
      </c>
      <c r="W6" s="84" t="e">
        <f>IF(T6,_xll.qlIndexFixing(U6,Q6,FALSE,S6),"-")</f>
        <v>#N/A</v>
      </c>
      <c r="X6" s="84" t="e">
        <f>V6-W6</f>
        <v>#NUM!</v>
      </c>
      <c r="Y6" s="84" t="e">
        <f>_xll.qlIndexFixing(U6,Q6,TRUE,$W6)</f>
        <v>#NUM!</v>
      </c>
      <c r="Z6" s="84">
        <f>IF(ISERROR(X6),0,ABS(X6))</f>
        <v>0</v>
      </c>
      <c r="AA6" s="100"/>
      <c r="AE6" s="92"/>
    </row>
    <row r="7" spans="2:32" s="91" customFormat="1" ht="11.25" customHeight="1" x14ac:dyDescent="0.2">
      <c r="B7" s="106"/>
      <c r="C7" s="93" t="s">
        <v>7</v>
      </c>
      <c r="D7" s="93" t="str">
        <f t="shared" si="0"/>
        <v>Mx_EUR6M</v>
      </c>
      <c r="E7" s="94" t="str">
        <f>_xll.qlRelinkableHandleYieldTermStructure(D7,,Permanent,Trigger,ObjectOverwrite)</f>
        <v>Mx_EUR6M#0002</v>
      </c>
      <c r="F7" s="95" t="str">
        <f>_xll.ohRangeRetrieveError(E7)</f>
        <v/>
      </c>
      <c r="G7" s="80" t="s">
        <v>7</v>
      </c>
      <c r="H7" s="80" t="str">
        <f>PROPER(Currency)&amp;FamilyName&amp;$G7</f>
        <v>Euribor6M</v>
      </c>
      <c r="I7" s="80" t="str">
        <f>_xll.qlEuribor(H7,G7,E7,Permanent,Trigger,ObjectOverwrite)</f>
        <v>Euribor6M#0003</v>
      </c>
      <c r="J7" s="80" t="str">
        <f>_xll.qlLastFixingQuote(H7&amp;"LastFixing_Quote",I7,Permanent,Trigger,ObjectOverwrite)</f>
        <v>Euribor6MLastFixing_Quote#0003</v>
      </c>
      <c r="K7" s="96"/>
      <c r="L7" s="95" t="str">
        <f>_xll.ohRangeRetrieveError(J5)</f>
        <v/>
      </c>
      <c r="M7" s="2"/>
      <c r="N7" s="2"/>
      <c r="O7" s="84" t="s">
        <v>7</v>
      </c>
      <c r="P7" s="84" t="str">
        <f>Currency&amp;"IBOR"&amp;$O7&amp;"D="</f>
        <v>EURIBOR6MD=</v>
      </c>
      <c r="Q7" s="85">
        <f>$F$15</f>
        <v>42136</v>
      </c>
      <c r="R7" s="86" t="e">
        <v>#N/A</v>
      </c>
      <c r="S7" s="84" t="e">
        <f>IF(AND(ISNUMBER(R7),R7&lt;&gt;0%,_xll.ohTrigger(Trigger)+1),TRUE,FALSE)</f>
        <v>#N/A</v>
      </c>
      <c r="T7" s="84" t="e">
        <f>IF($S7,_xll.qlIndexAddFixings(U7,Q7,R7/100,TRUE,ISERROR(#REF!)),NA())</f>
        <v>#N/A</v>
      </c>
      <c r="U7" s="114" t="str">
        <f>I7</f>
        <v>Euribor6M#0003</v>
      </c>
      <c r="V7" s="84" t="e">
        <f>_xll.qlIndexFixing(U7,Q7,TRUE,S7)</f>
        <v>#NUM!</v>
      </c>
      <c r="W7" s="84" t="e">
        <f>IF(T7,_xll.qlIndexFixing(U7,Q7,FALSE,S7),"-")</f>
        <v>#N/A</v>
      </c>
      <c r="X7" s="84" t="e">
        <f>V7-W7</f>
        <v>#NUM!</v>
      </c>
      <c r="Y7" s="84" t="e">
        <f>_xll.qlIndexFixing(U7,Q7,TRUE,$W7)</f>
        <v>#NUM!</v>
      </c>
      <c r="Z7" s="84">
        <f>IF(ISERROR(X7),0,ABS(X7))</f>
        <v>0</v>
      </c>
      <c r="AA7" s="100"/>
      <c r="AE7" s="92"/>
    </row>
    <row r="8" spans="2:32" s="91" customFormat="1" ht="11.25" customHeight="1" x14ac:dyDescent="0.2">
      <c r="B8" s="106"/>
      <c r="C8" s="93" t="s">
        <v>52</v>
      </c>
      <c r="D8" s="93" t="str">
        <f t="shared" si="0"/>
        <v>Mx_EUR1Y</v>
      </c>
      <c r="E8" s="94" t="str">
        <f>_xll.qlRelinkableHandleYieldTermStructure(D8,,Permanent,Trigger,ObjectOverwrite)</f>
        <v>Mx_EUR1Y#0002</v>
      </c>
      <c r="F8" s="95" t="str">
        <f>_xll.ohRangeRetrieveError(E8)</f>
        <v/>
      </c>
      <c r="G8" s="80" t="s">
        <v>52</v>
      </c>
      <c r="H8" s="80" t="str">
        <f>PROPER(Currency)&amp;FamilyName&amp;$G8</f>
        <v>Euribor1Y</v>
      </c>
      <c r="I8" s="80" t="str">
        <f>_xll.qlEuribor(H8,G8,E8,Permanent,Trigger,ObjectOverwrite)</f>
        <v>Euribor1Y#0003</v>
      </c>
      <c r="J8" s="80" t="str">
        <f>_xll.qlLastFixingQuote(H8&amp;"LastFixing_Quote",I8,Permanent,Trigger,ObjectOverwrite)</f>
        <v>Euribor1YLastFixing_Quote#0003</v>
      </c>
      <c r="K8" s="96" t="str">
        <f>_xll.ohRangeRetrieveError(I6)</f>
        <v/>
      </c>
      <c r="L8" s="95" t="str">
        <f>_xll.ohRangeRetrieveError(J6)</f>
        <v/>
      </c>
      <c r="M8" s="2"/>
      <c r="N8" s="2"/>
      <c r="O8" s="87" t="s">
        <v>52</v>
      </c>
      <c r="P8" s="87" t="str">
        <f>Currency&amp;"IBOR"&amp;$O8&amp;"D="</f>
        <v>EURIBOR1YD=</v>
      </c>
      <c r="Q8" s="88">
        <f>$F$15</f>
        <v>42136</v>
      </c>
      <c r="R8" s="89" t="e">
        <v>#N/A</v>
      </c>
      <c r="S8" s="87" t="e">
        <f>IF(AND(ISNUMBER(R8),R8&lt;&gt;0%,_xll.ohTrigger(Trigger)+1),TRUE,FALSE)</f>
        <v>#N/A</v>
      </c>
      <c r="T8" s="87" t="e">
        <f>IF($S8,_xll.qlIndexAddFixings(U8,Q8,R8/100,TRUE,ISERROR(#REF!)),NA())</f>
        <v>#N/A</v>
      </c>
      <c r="U8" s="115" t="str">
        <f>I8</f>
        <v>Euribor1Y#0003</v>
      </c>
      <c r="V8" s="87" t="e">
        <f>_xll.qlIndexFixing(U8,Q8,TRUE,S8)</f>
        <v>#NUM!</v>
      </c>
      <c r="W8" s="87" t="e">
        <f>IF(T8,_xll.qlIndexFixing(U8,Q8,FALSE,S8),"-")</f>
        <v>#N/A</v>
      </c>
      <c r="X8" s="87" t="e">
        <f>V8-W8</f>
        <v>#NUM!</v>
      </c>
      <c r="Y8" s="87" t="e">
        <f>_xll.qlIndexFixing(U8,Q8,TRUE,$W8)</f>
        <v>#NUM!</v>
      </c>
      <c r="Z8" s="87">
        <f>IF(ISERROR(X8),0,ABS(X8))</f>
        <v>0</v>
      </c>
      <c r="AA8" s="100"/>
      <c r="AE8" s="92"/>
    </row>
    <row r="9" spans="2:32" s="91" customFormat="1" ht="11.25" customHeight="1" x14ac:dyDescent="0.2">
      <c r="B9" s="107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2"/>
      <c r="AE9" s="92"/>
    </row>
    <row r="10" spans="2:32" s="91" customFormat="1" ht="11.25" customHeight="1" x14ac:dyDescent="0.2"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O10" s="92"/>
      <c r="AE10" s="92"/>
    </row>
    <row r="11" spans="2:32" s="91" customFormat="1" ht="11.25" customHeight="1" x14ac:dyDescent="0.2">
      <c r="B11" s="109"/>
      <c r="C11" s="109"/>
      <c r="D11" s="112"/>
      <c r="E11" s="109"/>
      <c r="F11" s="109"/>
      <c r="G11" s="109"/>
      <c r="H11" s="109"/>
      <c r="I11" s="109"/>
      <c r="J11" s="109"/>
      <c r="K11" s="110"/>
      <c r="L11" s="92"/>
      <c r="M11" s="92"/>
      <c r="AC11" s="92"/>
      <c r="AD11" s="92"/>
      <c r="AE11" s="92"/>
      <c r="AF11" s="92"/>
    </row>
    <row r="12" spans="2:32" s="91" customFormat="1" ht="22.5" customHeight="1" x14ac:dyDescent="0.2">
      <c r="B12" s="109"/>
      <c r="C12" s="93" t="s">
        <v>80</v>
      </c>
      <c r="D12" s="77" t="s">
        <v>74</v>
      </c>
      <c r="E12" s="76" t="s">
        <v>75</v>
      </c>
      <c r="F12" s="97" t="str">
        <f>_xll.RHistory(P4:P8,D12:E12,D13,,"CH:In;Fd TSREPEAT:N SORT:"&amp;"DESC",F13)</f>
        <v>Updated at 16:08:01</v>
      </c>
      <c r="G12" s="111"/>
      <c r="H12" s="111"/>
      <c r="I12" s="111"/>
      <c r="J12" s="111"/>
      <c r="L12" s="92"/>
      <c r="M12" s="92"/>
      <c r="AC12" s="92"/>
      <c r="AD12" s="92"/>
      <c r="AE12" s="92"/>
      <c r="AF12" s="92"/>
    </row>
    <row r="13" spans="2:32" s="91" customFormat="1" ht="11.25" customHeight="1" x14ac:dyDescent="0.2">
      <c r="B13" s="109"/>
      <c r="C13" s="93" t="s">
        <v>73</v>
      </c>
      <c r="D13" s="78" t="str">
        <f>"START:"&amp;D14&amp; " END:"&amp;D15&amp;" INTERVAL:1D"</f>
        <v>START:42136 END:42136 INTERVAL:1D</v>
      </c>
      <c r="E13" s="109"/>
      <c r="F13" s="93"/>
      <c r="G13" s="93" t="s">
        <v>69</v>
      </c>
      <c r="H13" s="93" t="s">
        <v>76</v>
      </c>
      <c r="I13" s="93" t="s">
        <v>77</v>
      </c>
      <c r="J13" s="93" t="s">
        <v>78</v>
      </c>
      <c r="K13" s="93" t="s">
        <v>79</v>
      </c>
      <c r="L13" s="92"/>
      <c r="M13" s="92"/>
      <c r="AC13" s="92"/>
      <c r="AD13" s="92"/>
      <c r="AE13" s="92"/>
      <c r="AF13" s="92"/>
    </row>
    <row r="14" spans="2:32" s="91" customFormat="1" ht="11.25" customHeight="1" x14ac:dyDescent="0.2">
      <c r="B14" s="109"/>
      <c r="C14" s="93" t="s">
        <v>70</v>
      </c>
      <c r="D14" s="90">
        <f>Evaluationdate</f>
        <v>42136</v>
      </c>
      <c r="E14" s="109"/>
      <c r="F14" s="93" t="s">
        <v>233</v>
      </c>
      <c r="G14" s="79" t="s">
        <v>234</v>
      </c>
      <c r="H14" s="79" t="s">
        <v>234</v>
      </c>
      <c r="I14" s="79" t="s">
        <v>234</v>
      </c>
      <c r="J14" s="79" t="s">
        <v>234</v>
      </c>
      <c r="K14" s="79" t="s">
        <v>234</v>
      </c>
      <c r="L14" s="92"/>
      <c r="M14" s="92"/>
      <c r="AC14" s="92"/>
      <c r="AD14" s="92"/>
      <c r="AE14" s="92"/>
      <c r="AF14" s="92"/>
    </row>
    <row r="15" spans="2:32" s="91" customFormat="1" ht="11.25" customHeight="1" x14ac:dyDescent="0.2">
      <c r="B15" s="109"/>
      <c r="C15" s="93" t="s">
        <v>72</v>
      </c>
      <c r="D15" s="90">
        <f>D14</f>
        <v>42136</v>
      </c>
      <c r="E15" s="109"/>
      <c r="F15" s="90">
        <v>42136</v>
      </c>
      <c r="G15" s="79">
        <v>-9.0999999999999998E-2</v>
      </c>
      <c r="H15" s="79">
        <v>-4.8000000000000001E-2</v>
      </c>
      <c r="I15" s="79">
        <v>-8.9999999999999993E-3</v>
      </c>
      <c r="J15" s="79">
        <v>6.0999999999999999E-2</v>
      </c>
      <c r="K15" s="79">
        <v>0.16900000000000001</v>
      </c>
      <c r="L15" s="92"/>
      <c r="M15" s="92"/>
      <c r="AC15" s="92"/>
      <c r="AD15" s="92"/>
      <c r="AE15" s="92"/>
      <c r="AF15" s="92"/>
    </row>
    <row r="16" spans="2:32" ht="11.25" customHeight="1" x14ac:dyDescent="0.2">
      <c r="B16" s="109"/>
      <c r="C16" s="109"/>
      <c r="D16" s="109"/>
      <c r="E16" s="109"/>
      <c r="F16" s="109"/>
      <c r="G16" s="109"/>
      <c r="H16" s="109"/>
      <c r="I16" s="109"/>
      <c r="J16" s="109"/>
      <c r="K16" s="109"/>
    </row>
    <row r="17" ht="11.25" customHeight="1" x14ac:dyDescent="0.2"/>
    <row r="18" ht="11.25" customHeight="1" x14ac:dyDescent="0.2"/>
    <row r="19" ht="11.25" customHeight="1" x14ac:dyDescent="0.2"/>
    <row r="20" ht="11.25" customHeight="1" x14ac:dyDescent="0.2"/>
    <row r="23" ht="24" customHeight="1" x14ac:dyDescent="0.2"/>
    <row r="24" ht="11.25" customHeight="1" x14ac:dyDescent="0.2"/>
    <row r="25" ht="11.25" customHeight="1" x14ac:dyDescent="0.2"/>
    <row r="26" ht="11.25" customHeight="1" x14ac:dyDescent="0.2"/>
    <row r="27" ht="11.25" customHeight="1" x14ac:dyDescent="0.2"/>
    <row r="28" ht="11.25" customHeight="1" x14ac:dyDescent="0.2"/>
    <row r="29" ht="11.25" customHeight="1" x14ac:dyDescent="0.2"/>
  </sheetData>
  <conditionalFormatting sqref="X4:X8">
    <cfRule type="cellIs" dxfId="1" priority="21" stopIfTrue="1" operator="greaterThan">
      <formula>0</formula>
    </cfRule>
    <cfRule type="cellIs" dxfId="0" priority="2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G74"/>
  <sheetViews>
    <sheetView workbookViewId="0">
      <selection activeCell="AE1" sqref="AE1:AM66"/>
    </sheetView>
  </sheetViews>
  <sheetFormatPr defaultRowHeight="11.25" x14ac:dyDescent="0.2"/>
  <cols>
    <col min="1" max="1" width="4" style="156" bestFit="1" customWidth="1"/>
    <col min="2" max="2" width="10" style="156" bestFit="1" customWidth="1"/>
    <col min="3" max="3" width="16.140625" style="156" bestFit="1" customWidth="1"/>
    <col min="4" max="4" width="10" style="156" bestFit="1" customWidth="1"/>
    <col min="5" max="5" width="4" style="156" bestFit="1" customWidth="1"/>
    <col min="6" max="7" width="2" style="156" bestFit="1" customWidth="1"/>
    <col min="8" max="8" width="11" style="156" bestFit="1" customWidth="1"/>
    <col min="9" max="9" width="2" style="156" bestFit="1" customWidth="1"/>
    <col min="10" max="10" width="2.7109375" style="156" customWidth="1"/>
    <col min="11" max="11" width="4" style="156" bestFit="1" customWidth="1"/>
    <col min="12" max="12" width="10" style="156" bestFit="1" customWidth="1"/>
    <col min="13" max="13" width="16.140625" style="156" bestFit="1" customWidth="1"/>
    <col min="14" max="14" width="10" style="156" bestFit="1" customWidth="1"/>
    <col min="15" max="15" width="4" style="156" bestFit="1" customWidth="1"/>
    <col min="16" max="17" width="2" style="156" bestFit="1" customWidth="1"/>
    <col min="18" max="18" width="11" style="156" bestFit="1" customWidth="1"/>
    <col min="19" max="19" width="2" style="156" bestFit="1" customWidth="1"/>
    <col min="20" max="20" width="2.7109375" style="156" customWidth="1"/>
    <col min="21" max="21" width="4" style="156" bestFit="1" customWidth="1"/>
    <col min="22" max="22" width="10" style="156" bestFit="1" customWidth="1"/>
    <col min="23" max="23" width="16.140625" style="156" bestFit="1" customWidth="1"/>
    <col min="24" max="24" width="10" style="156" bestFit="1" customWidth="1"/>
    <col min="25" max="25" width="4" style="156" bestFit="1" customWidth="1"/>
    <col min="26" max="27" width="2" style="156" bestFit="1" customWidth="1"/>
    <col min="28" max="28" width="11" style="156" bestFit="1" customWidth="1"/>
    <col min="29" max="29" width="2" style="156" bestFit="1" customWidth="1"/>
    <col min="30" max="30" width="2.7109375" style="156" customWidth="1"/>
    <col min="31" max="31" width="4" style="156" bestFit="1" customWidth="1"/>
    <col min="32" max="32" width="10" style="156" bestFit="1" customWidth="1"/>
    <col min="33" max="33" width="16.140625" style="156" bestFit="1" customWidth="1"/>
    <col min="34" max="34" width="10" style="156" bestFit="1" customWidth="1"/>
    <col min="35" max="35" width="4" style="156" bestFit="1" customWidth="1"/>
    <col min="36" max="37" width="2" style="156" bestFit="1" customWidth="1"/>
    <col min="38" max="38" width="11" style="156" bestFit="1" customWidth="1"/>
    <col min="39" max="39" width="2" style="156" bestFit="1" customWidth="1"/>
    <col min="40" max="40" width="2.7109375" style="156" customWidth="1"/>
    <col min="41" max="41" width="4" style="156" bestFit="1" customWidth="1"/>
    <col min="42" max="42" width="10" style="156" bestFit="1" customWidth="1"/>
    <col min="43" max="43" width="16.140625" style="156" bestFit="1" customWidth="1"/>
    <col min="44" max="44" width="10" style="156" bestFit="1" customWidth="1"/>
    <col min="45" max="45" width="4" style="156" bestFit="1" customWidth="1"/>
    <col min="46" max="47" width="2" style="156" bestFit="1" customWidth="1"/>
    <col min="48" max="48" width="11" style="156" bestFit="1" customWidth="1"/>
    <col min="49" max="49" width="2" style="156" bestFit="1" customWidth="1"/>
    <col min="50" max="50" width="2.7109375" style="156" customWidth="1"/>
    <col min="51" max="51" width="4" style="156" bestFit="1" customWidth="1"/>
    <col min="52" max="52" width="10" style="156" bestFit="1" customWidth="1"/>
    <col min="53" max="53" width="7" style="156" bestFit="1" customWidth="1"/>
    <col min="54" max="54" width="10" style="156" bestFit="1" customWidth="1"/>
    <col min="55" max="55" width="4" style="156" bestFit="1" customWidth="1"/>
    <col min="56" max="57" width="2" style="156" bestFit="1" customWidth="1"/>
    <col min="58" max="58" width="11" style="156" bestFit="1" customWidth="1"/>
    <col min="59" max="59" width="2" style="156" bestFit="1" customWidth="1"/>
    <col min="60" max="16384" width="9.140625" style="156"/>
  </cols>
  <sheetData>
    <row r="1" spans="1:59" x14ac:dyDescent="0.2">
      <c r="A1" s="334" t="s">
        <v>35</v>
      </c>
      <c r="B1" s="314" t="s">
        <v>85</v>
      </c>
      <c r="C1" s="314"/>
      <c r="D1" s="314"/>
      <c r="E1" s="314"/>
      <c r="F1" s="314"/>
      <c r="G1" s="314"/>
      <c r="H1" s="314"/>
      <c r="I1" s="313"/>
      <c r="K1" s="334" t="s">
        <v>35</v>
      </c>
      <c r="L1" s="314" t="s">
        <v>133</v>
      </c>
      <c r="M1" s="314"/>
      <c r="N1" s="314"/>
      <c r="O1" s="314"/>
      <c r="P1" s="314"/>
      <c r="Q1" s="314"/>
      <c r="R1" s="314"/>
      <c r="S1" s="313"/>
      <c r="U1" s="334" t="s">
        <v>35</v>
      </c>
      <c r="V1" s="314" t="s">
        <v>138</v>
      </c>
      <c r="W1" s="314"/>
      <c r="X1" s="314"/>
      <c r="Y1" s="314"/>
      <c r="Z1" s="314"/>
      <c r="AA1" s="314"/>
      <c r="AB1" s="314"/>
      <c r="AC1" s="313"/>
      <c r="AE1" s="334" t="s">
        <v>35</v>
      </c>
      <c r="AF1" s="314" t="s">
        <v>165</v>
      </c>
      <c r="AG1" s="314"/>
      <c r="AH1" s="314"/>
      <c r="AI1" s="314"/>
      <c r="AJ1" s="314"/>
      <c r="AK1" s="314"/>
      <c r="AL1" s="314"/>
      <c r="AM1" s="313"/>
      <c r="AO1" s="334" t="s">
        <v>35</v>
      </c>
      <c r="AP1" s="314" t="s">
        <v>142</v>
      </c>
      <c r="AQ1" s="314"/>
      <c r="AR1" s="314"/>
      <c r="AS1" s="314"/>
      <c r="AT1" s="314"/>
      <c r="AU1" s="314"/>
      <c r="AV1" s="314"/>
      <c r="AW1" s="313"/>
      <c r="AY1" s="334" t="s">
        <v>35</v>
      </c>
      <c r="AZ1" s="314" t="s">
        <v>147</v>
      </c>
      <c r="BA1" s="314"/>
      <c r="BB1" s="314"/>
      <c r="BC1" s="314"/>
      <c r="BD1" s="314"/>
      <c r="BE1" s="314"/>
      <c r="BF1" s="314"/>
      <c r="BG1" s="313"/>
    </row>
    <row r="2" spans="1:59" x14ac:dyDescent="0.2">
      <c r="A2" s="34" t="s">
        <v>47</v>
      </c>
      <c r="B2" s="337" t="s">
        <v>263</v>
      </c>
      <c r="C2" s="34" t="s">
        <v>86</v>
      </c>
      <c r="D2" s="337" t="s">
        <v>264</v>
      </c>
      <c r="E2" s="34" t="s">
        <v>87</v>
      </c>
      <c r="F2" s="34">
        <v>0</v>
      </c>
      <c r="G2" s="34">
        <v>0</v>
      </c>
      <c r="H2" s="335">
        <v>-9.9999900000000003E-2</v>
      </c>
      <c r="I2" s="34">
        <v>0</v>
      </c>
      <c r="K2" s="34" t="s">
        <v>47</v>
      </c>
      <c r="L2" s="337" t="s">
        <v>263</v>
      </c>
      <c r="M2" s="34" t="s">
        <v>134</v>
      </c>
      <c r="N2" s="337" t="s">
        <v>264</v>
      </c>
      <c r="O2" s="34" t="s">
        <v>87</v>
      </c>
      <c r="P2" s="34">
        <v>0</v>
      </c>
      <c r="Q2" s="34">
        <v>0</v>
      </c>
      <c r="R2" s="335">
        <v>-9.9999900000000003E-2</v>
      </c>
      <c r="S2" s="34">
        <v>0</v>
      </c>
      <c r="U2" s="34" t="s">
        <v>47</v>
      </c>
      <c r="V2" s="337" t="s">
        <v>263</v>
      </c>
      <c r="W2" s="34" t="s">
        <v>86</v>
      </c>
      <c r="X2" s="337" t="s">
        <v>264</v>
      </c>
      <c r="Y2" s="34" t="s">
        <v>87</v>
      </c>
      <c r="Z2" s="34">
        <v>0</v>
      </c>
      <c r="AA2" s="34">
        <v>0</v>
      </c>
      <c r="AB2" s="335">
        <v>-9.9999900000000003E-2</v>
      </c>
      <c r="AC2" s="34">
        <v>0</v>
      </c>
      <c r="AE2" s="34" t="s">
        <v>47</v>
      </c>
      <c r="AF2" s="337" t="s">
        <v>263</v>
      </c>
      <c r="AG2" s="34" t="s">
        <v>166</v>
      </c>
      <c r="AH2" s="337" t="s">
        <v>264</v>
      </c>
      <c r="AI2" s="34" t="s">
        <v>87</v>
      </c>
      <c r="AJ2" s="34">
        <v>0</v>
      </c>
      <c r="AK2" s="34">
        <v>0</v>
      </c>
      <c r="AL2" s="335">
        <v>-7.1635485999999998E-2</v>
      </c>
      <c r="AM2" s="34">
        <v>0</v>
      </c>
      <c r="AO2" s="34" t="s">
        <v>47</v>
      </c>
      <c r="AP2" s="337" t="s">
        <v>263</v>
      </c>
      <c r="AQ2" s="34" t="s">
        <v>86</v>
      </c>
      <c r="AR2" s="337" t="s">
        <v>264</v>
      </c>
      <c r="AS2" s="34" t="s">
        <v>87</v>
      </c>
      <c r="AT2" s="34">
        <v>0</v>
      </c>
      <c r="AU2" s="34">
        <v>0</v>
      </c>
      <c r="AV2" s="335">
        <v>-9.9999900000000003E-2</v>
      </c>
      <c r="AW2" s="34">
        <v>0</v>
      </c>
      <c r="AY2" s="34" t="s">
        <v>47</v>
      </c>
      <c r="AZ2" s="337" t="s">
        <v>263</v>
      </c>
      <c r="BA2" s="34" t="s">
        <v>134</v>
      </c>
      <c r="BB2" s="337" t="s">
        <v>264</v>
      </c>
      <c r="BC2" s="34" t="s">
        <v>87</v>
      </c>
      <c r="BD2" s="34">
        <v>0</v>
      </c>
      <c r="BE2" s="34">
        <v>0</v>
      </c>
      <c r="BF2" s="335">
        <v>-9.9999900000000003E-2</v>
      </c>
      <c r="BG2" s="34">
        <v>0</v>
      </c>
    </row>
    <row r="3" spans="1:59" x14ac:dyDescent="0.2">
      <c r="A3" s="34" t="s">
        <v>47</v>
      </c>
      <c r="B3" s="337" t="s">
        <v>264</v>
      </c>
      <c r="C3" s="34" t="s">
        <v>86</v>
      </c>
      <c r="D3" s="337" t="s">
        <v>265</v>
      </c>
      <c r="E3" s="34" t="s">
        <v>88</v>
      </c>
      <c r="F3" s="34">
        <v>0</v>
      </c>
      <c r="G3" s="34">
        <v>0</v>
      </c>
      <c r="H3" s="335">
        <v>-0.1</v>
      </c>
      <c r="I3" s="34">
        <v>0</v>
      </c>
      <c r="K3" s="34" t="s">
        <v>47</v>
      </c>
      <c r="L3" s="337" t="s">
        <v>264</v>
      </c>
      <c r="M3" s="34" t="s">
        <v>134</v>
      </c>
      <c r="N3" s="337" t="s">
        <v>265</v>
      </c>
      <c r="O3" s="34" t="s">
        <v>88</v>
      </c>
      <c r="P3" s="34">
        <v>0</v>
      </c>
      <c r="Q3" s="34">
        <v>0</v>
      </c>
      <c r="R3" s="335">
        <v>-0.1</v>
      </c>
      <c r="S3" s="34">
        <v>0</v>
      </c>
      <c r="U3" s="34" t="s">
        <v>47</v>
      </c>
      <c r="V3" s="337" t="s">
        <v>264</v>
      </c>
      <c r="W3" s="34" t="s">
        <v>86</v>
      </c>
      <c r="X3" s="337" t="s">
        <v>265</v>
      </c>
      <c r="Y3" s="34" t="s">
        <v>88</v>
      </c>
      <c r="Z3" s="34">
        <v>0</v>
      </c>
      <c r="AA3" s="34">
        <v>0</v>
      </c>
      <c r="AB3" s="335">
        <v>-0.1</v>
      </c>
      <c r="AC3" s="34">
        <v>0</v>
      </c>
      <c r="AE3" s="34" t="s">
        <v>47</v>
      </c>
      <c r="AF3" s="337" t="s">
        <v>264</v>
      </c>
      <c r="AG3" s="34" t="s">
        <v>166</v>
      </c>
      <c r="AH3" s="337" t="s">
        <v>265</v>
      </c>
      <c r="AI3" s="34" t="s">
        <v>88</v>
      </c>
      <c r="AJ3" s="34">
        <v>0</v>
      </c>
      <c r="AK3" s="34">
        <v>0</v>
      </c>
      <c r="AL3" s="335">
        <v>-7.0387151999999995E-2</v>
      </c>
      <c r="AM3" s="34">
        <v>0</v>
      </c>
      <c r="AO3" s="34" t="s">
        <v>47</v>
      </c>
      <c r="AP3" s="337" t="s">
        <v>264</v>
      </c>
      <c r="AQ3" s="34" t="s">
        <v>86</v>
      </c>
      <c r="AR3" s="337" t="s">
        <v>265</v>
      </c>
      <c r="AS3" s="34" t="s">
        <v>88</v>
      </c>
      <c r="AT3" s="34">
        <v>0</v>
      </c>
      <c r="AU3" s="34">
        <v>0</v>
      </c>
      <c r="AV3" s="335">
        <v>-0.1</v>
      </c>
      <c r="AW3" s="34">
        <v>0</v>
      </c>
      <c r="AY3" s="34" t="s">
        <v>47</v>
      </c>
      <c r="AZ3" s="337" t="s">
        <v>264</v>
      </c>
      <c r="BA3" s="34" t="s">
        <v>134</v>
      </c>
      <c r="BB3" s="337" t="s">
        <v>265</v>
      </c>
      <c r="BC3" s="34" t="s">
        <v>88</v>
      </c>
      <c r="BD3" s="34">
        <v>0</v>
      </c>
      <c r="BE3" s="34">
        <v>0</v>
      </c>
      <c r="BF3" s="335">
        <v>-0.1</v>
      </c>
      <c r="BG3" s="34">
        <v>0</v>
      </c>
    </row>
    <row r="4" spans="1:59" x14ac:dyDescent="0.2">
      <c r="A4" s="34" t="s">
        <v>47</v>
      </c>
      <c r="B4" s="337" t="s">
        <v>265</v>
      </c>
      <c r="C4" s="34" t="s">
        <v>89</v>
      </c>
      <c r="D4" s="337" t="s">
        <v>266</v>
      </c>
      <c r="E4" s="34" t="s">
        <v>90</v>
      </c>
      <c r="F4" s="34">
        <v>0</v>
      </c>
      <c r="G4" s="34">
        <v>0</v>
      </c>
      <c r="H4" s="335">
        <v>8.2000000000000007E-3</v>
      </c>
      <c r="I4" s="34">
        <v>0</v>
      </c>
      <c r="K4" s="34" t="s">
        <v>47</v>
      </c>
      <c r="L4" s="337" t="s">
        <v>265</v>
      </c>
      <c r="M4" s="34" t="s">
        <v>134</v>
      </c>
      <c r="N4" s="337" t="s">
        <v>266</v>
      </c>
      <c r="O4" s="34" t="s">
        <v>90</v>
      </c>
      <c r="P4" s="34">
        <v>0</v>
      </c>
      <c r="Q4" s="34">
        <v>0</v>
      </c>
      <c r="R4" s="335">
        <v>-0.1</v>
      </c>
      <c r="S4" s="34">
        <v>0</v>
      </c>
      <c r="U4" s="34" t="s">
        <v>47</v>
      </c>
      <c r="V4" s="337" t="s">
        <v>265</v>
      </c>
      <c r="W4" s="34" t="s">
        <v>139</v>
      </c>
      <c r="X4" s="337" t="s">
        <v>266</v>
      </c>
      <c r="Y4" s="34" t="s">
        <v>90</v>
      </c>
      <c r="Z4" s="34">
        <v>0</v>
      </c>
      <c r="AA4" s="34">
        <v>0</v>
      </c>
      <c r="AB4" s="335">
        <v>0.15579999999999999</v>
      </c>
      <c r="AC4" s="34">
        <v>0</v>
      </c>
      <c r="AE4" s="34" t="s">
        <v>47</v>
      </c>
      <c r="AF4" s="337" t="s">
        <v>265</v>
      </c>
      <c r="AG4" s="34" t="s">
        <v>166</v>
      </c>
      <c r="AH4" s="337" t="s">
        <v>266</v>
      </c>
      <c r="AI4" s="34" t="s">
        <v>90</v>
      </c>
      <c r="AJ4" s="34">
        <v>0</v>
      </c>
      <c r="AK4" s="34">
        <v>0</v>
      </c>
      <c r="AL4" s="335">
        <v>-6.9186990000000004E-2</v>
      </c>
      <c r="AM4" s="34">
        <v>0</v>
      </c>
      <c r="AO4" s="34" t="s">
        <v>47</v>
      </c>
      <c r="AP4" s="337" t="s">
        <v>265</v>
      </c>
      <c r="AQ4" s="34" t="s">
        <v>143</v>
      </c>
      <c r="AR4" s="337" t="s">
        <v>266</v>
      </c>
      <c r="AS4" s="34" t="s">
        <v>90</v>
      </c>
      <c r="AT4" s="34">
        <v>0</v>
      </c>
      <c r="AU4" s="34">
        <v>0</v>
      </c>
      <c r="AV4" s="335">
        <v>0.18049999999999999</v>
      </c>
      <c r="AW4" s="34">
        <v>0</v>
      </c>
      <c r="AY4" s="34" t="s">
        <v>47</v>
      </c>
      <c r="AZ4" s="337" t="s">
        <v>265</v>
      </c>
      <c r="BA4" s="34" t="s">
        <v>134</v>
      </c>
      <c r="BB4" s="337" t="s">
        <v>266</v>
      </c>
      <c r="BC4" s="34" t="s">
        <v>90</v>
      </c>
      <c r="BD4" s="34">
        <v>0</v>
      </c>
      <c r="BE4" s="34">
        <v>0</v>
      </c>
      <c r="BF4" s="335">
        <v>-0.1</v>
      </c>
      <c r="BG4" s="34">
        <v>0</v>
      </c>
    </row>
    <row r="5" spans="1:59" x14ac:dyDescent="0.2">
      <c r="A5" s="34" t="s">
        <v>47</v>
      </c>
      <c r="B5" s="337" t="s">
        <v>265</v>
      </c>
      <c r="C5" s="34" t="s">
        <v>89</v>
      </c>
      <c r="D5" s="337" t="s">
        <v>267</v>
      </c>
      <c r="E5" s="34" t="s">
        <v>91</v>
      </c>
      <c r="F5" s="34">
        <v>0</v>
      </c>
      <c r="G5" s="34">
        <v>0</v>
      </c>
      <c r="H5" s="335">
        <v>1.0200000000000001E-2</v>
      </c>
      <c r="I5" s="34">
        <v>0</v>
      </c>
      <c r="K5" s="34" t="s">
        <v>47</v>
      </c>
      <c r="L5" s="337" t="s">
        <v>265</v>
      </c>
      <c r="M5" s="34" t="s">
        <v>134</v>
      </c>
      <c r="N5" s="337" t="s">
        <v>267</v>
      </c>
      <c r="O5" s="34" t="s">
        <v>91</v>
      </c>
      <c r="P5" s="34">
        <v>0</v>
      </c>
      <c r="Q5" s="34">
        <v>0</v>
      </c>
      <c r="R5" s="335">
        <v>-0.09</v>
      </c>
      <c r="S5" s="34">
        <v>0</v>
      </c>
      <c r="U5" s="34" t="s">
        <v>47</v>
      </c>
      <c r="V5" s="337" t="s">
        <v>265</v>
      </c>
      <c r="W5" s="34" t="s">
        <v>139</v>
      </c>
      <c r="X5" s="337" t="s">
        <v>267</v>
      </c>
      <c r="Y5" s="34" t="s">
        <v>91</v>
      </c>
      <c r="Z5" s="34">
        <v>0</v>
      </c>
      <c r="AA5" s="34">
        <v>0</v>
      </c>
      <c r="AB5" s="335">
        <v>2.24E-2</v>
      </c>
      <c r="AC5" s="34">
        <v>0</v>
      </c>
      <c r="AE5" s="34" t="s">
        <v>47</v>
      </c>
      <c r="AF5" s="337" t="s">
        <v>265</v>
      </c>
      <c r="AG5" s="34" t="s">
        <v>166</v>
      </c>
      <c r="AH5" s="337" t="s">
        <v>267</v>
      </c>
      <c r="AI5" s="34" t="s">
        <v>91</v>
      </c>
      <c r="AJ5" s="34">
        <v>0</v>
      </c>
      <c r="AK5" s="34">
        <v>0</v>
      </c>
      <c r="AL5" s="335">
        <v>-6.0299999999999999E-2</v>
      </c>
      <c r="AM5" s="34">
        <v>0</v>
      </c>
      <c r="AO5" s="34" t="s">
        <v>47</v>
      </c>
      <c r="AP5" s="337" t="s">
        <v>265</v>
      </c>
      <c r="AQ5" s="34" t="s">
        <v>143</v>
      </c>
      <c r="AR5" s="337" t="s">
        <v>267</v>
      </c>
      <c r="AS5" s="34" t="s">
        <v>91</v>
      </c>
      <c r="AT5" s="34">
        <v>0</v>
      </c>
      <c r="AU5" s="34">
        <v>0</v>
      </c>
      <c r="AV5" s="335">
        <v>0.16450000000000001</v>
      </c>
      <c r="AW5" s="34">
        <v>0</v>
      </c>
      <c r="AY5" s="34" t="s">
        <v>47</v>
      </c>
      <c r="AZ5" s="337" t="s">
        <v>265</v>
      </c>
      <c r="BA5" s="34" t="s">
        <v>148</v>
      </c>
      <c r="BB5" s="337" t="s">
        <v>267</v>
      </c>
      <c r="BC5" s="34" t="s">
        <v>91</v>
      </c>
      <c r="BD5" s="34">
        <v>0</v>
      </c>
      <c r="BE5" s="34">
        <v>0</v>
      </c>
      <c r="BF5" s="335">
        <v>-0.11600000000000001</v>
      </c>
      <c r="BG5" s="34">
        <v>0</v>
      </c>
    </row>
    <row r="6" spans="1:59" x14ac:dyDescent="0.2">
      <c r="A6" s="34" t="s">
        <v>47</v>
      </c>
      <c r="B6" s="337" t="s">
        <v>265</v>
      </c>
      <c r="C6" s="34" t="s">
        <v>89</v>
      </c>
      <c r="D6" s="337">
        <v>42100</v>
      </c>
      <c r="E6" s="34" t="s">
        <v>92</v>
      </c>
      <c r="F6" s="34">
        <v>0</v>
      </c>
      <c r="G6" s="34">
        <v>0</v>
      </c>
      <c r="H6" s="335">
        <v>-9.1000000000000004E-3</v>
      </c>
      <c r="I6" s="34">
        <v>0</v>
      </c>
      <c r="K6" s="34" t="s">
        <v>47</v>
      </c>
      <c r="L6" s="337" t="s">
        <v>265</v>
      </c>
      <c r="M6" s="34" t="s">
        <v>134</v>
      </c>
      <c r="N6" s="337">
        <v>42100</v>
      </c>
      <c r="O6" s="34" t="s">
        <v>92</v>
      </c>
      <c r="P6" s="34">
        <v>0</v>
      </c>
      <c r="Q6" s="34">
        <v>0</v>
      </c>
      <c r="R6" s="335">
        <v>-0.06</v>
      </c>
      <c r="S6" s="34">
        <v>0</v>
      </c>
      <c r="U6" s="34" t="s">
        <v>47</v>
      </c>
      <c r="V6" s="337" t="s">
        <v>265</v>
      </c>
      <c r="W6" s="34" t="s">
        <v>139</v>
      </c>
      <c r="X6" s="337">
        <v>42100</v>
      </c>
      <c r="Y6" s="34" t="s">
        <v>92</v>
      </c>
      <c r="Z6" s="34">
        <v>0</v>
      </c>
      <c r="AA6" s="34">
        <v>0</v>
      </c>
      <c r="AB6" s="335">
        <v>3.7999999999999999E-2</v>
      </c>
      <c r="AC6" s="34">
        <v>0</v>
      </c>
      <c r="AE6" s="34" t="s">
        <v>47</v>
      </c>
      <c r="AF6" s="337" t="s">
        <v>265</v>
      </c>
      <c r="AG6" s="34" t="s">
        <v>166</v>
      </c>
      <c r="AH6" s="337">
        <v>42100</v>
      </c>
      <c r="AI6" s="34" t="s">
        <v>92</v>
      </c>
      <c r="AJ6" s="34">
        <v>0</v>
      </c>
      <c r="AK6" s="34">
        <v>0</v>
      </c>
      <c r="AL6" s="335">
        <v>-4.6300000000000001E-2</v>
      </c>
      <c r="AM6" s="34">
        <v>0</v>
      </c>
      <c r="AO6" s="34" t="s">
        <v>47</v>
      </c>
      <c r="AP6" s="337" t="s">
        <v>265</v>
      </c>
      <c r="AQ6" s="34" t="s">
        <v>143</v>
      </c>
      <c r="AR6" s="337">
        <v>42100</v>
      </c>
      <c r="AS6" s="34" t="s">
        <v>92</v>
      </c>
      <c r="AT6" s="34">
        <v>0</v>
      </c>
      <c r="AU6" s="34">
        <v>0</v>
      </c>
      <c r="AV6" s="335">
        <v>0.17849999999999999</v>
      </c>
      <c r="AW6" s="34">
        <v>0</v>
      </c>
      <c r="AY6" s="34" t="s">
        <v>47</v>
      </c>
      <c r="AZ6" s="337" t="s">
        <v>265</v>
      </c>
      <c r="BA6" s="34" t="s">
        <v>148</v>
      </c>
      <c r="BB6" s="337">
        <v>42100</v>
      </c>
      <c r="BC6" s="34" t="s">
        <v>92</v>
      </c>
      <c r="BD6" s="34">
        <v>0</v>
      </c>
      <c r="BE6" s="34">
        <v>0</v>
      </c>
      <c r="BF6" s="335">
        <v>-0.10199999999999999</v>
      </c>
      <c r="BG6" s="34">
        <v>0</v>
      </c>
    </row>
    <row r="7" spans="1:59" x14ac:dyDescent="0.2">
      <c r="A7" s="34" t="s">
        <v>47</v>
      </c>
      <c r="B7" s="337" t="s">
        <v>265</v>
      </c>
      <c r="C7" s="34" t="s">
        <v>89</v>
      </c>
      <c r="D7" s="337">
        <v>42314</v>
      </c>
      <c r="E7" s="34" t="s">
        <v>93</v>
      </c>
      <c r="F7" s="34">
        <v>0</v>
      </c>
      <c r="G7" s="34">
        <v>0</v>
      </c>
      <c r="H7" s="335">
        <v>-1.95E-2</v>
      </c>
      <c r="I7" s="34">
        <v>0</v>
      </c>
      <c r="K7" s="34" t="s">
        <v>47</v>
      </c>
      <c r="L7" s="337" t="s">
        <v>265</v>
      </c>
      <c r="M7" s="34" t="s">
        <v>134</v>
      </c>
      <c r="N7" s="337">
        <v>42314</v>
      </c>
      <c r="O7" s="34" t="s">
        <v>93</v>
      </c>
      <c r="P7" s="34">
        <v>0</v>
      </c>
      <c r="Q7" s="34">
        <v>0</v>
      </c>
      <c r="R7" s="335">
        <v>-0.06</v>
      </c>
      <c r="S7" s="34">
        <v>0</v>
      </c>
      <c r="U7" s="34" t="s">
        <v>47</v>
      </c>
      <c r="V7" s="337" t="s">
        <v>265</v>
      </c>
      <c r="W7" s="34" t="s">
        <v>139</v>
      </c>
      <c r="X7" s="337">
        <v>42314</v>
      </c>
      <c r="Y7" s="34" t="s">
        <v>93</v>
      </c>
      <c r="Z7" s="34">
        <v>0</v>
      </c>
      <c r="AA7" s="34">
        <v>0</v>
      </c>
      <c r="AB7" s="335">
        <v>4.2200000000000001E-2</v>
      </c>
      <c r="AC7" s="34">
        <v>0</v>
      </c>
      <c r="AE7" s="34" t="s">
        <v>47</v>
      </c>
      <c r="AF7" s="337" t="s">
        <v>265</v>
      </c>
      <c r="AG7" s="34" t="s">
        <v>166</v>
      </c>
      <c r="AH7" s="337">
        <v>42314</v>
      </c>
      <c r="AI7" s="34" t="s">
        <v>93</v>
      </c>
      <c r="AJ7" s="34">
        <v>0</v>
      </c>
      <c r="AK7" s="34">
        <v>0</v>
      </c>
      <c r="AL7" s="335">
        <v>-4.9200000000000001E-2</v>
      </c>
      <c r="AM7" s="34">
        <v>0</v>
      </c>
      <c r="AO7" s="34" t="s">
        <v>47</v>
      </c>
      <c r="AP7" s="337" t="s">
        <v>265</v>
      </c>
      <c r="AQ7" s="34" t="s">
        <v>143</v>
      </c>
      <c r="AR7" s="337">
        <v>42314</v>
      </c>
      <c r="AS7" s="34" t="s">
        <v>93</v>
      </c>
      <c r="AT7" s="34">
        <v>0</v>
      </c>
      <c r="AU7" s="34">
        <v>0</v>
      </c>
      <c r="AV7" s="335">
        <v>0.17549999999999999</v>
      </c>
      <c r="AW7" s="34">
        <v>0</v>
      </c>
      <c r="AY7" s="34" t="s">
        <v>47</v>
      </c>
      <c r="AZ7" s="337" t="s">
        <v>265</v>
      </c>
      <c r="BA7" s="34" t="s">
        <v>148</v>
      </c>
      <c r="BB7" s="337">
        <v>42314</v>
      </c>
      <c r="BC7" s="34" t="s">
        <v>93</v>
      </c>
      <c r="BD7" s="34">
        <v>0</v>
      </c>
      <c r="BE7" s="34">
        <v>0</v>
      </c>
      <c r="BF7" s="335">
        <v>-0.105</v>
      </c>
      <c r="BG7" s="34">
        <v>0</v>
      </c>
    </row>
    <row r="8" spans="1:59" x14ac:dyDescent="0.2">
      <c r="A8" s="34" t="s">
        <v>47</v>
      </c>
      <c r="B8" s="337" t="s">
        <v>265</v>
      </c>
      <c r="C8" s="34" t="s">
        <v>89</v>
      </c>
      <c r="D8" s="337" t="s">
        <v>268</v>
      </c>
      <c r="E8" s="34" t="s">
        <v>6</v>
      </c>
      <c r="F8" s="34">
        <v>0</v>
      </c>
      <c r="G8" s="34">
        <v>0</v>
      </c>
      <c r="H8" s="335">
        <v>-3.4099999999999998E-2</v>
      </c>
      <c r="I8" s="34">
        <v>0</v>
      </c>
      <c r="K8" s="34" t="s">
        <v>47</v>
      </c>
      <c r="L8" s="337" t="s">
        <v>265</v>
      </c>
      <c r="M8" s="34" t="s">
        <v>134</v>
      </c>
      <c r="N8" s="337" t="s">
        <v>268</v>
      </c>
      <c r="O8" s="34" t="s">
        <v>6</v>
      </c>
      <c r="P8" s="34">
        <v>0</v>
      </c>
      <c r="Q8" s="34">
        <v>0</v>
      </c>
      <c r="R8" s="335">
        <v>-0.05</v>
      </c>
      <c r="S8" s="34">
        <v>0</v>
      </c>
      <c r="U8" s="34" t="s">
        <v>47</v>
      </c>
      <c r="V8" s="337" t="s">
        <v>265</v>
      </c>
      <c r="W8" s="34" t="s">
        <v>139</v>
      </c>
      <c r="X8" s="337" t="s">
        <v>268</v>
      </c>
      <c r="Y8" s="34" t="s">
        <v>6</v>
      </c>
      <c r="Z8" s="34">
        <v>0</v>
      </c>
      <c r="AA8" s="34">
        <v>0</v>
      </c>
      <c r="AB8" s="335">
        <v>5.04E-2</v>
      </c>
      <c r="AC8" s="34">
        <v>0</v>
      </c>
      <c r="AE8" s="34" t="s">
        <v>47</v>
      </c>
      <c r="AF8" s="337" t="s">
        <v>265</v>
      </c>
      <c r="AG8" s="34" t="s">
        <v>166</v>
      </c>
      <c r="AH8" s="337" t="s">
        <v>268</v>
      </c>
      <c r="AI8" s="34" t="s">
        <v>6</v>
      </c>
      <c r="AJ8" s="34">
        <v>0</v>
      </c>
      <c r="AK8" s="34">
        <v>0</v>
      </c>
      <c r="AL8" s="335">
        <v>-5.1999999999999998E-2</v>
      </c>
      <c r="AM8" s="34">
        <v>0</v>
      </c>
      <c r="AO8" s="34" t="s">
        <v>47</v>
      </c>
      <c r="AP8" s="337" t="s">
        <v>265</v>
      </c>
      <c r="AQ8" s="34" t="s">
        <v>143</v>
      </c>
      <c r="AR8" s="337" t="s">
        <v>268</v>
      </c>
      <c r="AS8" s="34" t="s">
        <v>6</v>
      </c>
      <c r="AT8" s="34">
        <v>0</v>
      </c>
      <c r="AU8" s="34">
        <v>0</v>
      </c>
      <c r="AV8" s="335">
        <v>0.1724</v>
      </c>
      <c r="AW8" s="34">
        <v>0</v>
      </c>
      <c r="AY8" s="34" t="s">
        <v>47</v>
      </c>
      <c r="AZ8" s="337" t="s">
        <v>265</v>
      </c>
      <c r="BA8" s="34" t="s">
        <v>148</v>
      </c>
      <c r="BB8" s="337" t="s">
        <v>268</v>
      </c>
      <c r="BC8" s="34" t="s">
        <v>6</v>
      </c>
      <c r="BD8" s="34">
        <v>0</v>
      </c>
      <c r="BE8" s="34">
        <v>0</v>
      </c>
      <c r="BF8" s="335">
        <v>-0.108</v>
      </c>
      <c r="BG8" s="34">
        <v>0</v>
      </c>
    </row>
    <row r="9" spans="1:59" x14ac:dyDescent="0.2">
      <c r="A9" s="34" t="s">
        <v>47</v>
      </c>
      <c r="B9" s="337" t="s">
        <v>265</v>
      </c>
      <c r="C9" s="34" t="s">
        <v>89</v>
      </c>
      <c r="D9" s="337" t="s">
        <v>269</v>
      </c>
      <c r="E9" s="34" t="s">
        <v>94</v>
      </c>
      <c r="F9" s="34">
        <v>0</v>
      </c>
      <c r="G9" s="34">
        <v>0</v>
      </c>
      <c r="H9" s="335">
        <v>-2.2100000000000002E-2</v>
      </c>
      <c r="I9" s="34">
        <v>0</v>
      </c>
      <c r="K9" s="34" t="s">
        <v>47</v>
      </c>
      <c r="L9" s="337" t="s">
        <v>265</v>
      </c>
      <c r="M9" s="34" t="s">
        <v>134</v>
      </c>
      <c r="N9" s="337" t="s">
        <v>269</v>
      </c>
      <c r="O9" s="34" t="s">
        <v>94</v>
      </c>
      <c r="P9" s="34">
        <v>0</v>
      </c>
      <c r="Q9" s="34">
        <v>0</v>
      </c>
      <c r="R9" s="335">
        <v>-0.02</v>
      </c>
      <c r="S9" s="34">
        <v>0</v>
      </c>
      <c r="T9" s="311"/>
      <c r="U9" s="34" t="s">
        <v>47</v>
      </c>
      <c r="V9" s="337" t="s">
        <v>265</v>
      </c>
      <c r="W9" s="34" t="s">
        <v>139</v>
      </c>
      <c r="X9" s="337" t="s">
        <v>269</v>
      </c>
      <c r="Y9" s="34" t="s">
        <v>94</v>
      </c>
      <c r="Z9" s="34">
        <v>0</v>
      </c>
      <c r="AA9" s="34">
        <v>0</v>
      </c>
      <c r="AB9" s="335">
        <v>4.9599999999999998E-2</v>
      </c>
      <c r="AC9" s="34">
        <v>0</v>
      </c>
      <c r="AE9" s="34" t="s">
        <v>46</v>
      </c>
      <c r="AF9" s="337" t="s">
        <v>265</v>
      </c>
      <c r="AG9" s="34" t="s">
        <v>167</v>
      </c>
      <c r="AH9" s="337" t="s">
        <v>269</v>
      </c>
      <c r="AI9" s="34" t="s">
        <v>94</v>
      </c>
      <c r="AJ9" s="34">
        <v>0</v>
      </c>
      <c r="AK9" s="34">
        <v>0</v>
      </c>
      <c r="AL9" s="335">
        <v>-5.7001287999999997E-2</v>
      </c>
      <c r="AM9" s="34">
        <v>0</v>
      </c>
      <c r="AO9" s="34" t="s">
        <v>47</v>
      </c>
      <c r="AP9" s="337" t="s">
        <v>265</v>
      </c>
      <c r="AQ9" s="34" t="s">
        <v>143</v>
      </c>
      <c r="AR9" s="337" t="s">
        <v>269</v>
      </c>
      <c r="AS9" s="34" t="s">
        <v>94</v>
      </c>
      <c r="AT9" s="34">
        <v>0</v>
      </c>
      <c r="AU9" s="34">
        <v>0</v>
      </c>
      <c r="AV9" s="335">
        <v>0.16639999999999999</v>
      </c>
      <c r="AW9" s="34">
        <v>0</v>
      </c>
      <c r="AY9" s="34" t="s">
        <v>47</v>
      </c>
      <c r="AZ9" s="337" t="s">
        <v>265</v>
      </c>
      <c r="BA9" s="34" t="s">
        <v>148</v>
      </c>
      <c r="BB9" s="337" t="s">
        <v>269</v>
      </c>
      <c r="BC9" s="34" t="s">
        <v>94</v>
      </c>
      <c r="BD9" s="34">
        <v>0</v>
      </c>
      <c r="BE9" s="34">
        <v>0</v>
      </c>
      <c r="BF9" s="335">
        <v>-0.114</v>
      </c>
      <c r="BG9" s="34">
        <v>0</v>
      </c>
    </row>
    <row r="10" spans="1:59" x14ac:dyDescent="0.2">
      <c r="A10" s="34" t="s">
        <v>47</v>
      </c>
      <c r="B10" s="337" t="s">
        <v>265</v>
      </c>
      <c r="C10" s="34" t="s">
        <v>89</v>
      </c>
      <c r="D10" s="337" t="s">
        <v>270</v>
      </c>
      <c r="E10" s="34" t="s">
        <v>0</v>
      </c>
      <c r="F10" s="34">
        <v>0</v>
      </c>
      <c r="G10" s="34">
        <v>0</v>
      </c>
      <c r="H10" s="335">
        <v>-1.77E-2</v>
      </c>
      <c r="I10" s="34">
        <v>0</v>
      </c>
      <c r="K10" s="34" t="s">
        <v>47</v>
      </c>
      <c r="L10" s="337" t="s">
        <v>265</v>
      </c>
      <c r="M10" s="34" t="s">
        <v>134</v>
      </c>
      <c r="N10" s="337" t="s">
        <v>270</v>
      </c>
      <c r="O10" s="34" t="s">
        <v>0</v>
      </c>
      <c r="P10" s="34">
        <v>0</v>
      </c>
      <c r="Q10" s="34">
        <v>0</v>
      </c>
      <c r="R10" s="335">
        <v>0.01</v>
      </c>
      <c r="S10" s="34">
        <v>0</v>
      </c>
      <c r="U10" s="34" t="s">
        <v>47</v>
      </c>
      <c r="V10" s="337" t="s">
        <v>265</v>
      </c>
      <c r="W10" s="34" t="s">
        <v>139</v>
      </c>
      <c r="X10" s="337" t="s">
        <v>270</v>
      </c>
      <c r="Y10" s="34" t="s">
        <v>0</v>
      </c>
      <c r="Z10" s="34">
        <v>0</v>
      </c>
      <c r="AA10" s="34">
        <v>0</v>
      </c>
      <c r="AB10" s="335">
        <v>5.1400000000000001E-2</v>
      </c>
      <c r="AC10" s="34">
        <v>0</v>
      </c>
      <c r="AE10" s="34" t="s">
        <v>46</v>
      </c>
      <c r="AF10" s="337" t="s">
        <v>265</v>
      </c>
      <c r="AG10" s="34" t="s">
        <v>167</v>
      </c>
      <c r="AH10" s="337" t="s">
        <v>270</v>
      </c>
      <c r="AI10" s="34" t="s">
        <v>0</v>
      </c>
      <c r="AJ10" s="34">
        <v>0</v>
      </c>
      <c r="AK10" s="34">
        <v>0</v>
      </c>
      <c r="AL10" s="335">
        <v>-5.9002824000000002E-2</v>
      </c>
      <c r="AM10" s="34">
        <v>0</v>
      </c>
      <c r="AO10" s="34" t="s">
        <v>47</v>
      </c>
      <c r="AP10" s="337" t="s">
        <v>265</v>
      </c>
      <c r="AQ10" s="34" t="s">
        <v>143</v>
      </c>
      <c r="AR10" s="337" t="s">
        <v>270</v>
      </c>
      <c r="AS10" s="34" t="s">
        <v>0</v>
      </c>
      <c r="AT10" s="34">
        <v>0</v>
      </c>
      <c r="AU10" s="34">
        <v>0</v>
      </c>
      <c r="AV10" s="335">
        <v>0.16339999999999999</v>
      </c>
      <c r="AW10" s="34">
        <v>0</v>
      </c>
      <c r="AY10" s="34" t="s">
        <v>47</v>
      </c>
      <c r="AZ10" s="337" t="s">
        <v>265</v>
      </c>
      <c r="BA10" s="34" t="s">
        <v>148</v>
      </c>
      <c r="BB10" s="337" t="s">
        <v>270</v>
      </c>
      <c r="BC10" s="34" t="s">
        <v>0</v>
      </c>
      <c r="BD10" s="34">
        <v>0</v>
      </c>
      <c r="BE10" s="34">
        <v>0</v>
      </c>
      <c r="BF10" s="335">
        <v>-0.11700000000000001</v>
      </c>
      <c r="BG10" s="34">
        <v>0</v>
      </c>
    </row>
    <row r="11" spans="1:59" x14ac:dyDescent="0.2">
      <c r="A11" s="34" t="s">
        <v>47</v>
      </c>
      <c r="B11" s="337" t="s">
        <v>265</v>
      </c>
      <c r="C11" s="34" t="s">
        <v>89</v>
      </c>
      <c r="D11" s="337" t="s">
        <v>271</v>
      </c>
      <c r="E11" s="34" t="s">
        <v>95</v>
      </c>
      <c r="F11" s="34">
        <v>0</v>
      </c>
      <c r="G11" s="34">
        <v>0</v>
      </c>
      <c r="H11" s="335">
        <v>-1.5599999999999999E-2</v>
      </c>
      <c r="I11" s="34">
        <v>0</v>
      </c>
      <c r="K11" s="34" t="s">
        <v>47</v>
      </c>
      <c r="L11" s="337" t="s">
        <v>265</v>
      </c>
      <c r="M11" s="34" t="s">
        <v>134</v>
      </c>
      <c r="N11" s="337" t="s">
        <v>271</v>
      </c>
      <c r="O11" s="34" t="s">
        <v>95</v>
      </c>
      <c r="P11" s="34">
        <v>0</v>
      </c>
      <c r="Q11" s="34">
        <v>0</v>
      </c>
      <c r="R11" s="335">
        <v>0.03</v>
      </c>
      <c r="S11" s="34">
        <v>0</v>
      </c>
      <c r="U11" s="34" t="s">
        <v>47</v>
      </c>
      <c r="V11" s="337" t="s">
        <v>265</v>
      </c>
      <c r="W11" s="34" t="s">
        <v>139</v>
      </c>
      <c r="X11" s="337" t="s">
        <v>271</v>
      </c>
      <c r="Y11" s="34" t="s">
        <v>95</v>
      </c>
      <c r="Z11" s="34">
        <v>0</v>
      </c>
      <c r="AA11" s="34">
        <v>0</v>
      </c>
      <c r="AB11" s="335">
        <v>5.2999999999999999E-2</v>
      </c>
      <c r="AC11" s="34">
        <v>0</v>
      </c>
      <c r="AE11" s="34" t="s">
        <v>46</v>
      </c>
      <c r="AF11" s="337" t="s">
        <v>265</v>
      </c>
      <c r="AG11" s="34" t="s">
        <v>167</v>
      </c>
      <c r="AH11" s="337" t="s">
        <v>271</v>
      </c>
      <c r="AI11" s="34" t="s">
        <v>95</v>
      </c>
      <c r="AJ11" s="34">
        <v>0</v>
      </c>
      <c r="AK11" s="34">
        <v>0</v>
      </c>
      <c r="AL11" s="335">
        <v>-6.1004336999999999E-2</v>
      </c>
      <c r="AM11" s="34">
        <v>0</v>
      </c>
      <c r="AO11" s="34" t="s">
        <v>47</v>
      </c>
      <c r="AP11" s="337" t="s">
        <v>265</v>
      </c>
      <c r="AQ11" s="34" t="s">
        <v>143</v>
      </c>
      <c r="AR11" s="337" t="s">
        <v>271</v>
      </c>
      <c r="AS11" s="34" t="s">
        <v>95</v>
      </c>
      <c r="AT11" s="34">
        <v>0</v>
      </c>
      <c r="AU11" s="34">
        <v>0</v>
      </c>
      <c r="AV11" s="335">
        <v>0.16039999999999999</v>
      </c>
      <c r="AW11" s="34">
        <v>0</v>
      </c>
      <c r="AY11" s="34" t="s">
        <v>47</v>
      </c>
      <c r="AZ11" s="337" t="s">
        <v>265</v>
      </c>
      <c r="BA11" s="34" t="s">
        <v>148</v>
      </c>
      <c r="BB11" s="337" t="s">
        <v>271</v>
      </c>
      <c r="BC11" s="34" t="s">
        <v>95</v>
      </c>
      <c r="BD11" s="34">
        <v>0</v>
      </c>
      <c r="BE11" s="34">
        <v>0</v>
      </c>
      <c r="BF11" s="335">
        <v>-0.12</v>
      </c>
      <c r="BG11" s="34">
        <v>0</v>
      </c>
    </row>
    <row r="12" spans="1:59" x14ac:dyDescent="0.2">
      <c r="A12" s="34" t="s">
        <v>47</v>
      </c>
      <c r="B12" s="337" t="s">
        <v>265</v>
      </c>
      <c r="C12" s="34" t="s">
        <v>89</v>
      </c>
      <c r="D12" s="337" t="s">
        <v>272</v>
      </c>
      <c r="E12" s="34" t="s">
        <v>96</v>
      </c>
      <c r="F12" s="34">
        <v>0</v>
      </c>
      <c r="G12" s="34">
        <v>0</v>
      </c>
      <c r="H12" s="335">
        <v>-1.35E-2</v>
      </c>
      <c r="I12" s="34">
        <v>0</v>
      </c>
      <c r="K12" s="34" t="s">
        <v>47</v>
      </c>
      <c r="L12" s="337" t="s">
        <v>265</v>
      </c>
      <c r="M12" s="34" t="s">
        <v>134</v>
      </c>
      <c r="N12" s="337" t="s">
        <v>272</v>
      </c>
      <c r="O12" s="34" t="s">
        <v>96</v>
      </c>
      <c r="P12" s="34">
        <v>0</v>
      </c>
      <c r="Q12" s="34">
        <v>0</v>
      </c>
      <c r="R12" s="335">
        <v>0.05</v>
      </c>
      <c r="S12" s="34">
        <v>0</v>
      </c>
      <c r="U12" s="34" t="s">
        <v>47</v>
      </c>
      <c r="V12" s="337" t="s">
        <v>265</v>
      </c>
      <c r="W12" s="34" t="s">
        <v>139</v>
      </c>
      <c r="X12" s="337" t="s">
        <v>272</v>
      </c>
      <c r="Y12" s="34" t="s">
        <v>96</v>
      </c>
      <c r="Z12" s="34">
        <v>0</v>
      </c>
      <c r="AA12" s="34">
        <v>0</v>
      </c>
      <c r="AB12" s="335">
        <v>5.5399999999999998E-2</v>
      </c>
      <c r="AC12" s="34">
        <v>0</v>
      </c>
      <c r="AE12" s="34" t="s">
        <v>46</v>
      </c>
      <c r="AF12" s="337" t="s">
        <v>265</v>
      </c>
      <c r="AG12" s="34" t="s">
        <v>167</v>
      </c>
      <c r="AH12" s="337" t="s">
        <v>272</v>
      </c>
      <c r="AI12" s="34" t="s">
        <v>96</v>
      </c>
      <c r="AJ12" s="34">
        <v>0</v>
      </c>
      <c r="AK12" s="34">
        <v>0</v>
      </c>
      <c r="AL12" s="335">
        <v>-6.2006068999999997E-2</v>
      </c>
      <c r="AM12" s="34">
        <v>0</v>
      </c>
      <c r="AO12" s="34" t="s">
        <v>47</v>
      </c>
      <c r="AP12" s="337" t="s">
        <v>265</v>
      </c>
      <c r="AQ12" s="34" t="s">
        <v>143</v>
      </c>
      <c r="AR12" s="337" t="s">
        <v>272</v>
      </c>
      <c r="AS12" s="34" t="s">
        <v>96</v>
      </c>
      <c r="AT12" s="34">
        <v>0</v>
      </c>
      <c r="AU12" s="34">
        <v>0</v>
      </c>
      <c r="AV12" s="335">
        <v>0.15939999999999999</v>
      </c>
      <c r="AW12" s="34">
        <v>0</v>
      </c>
      <c r="AY12" s="34" t="s">
        <v>47</v>
      </c>
      <c r="AZ12" s="337" t="s">
        <v>265</v>
      </c>
      <c r="BA12" s="34" t="s">
        <v>148</v>
      </c>
      <c r="BB12" s="337" t="s">
        <v>272</v>
      </c>
      <c r="BC12" s="34" t="s">
        <v>96</v>
      </c>
      <c r="BD12" s="34">
        <v>0</v>
      </c>
      <c r="BE12" s="34">
        <v>0</v>
      </c>
      <c r="BF12" s="335">
        <v>-0.121</v>
      </c>
      <c r="BG12" s="34">
        <v>0</v>
      </c>
    </row>
    <row r="13" spans="1:59" x14ac:dyDescent="0.2">
      <c r="A13" s="34" t="s">
        <v>47</v>
      </c>
      <c r="B13" s="337" t="s">
        <v>265</v>
      </c>
      <c r="C13" s="34" t="s">
        <v>89</v>
      </c>
      <c r="D13" s="337" t="s">
        <v>273</v>
      </c>
      <c r="E13" s="34" t="s">
        <v>7</v>
      </c>
      <c r="F13" s="34">
        <v>0</v>
      </c>
      <c r="G13" s="34">
        <v>0</v>
      </c>
      <c r="H13" s="335">
        <v>-1.3100000000000001E-2</v>
      </c>
      <c r="I13" s="34">
        <v>0</v>
      </c>
      <c r="K13" s="34" t="s">
        <v>47</v>
      </c>
      <c r="L13" s="337" t="s">
        <v>265</v>
      </c>
      <c r="M13" s="34" t="s">
        <v>134</v>
      </c>
      <c r="N13" s="337" t="s">
        <v>273</v>
      </c>
      <c r="O13" s="34" t="s">
        <v>7</v>
      </c>
      <c r="P13" s="34">
        <v>0</v>
      </c>
      <c r="Q13" s="34">
        <v>0</v>
      </c>
      <c r="R13" s="335">
        <v>0.09</v>
      </c>
      <c r="S13" s="34">
        <v>0</v>
      </c>
      <c r="U13" s="34" t="s">
        <v>47</v>
      </c>
      <c r="V13" s="337" t="s">
        <v>265</v>
      </c>
      <c r="W13" s="34" t="s">
        <v>139</v>
      </c>
      <c r="X13" s="337" t="s">
        <v>273</v>
      </c>
      <c r="Y13" s="34" t="s">
        <v>7</v>
      </c>
      <c r="Z13" s="34">
        <v>0</v>
      </c>
      <c r="AA13" s="34">
        <v>0</v>
      </c>
      <c r="AB13" s="335">
        <v>5.67E-2</v>
      </c>
      <c r="AC13" s="34">
        <v>0</v>
      </c>
      <c r="AE13" s="34" t="s">
        <v>46</v>
      </c>
      <c r="AF13" s="337" t="s">
        <v>265</v>
      </c>
      <c r="AG13" s="34" t="s">
        <v>167</v>
      </c>
      <c r="AH13" s="337" t="s">
        <v>273</v>
      </c>
      <c r="AI13" s="34" t="s">
        <v>7</v>
      </c>
      <c r="AJ13" s="34">
        <v>0</v>
      </c>
      <c r="AK13" s="34">
        <v>0</v>
      </c>
      <c r="AL13" s="335">
        <v>-6.4007747000000004E-2</v>
      </c>
      <c r="AM13" s="34">
        <v>0</v>
      </c>
      <c r="AO13" s="34" t="s">
        <v>47</v>
      </c>
      <c r="AP13" s="337" t="s">
        <v>265</v>
      </c>
      <c r="AQ13" s="34" t="s">
        <v>143</v>
      </c>
      <c r="AR13" s="337" t="s">
        <v>273</v>
      </c>
      <c r="AS13" s="34" t="s">
        <v>7</v>
      </c>
      <c r="AT13" s="34">
        <v>0</v>
      </c>
      <c r="AU13" s="34">
        <v>0</v>
      </c>
      <c r="AV13" s="335">
        <v>0.1573</v>
      </c>
      <c r="AW13" s="34">
        <v>0</v>
      </c>
      <c r="AY13" s="34" t="s">
        <v>47</v>
      </c>
      <c r="AZ13" s="337" t="s">
        <v>265</v>
      </c>
      <c r="BA13" s="34" t="s">
        <v>148</v>
      </c>
      <c r="BB13" s="337" t="s">
        <v>273</v>
      </c>
      <c r="BC13" s="34" t="s">
        <v>7</v>
      </c>
      <c r="BD13" s="34">
        <v>0</v>
      </c>
      <c r="BE13" s="34">
        <v>0</v>
      </c>
      <c r="BF13" s="335">
        <v>-0.123</v>
      </c>
      <c r="BG13" s="34">
        <v>0</v>
      </c>
    </row>
    <row r="14" spans="1:59" x14ac:dyDescent="0.2">
      <c r="A14" s="34" t="s">
        <v>47</v>
      </c>
      <c r="B14" s="337" t="s">
        <v>265</v>
      </c>
      <c r="C14" s="34" t="s">
        <v>98</v>
      </c>
      <c r="D14" s="337" t="s">
        <v>274</v>
      </c>
      <c r="E14" s="34" t="s">
        <v>179</v>
      </c>
      <c r="F14" s="34">
        <v>0</v>
      </c>
      <c r="G14" s="34">
        <v>0</v>
      </c>
      <c r="H14" s="335">
        <v>-1.3142900000000001E-2</v>
      </c>
      <c r="I14" s="34">
        <v>0</v>
      </c>
      <c r="K14" s="34" t="s">
        <v>47</v>
      </c>
      <c r="L14" s="337" t="s">
        <v>265</v>
      </c>
      <c r="M14" s="34" t="s">
        <v>135</v>
      </c>
      <c r="N14" s="337" t="s">
        <v>274</v>
      </c>
      <c r="O14" s="34" t="s">
        <v>179</v>
      </c>
      <c r="P14" s="34">
        <v>0</v>
      </c>
      <c r="Q14" s="34">
        <v>0</v>
      </c>
      <c r="R14" s="335">
        <v>0.106428571</v>
      </c>
      <c r="S14" s="34">
        <v>0</v>
      </c>
      <c r="U14" s="34" t="s">
        <v>47</v>
      </c>
      <c r="V14" s="337" t="s">
        <v>265</v>
      </c>
      <c r="W14" s="34" t="s">
        <v>140</v>
      </c>
      <c r="X14" s="337" t="s">
        <v>274</v>
      </c>
      <c r="Y14" s="34" t="s">
        <v>179</v>
      </c>
      <c r="Z14" s="34">
        <v>0</v>
      </c>
      <c r="AA14" s="34">
        <v>0</v>
      </c>
      <c r="AB14" s="335">
        <v>5.7357100000000001E-2</v>
      </c>
      <c r="AC14" s="34">
        <v>0</v>
      </c>
      <c r="AE14" s="34" t="s">
        <v>46</v>
      </c>
      <c r="AF14" s="337" t="s">
        <v>265</v>
      </c>
      <c r="AG14" s="34" t="s">
        <v>167</v>
      </c>
      <c r="AH14" s="337" t="s">
        <v>324</v>
      </c>
      <c r="AI14" s="34" t="s">
        <v>97</v>
      </c>
      <c r="AJ14" s="34">
        <v>0</v>
      </c>
      <c r="AK14" s="34">
        <v>0</v>
      </c>
      <c r="AL14" s="335">
        <v>-6.7008447999999998E-2</v>
      </c>
      <c r="AM14" s="34">
        <v>0</v>
      </c>
      <c r="AO14" s="34" t="s">
        <v>47</v>
      </c>
      <c r="AP14" s="337" t="s">
        <v>265</v>
      </c>
      <c r="AQ14" s="34" t="s">
        <v>144</v>
      </c>
      <c r="AR14" s="337" t="s">
        <v>274</v>
      </c>
      <c r="AS14" s="34" t="s">
        <v>179</v>
      </c>
      <c r="AT14" s="34">
        <v>0</v>
      </c>
      <c r="AU14" s="34">
        <v>0</v>
      </c>
      <c r="AV14" s="335">
        <v>0.15565709999999999</v>
      </c>
      <c r="AW14" s="34">
        <v>0</v>
      </c>
      <c r="AY14" s="34" t="s">
        <v>47</v>
      </c>
      <c r="AZ14" s="337" t="s">
        <v>265</v>
      </c>
      <c r="BA14" s="34" t="s">
        <v>148</v>
      </c>
      <c r="BB14" s="337" t="s">
        <v>324</v>
      </c>
      <c r="BC14" s="34" t="s">
        <v>97</v>
      </c>
      <c r="BD14" s="34">
        <v>0</v>
      </c>
      <c r="BE14" s="34">
        <v>0</v>
      </c>
      <c r="BF14" s="335">
        <v>-0.125</v>
      </c>
      <c r="BG14" s="34">
        <v>0</v>
      </c>
    </row>
    <row r="15" spans="1:59" x14ac:dyDescent="0.2">
      <c r="A15" s="34" t="s">
        <v>45</v>
      </c>
      <c r="B15" s="337" t="s">
        <v>274</v>
      </c>
      <c r="C15" s="34" t="s">
        <v>99</v>
      </c>
      <c r="D15" s="337" t="s">
        <v>275</v>
      </c>
      <c r="E15" s="34">
        <v>42353</v>
      </c>
      <c r="F15" s="34">
        <v>0</v>
      </c>
      <c r="G15" s="34">
        <v>0</v>
      </c>
      <c r="H15" s="335">
        <v>99.997</v>
      </c>
      <c r="I15" s="34">
        <v>0</v>
      </c>
      <c r="K15" s="34" t="s">
        <v>45</v>
      </c>
      <c r="L15" s="337" t="s">
        <v>274</v>
      </c>
      <c r="M15" s="34" t="s">
        <v>136</v>
      </c>
      <c r="N15" s="337" t="s">
        <v>275</v>
      </c>
      <c r="O15" s="34">
        <v>42353</v>
      </c>
      <c r="P15" s="34">
        <v>0</v>
      </c>
      <c r="Q15" s="34">
        <v>0</v>
      </c>
      <c r="R15" s="335">
        <v>99.997</v>
      </c>
      <c r="S15" s="34">
        <v>0</v>
      </c>
      <c r="U15" s="34" t="s">
        <v>45</v>
      </c>
      <c r="V15" s="337" t="s">
        <v>274</v>
      </c>
      <c r="W15" s="34" t="s">
        <v>141</v>
      </c>
      <c r="X15" s="337" t="s">
        <v>275</v>
      </c>
      <c r="Y15" s="34">
        <v>42353</v>
      </c>
      <c r="Z15" s="34">
        <v>0</v>
      </c>
      <c r="AA15" s="34">
        <v>0</v>
      </c>
      <c r="AB15" s="335">
        <v>99.9221</v>
      </c>
      <c r="AC15" s="34">
        <v>0</v>
      </c>
      <c r="AE15" s="34" t="s">
        <v>46</v>
      </c>
      <c r="AF15" s="337" t="s">
        <v>265</v>
      </c>
      <c r="AG15" s="34" t="s">
        <v>167</v>
      </c>
      <c r="AH15" s="337" t="s">
        <v>325</v>
      </c>
      <c r="AI15" s="34" t="s">
        <v>149</v>
      </c>
      <c r="AJ15" s="34">
        <v>0</v>
      </c>
      <c r="AK15" s="34">
        <v>0</v>
      </c>
      <c r="AL15" s="335">
        <v>-6.5010897999999998E-2</v>
      </c>
      <c r="AM15" s="34">
        <v>0</v>
      </c>
      <c r="AO15" s="34" t="s">
        <v>45</v>
      </c>
      <c r="AP15" s="337" t="s">
        <v>274</v>
      </c>
      <c r="AQ15" s="34" t="s">
        <v>145</v>
      </c>
      <c r="AR15" s="337" t="s">
        <v>275</v>
      </c>
      <c r="AS15" s="34">
        <v>42353</v>
      </c>
      <c r="AT15" s="34">
        <v>0</v>
      </c>
      <c r="AU15" s="34">
        <v>0</v>
      </c>
      <c r="AV15" s="335">
        <v>99.829099999999997</v>
      </c>
      <c r="AW15" s="34">
        <v>0</v>
      </c>
      <c r="AY15" s="34" t="s">
        <v>47</v>
      </c>
      <c r="AZ15" s="337" t="s">
        <v>265</v>
      </c>
      <c r="BA15" s="34" t="s">
        <v>148</v>
      </c>
      <c r="BB15" s="337" t="s">
        <v>325</v>
      </c>
      <c r="BC15" s="34" t="s">
        <v>149</v>
      </c>
      <c r="BD15" s="34">
        <v>0</v>
      </c>
      <c r="BE15" s="34">
        <v>0</v>
      </c>
      <c r="BF15" s="335">
        <v>-0.123</v>
      </c>
      <c r="BG15" s="34">
        <v>0</v>
      </c>
    </row>
    <row r="16" spans="1:59" x14ac:dyDescent="0.2">
      <c r="A16" s="34" t="s">
        <v>45</v>
      </c>
      <c r="B16" s="337" t="s">
        <v>275</v>
      </c>
      <c r="C16" s="34" t="s">
        <v>99</v>
      </c>
      <c r="D16" s="337" t="s">
        <v>276</v>
      </c>
      <c r="E16" s="34">
        <v>42079</v>
      </c>
      <c r="F16" s="34">
        <v>0</v>
      </c>
      <c r="G16" s="34">
        <v>0</v>
      </c>
      <c r="H16" s="335">
        <v>99.981999999999999</v>
      </c>
      <c r="I16" s="34">
        <v>0</v>
      </c>
      <c r="K16" s="34" t="s">
        <v>45</v>
      </c>
      <c r="L16" s="337" t="s">
        <v>275</v>
      </c>
      <c r="M16" s="34" t="s">
        <v>136</v>
      </c>
      <c r="N16" s="337" t="s">
        <v>276</v>
      </c>
      <c r="O16" s="34">
        <v>42079</v>
      </c>
      <c r="P16" s="34">
        <v>0</v>
      </c>
      <c r="Q16" s="34">
        <v>0</v>
      </c>
      <c r="R16" s="335">
        <v>99.981999999999999</v>
      </c>
      <c r="S16" s="34">
        <v>0</v>
      </c>
      <c r="U16" s="34" t="s">
        <v>45</v>
      </c>
      <c r="V16" s="337" t="s">
        <v>275</v>
      </c>
      <c r="W16" s="34" t="s">
        <v>141</v>
      </c>
      <c r="X16" s="337" t="s">
        <v>276</v>
      </c>
      <c r="Y16" s="34">
        <v>42079</v>
      </c>
      <c r="Z16" s="34">
        <v>0</v>
      </c>
      <c r="AA16" s="34">
        <v>0</v>
      </c>
      <c r="AB16" s="335">
        <v>99.9084</v>
      </c>
      <c r="AC16" s="34">
        <v>0</v>
      </c>
      <c r="AE16" s="34" t="s">
        <v>46</v>
      </c>
      <c r="AF16" s="337" t="s">
        <v>265</v>
      </c>
      <c r="AG16" s="34" t="s">
        <v>167</v>
      </c>
      <c r="AH16" s="337" t="s">
        <v>326</v>
      </c>
      <c r="AI16" s="34" t="s">
        <v>150</v>
      </c>
      <c r="AJ16" s="34">
        <v>0</v>
      </c>
      <c r="AK16" s="34">
        <v>0</v>
      </c>
      <c r="AL16" s="335">
        <v>-6.7011900999999999E-2</v>
      </c>
      <c r="AM16" s="34">
        <v>0</v>
      </c>
      <c r="AO16" s="34" t="s">
        <v>45</v>
      </c>
      <c r="AP16" s="337" t="s">
        <v>275</v>
      </c>
      <c r="AQ16" s="34" t="s">
        <v>145</v>
      </c>
      <c r="AR16" s="337" t="s">
        <v>276</v>
      </c>
      <c r="AS16" s="34">
        <v>42079</v>
      </c>
      <c r="AT16" s="34">
        <v>0</v>
      </c>
      <c r="AU16" s="34">
        <v>0</v>
      </c>
      <c r="AV16" s="335">
        <v>99.8142</v>
      </c>
      <c r="AW16" s="34">
        <v>0</v>
      </c>
      <c r="AY16" s="34" t="s">
        <v>47</v>
      </c>
      <c r="AZ16" s="337" t="s">
        <v>265</v>
      </c>
      <c r="BA16" s="34" t="s">
        <v>148</v>
      </c>
      <c r="BB16" s="337" t="s">
        <v>326</v>
      </c>
      <c r="BC16" s="34" t="s">
        <v>150</v>
      </c>
      <c r="BD16" s="34">
        <v>0</v>
      </c>
      <c r="BE16" s="34">
        <v>0</v>
      </c>
      <c r="BF16" s="335">
        <v>-0.123</v>
      </c>
      <c r="BG16" s="34">
        <v>0</v>
      </c>
    </row>
    <row r="17" spans="1:59" x14ac:dyDescent="0.2">
      <c r="A17" s="34" t="s">
        <v>45</v>
      </c>
      <c r="B17" s="337" t="s">
        <v>277</v>
      </c>
      <c r="C17" s="34" t="s">
        <v>99</v>
      </c>
      <c r="D17" s="337" t="s">
        <v>278</v>
      </c>
      <c r="E17" s="34">
        <v>42171</v>
      </c>
      <c r="F17" s="34">
        <v>0</v>
      </c>
      <c r="G17" s="34">
        <v>0</v>
      </c>
      <c r="H17" s="335">
        <v>99.967500000000001</v>
      </c>
      <c r="I17" s="34">
        <v>0</v>
      </c>
      <c r="K17" s="34" t="s">
        <v>45</v>
      </c>
      <c r="L17" s="337" t="s">
        <v>277</v>
      </c>
      <c r="M17" s="34" t="s">
        <v>136</v>
      </c>
      <c r="N17" s="337" t="s">
        <v>278</v>
      </c>
      <c r="O17" s="34">
        <v>42171</v>
      </c>
      <c r="P17" s="34">
        <v>0</v>
      </c>
      <c r="Q17" s="34">
        <v>0</v>
      </c>
      <c r="R17" s="335">
        <v>99.967500000000001</v>
      </c>
      <c r="S17" s="34">
        <v>0</v>
      </c>
      <c r="U17" s="34" t="s">
        <v>45</v>
      </c>
      <c r="V17" s="337" t="s">
        <v>277</v>
      </c>
      <c r="W17" s="34" t="s">
        <v>141</v>
      </c>
      <c r="X17" s="337" t="s">
        <v>278</v>
      </c>
      <c r="Y17" s="34">
        <v>42171</v>
      </c>
      <c r="Z17" s="34">
        <v>0</v>
      </c>
      <c r="AA17" s="34">
        <v>0</v>
      </c>
      <c r="AB17" s="335">
        <v>99.896100000000004</v>
      </c>
      <c r="AC17" s="34">
        <v>0</v>
      </c>
      <c r="AE17" s="34" t="s">
        <v>46</v>
      </c>
      <c r="AF17" s="337" t="s">
        <v>265</v>
      </c>
      <c r="AG17" s="34" t="s">
        <v>167</v>
      </c>
      <c r="AH17" s="337" t="s">
        <v>327</v>
      </c>
      <c r="AI17" s="34" t="s">
        <v>151</v>
      </c>
      <c r="AJ17" s="34">
        <v>0</v>
      </c>
      <c r="AK17" s="34">
        <v>0</v>
      </c>
      <c r="AL17" s="335">
        <v>-6.7013479000000001E-2</v>
      </c>
      <c r="AM17" s="34">
        <v>0</v>
      </c>
      <c r="AO17" s="34" t="s">
        <v>45</v>
      </c>
      <c r="AP17" s="337" t="s">
        <v>277</v>
      </c>
      <c r="AQ17" s="34" t="s">
        <v>145</v>
      </c>
      <c r="AR17" s="337" t="s">
        <v>278</v>
      </c>
      <c r="AS17" s="34">
        <v>42171</v>
      </c>
      <c r="AT17" s="34">
        <v>0</v>
      </c>
      <c r="AU17" s="34">
        <v>0</v>
      </c>
      <c r="AV17" s="335">
        <v>99.799800000000005</v>
      </c>
      <c r="AW17" s="34">
        <v>0</v>
      </c>
      <c r="AY17" s="34" t="s">
        <v>47</v>
      </c>
      <c r="AZ17" s="337" t="s">
        <v>265</v>
      </c>
      <c r="BA17" s="34" t="s">
        <v>148</v>
      </c>
      <c r="BB17" s="337" t="s">
        <v>327</v>
      </c>
      <c r="BC17" s="34" t="s">
        <v>151</v>
      </c>
      <c r="BD17" s="34">
        <v>0</v>
      </c>
      <c r="BE17" s="34">
        <v>0</v>
      </c>
      <c r="BF17" s="335">
        <v>-0.124</v>
      </c>
      <c r="BG17" s="34">
        <v>0</v>
      </c>
    </row>
    <row r="18" spans="1:59" x14ac:dyDescent="0.2">
      <c r="A18" s="34" t="s">
        <v>45</v>
      </c>
      <c r="B18" s="337" t="s">
        <v>279</v>
      </c>
      <c r="C18" s="34" t="s">
        <v>99</v>
      </c>
      <c r="D18" s="337" t="s">
        <v>280</v>
      </c>
      <c r="E18" s="34">
        <v>42263</v>
      </c>
      <c r="F18" s="34">
        <v>0</v>
      </c>
      <c r="G18" s="34">
        <v>0</v>
      </c>
      <c r="H18" s="335">
        <v>99.947500000000005</v>
      </c>
      <c r="I18" s="34">
        <v>0</v>
      </c>
      <c r="K18" s="34" t="s">
        <v>45</v>
      </c>
      <c r="L18" s="337" t="s">
        <v>279</v>
      </c>
      <c r="M18" s="34" t="s">
        <v>136</v>
      </c>
      <c r="N18" s="337" t="s">
        <v>280</v>
      </c>
      <c r="O18" s="34">
        <v>42263</v>
      </c>
      <c r="P18" s="34">
        <v>0</v>
      </c>
      <c r="Q18" s="34">
        <v>0</v>
      </c>
      <c r="R18" s="335">
        <v>99.947500000000005</v>
      </c>
      <c r="S18" s="34">
        <v>0</v>
      </c>
      <c r="U18" s="34" t="s">
        <v>45</v>
      </c>
      <c r="V18" s="337" t="s">
        <v>279</v>
      </c>
      <c r="W18" s="34" t="s">
        <v>141</v>
      </c>
      <c r="X18" s="337" t="s">
        <v>280</v>
      </c>
      <c r="Y18" s="34">
        <v>42263</v>
      </c>
      <c r="Z18" s="34">
        <v>0</v>
      </c>
      <c r="AA18" s="34">
        <v>0</v>
      </c>
      <c r="AB18" s="335">
        <v>99.870699999999999</v>
      </c>
      <c r="AC18" s="34">
        <v>0</v>
      </c>
      <c r="AE18" s="34" t="s">
        <v>46</v>
      </c>
      <c r="AF18" s="337" t="s">
        <v>265</v>
      </c>
      <c r="AG18" s="34" t="s">
        <v>167</v>
      </c>
      <c r="AH18" s="337" t="s">
        <v>328</v>
      </c>
      <c r="AI18" s="34" t="s">
        <v>152</v>
      </c>
      <c r="AJ18" s="34">
        <v>0</v>
      </c>
      <c r="AK18" s="34">
        <v>0</v>
      </c>
      <c r="AL18" s="335">
        <v>-6.5015752999999996E-2</v>
      </c>
      <c r="AM18" s="34">
        <v>0</v>
      </c>
      <c r="AO18" s="34" t="s">
        <v>45</v>
      </c>
      <c r="AP18" s="337" t="s">
        <v>279</v>
      </c>
      <c r="AQ18" s="34" t="s">
        <v>145</v>
      </c>
      <c r="AR18" s="337" t="s">
        <v>280</v>
      </c>
      <c r="AS18" s="34">
        <v>42263</v>
      </c>
      <c r="AT18" s="34">
        <v>0</v>
      </c>
      <c r="AU18" s="34">
        <v>0</v>
      </c>
      <c r="AV18" s="335">
        <v>99.781999999999996</v>
      </c>
      <c r="AW18" s="34">
        <v>0</v>
      </c>
      <c r="AY18" s="34" t="s">
        <v>47</v>
      </c>
      <c r="AZ18" s="337" t="s">
        <v>265</v>
      </c>
      <c r="BA18" s="34" t="s">
        <v>148</v>
      </c>
      <c r="BB18" s="337" t="s">
        <v>328</v>
      </c>
      <c r="BC18" s="34" t="s">
        <v>152</v>
      </c>
      <c r="BD18" s="34">
        <v>0</v>
      </c>
      <c r="BE18" s="34">
        <v>0</v>
      </c>
      <c r="BF18" s="335">
        <v>-0.122</v>
      </c>
      <c r="BG18" s="34">
        <v>0</v>
      </c>
    </row>
    <row r="19" spans="1:59" x14ac:dyDescent="0.2">
      <c r="A19" s="34" t="s">
        <v>45</v>
      </c>
      <c r="B19" s="337" t="s">
        <v>280</v>
      </c>
      <c r="C19" s="34" t="s">
        <v>99</v>
      </c>
      <c r="D19" s="337" t="s">
        <v>281</v>
      </c>
      <c r="E19" s="34">
        <v>42354</v>
      </c>
      <c r="F19" s="34">
        <v>0</v>
      </c>
      <c r="G19" s="34">
        <v>0</v>
      </c>
      <c r="H19" s="335">
        <v>99.912750000000003</v>
      </c>
      <c r="I19" s="34">
        <v>0</v>
      </c>
      <c r="K19" s="34" t="s">
        <v>45</v>
      </c>
      <c r="L19" s="337" t="s">
        <v>280</v>
      </c>
      <c r="M19" s="34" t="s">
        <v>136</v>
      </c>
      <c r="N19" s="337" t="s">
        <v>281</v>
      </c>
      <c r="O19" s="34">
        <v>42354</v>
      </c>
      <c r="P19" s="34">
        <v>0</v>
      </c>
      <c r="Q19" s="34">
        <v>0</v>
      </c>
      <c r="R19" s="335">
        <v>99.912750000000003</v>
      </c>
      <c r="S19" s="34">
        <v>0</v>
      </c>
      <c r="U19" s="34" t="s">
        <v>45</v>
      </c>
      <c r="V19" s="337" t="s">
        <v>280</v>
      </c>
      <c r="W19" s="34" t="s">
        <v>141</v>
      </c>
      <c r="X19" s="337" t="s">
        <v>281</v>
      </c>
      <c r="Y19" s="34">
        <v>42354</v>
      </c>
      <c r="Z19" s="34">
        <v>0</v>
      </c>
      <c r="AA19" s="34">
        <v>0</v>
      </c>
      <c r="AB19" s="335">
        <v>99.833150000000003</v>
      </c>
      <c r="AC19" s="34">
        <v>0</v>
      </c>
      <c r="AE19" s="34" t="s">
        <v>46</v>
      </c>
      <c r="AF19" s="337" t="s">
        <v>265</v>
      </c>
      <c r="AG19" s="34" t="s">
        <v>167</v>
      </c>
      <c r="AH19" s="337" t="s">
        <v>329</v>
      </c>
      <c r="AI19" s="34" t="s">
        <v>168</v>
      </c>
      <c r="AJ19" s="34">
        <v>0</v>
      </c>
      <c r="AK19" s="34">
        <v>0</v>
      </c>
      <c r="AL19" s="335">
        <v>-6.4017474000000005E-2</v>
      </c>
      <c r="AM19" s="34">
        <v>0</v>
      </c>
      <c r="AO19" s="34" t="s">
        <v>45</v>
      </c>
      <c r="AP19" s="337" t="s">
        <v>280</v>
      </c>
      <c r="AQ19" s="34" t="s">
        <v>145</v>
      </c>
      <c r="AR19" s="337" t="s">
        <v>281</v>
      </c>
      <c r="AS19" s="34">
        <v>42354</v>
      </c>
      <c r="AT19" s="34">
        <v>0</v>
      </c>
      <c r="AU19" s="34">
        <v>0</v>
      </c>
      <c r="AV19" s="335">
        <v>99.747249999999994</v>
      </c>
      <c r="AW19" s="34">
        <v>0</v>
      </c>
      <c r="AY19" s="34" t="s">
        <v>47</v>
      </c>
      <c r="AZ19" s="337" t="s">
        <v>265</v>
      </c>
      <c r="BA19" s="34" t="s">
        <v>148</v>
      </c>
      <c r="BB19" s="337" t="s">
        <v>329</v>
      </c>
      <c r="BC19" s="34" t="s">
        <v>52</v>
      </c>
      <c r="BD19" s="34">
        <v>0</v>
      </c>
      <c r="BE19" s="34">
        <v>0</v>
      </c>
      <c r="BF19" s="335">
        <v>-0.122</v>
      </c>
      <c r="BG19" s="34">
        <v>0</v>
      </c>
    </row>
    <row r="20" spans="1:59" x14ac:dyDescent="0.2">
      <c r="A20" s="34" t="s">
        <v>45</v>
      </c>
      <c r="B20" s="337" t="s">
        <v>282</v>
      </c>
      <c r="C20" s="34" t="s">
        <v>99</v>
      </c>
      <c r="D20" s="337" t="s">
        <v>283</v>
      </c>
      <c r="E20" s="34">
        <v>42080</v>
      </c>
      <c r="F20" s="34">
        <v>0</v>
      </c>
      <c r="G20" s="34">
        <v>0</v>
      </c>
      <c r="H20" s="335">
        <v>99.874250000000004</v>
      </c>
      <c r="I20" s="34">
        <v>0</v>
      </c>
      <c r="K20" s="34" t="s">
        <v>45</v>
      </c>
      <c r="L20" s="337" t="s">
        <v>282</v>
      </c>
      <c r="M20" s="34" t="s">
        <v>136</v>
      </c>
      <c r="N20" s="337" t="s">
        <v>283</v>
      </c>
      <c r="O20" s="34">
        <v>42080</v>
      </c>
      <c r="P20" s="34">
        <v>0</v>
      </c>
      <c r="Q20" s="34">
        <v>0</v>
      </c>
      <c r="R20" s="335">
        <v>99.874250000000004</v>
      </c>
      <c r="S20" s="34">
        <v>0</v>
      </c>
      <c r="U20" s="34" t="s">
        <v>45</v>
      </c>
      <c r="V20" s="337" t="s">
        <v>282</v>
      </c>
      <c r="W20" s="34" t="s">
        <v>141</v>
      </c>
      <c r="X20" s="337" t="s">
        <v>283</v>
      </c>
      <c r="Y20" s="34">
        <v>42080</v>
      </c>
      <c r="Z20" s="34">
        <v>0</v>
      </c>
      <c r="AA20" s="34">
        <v>0</v>
      </c>
      <c r="AB20" s="335">
        <v>99.798349999999999</v>
      </c>
      <c r="AC20" s="34">
        <v>0</v>
      </c>
      <c r="AE20" s="34" t="s">
        <v>46</v>
      </c>
      <c r="AF20" s="337" t="s">
        <v>265</v>
      </c>
      <c r="AG20" s="34" t="s">
        <v>169</v>
      </c>
      <c r="AH20" s="337" t="s">
        <v>332</v>
      </c>
      <c r="AI20" s="34" t="s">
        <v>170</v>
      </c>
      <c r="AJ20" s="34">
        <v>0</v>
      </c>
      <c r="AK20" s="34">
        <v>0</v>
      </c>
      <c r="AL20" s="335">
        <v>-6.1519971E-2</v>
      </c>
      <c r="AM20" s="34">
        <v>0</v>
      </c>
      <c r="AO20" s="34" t="s">
        <v>45</v>
      </c>
      <c r="AP20" s="337" t="s">
        <v>282</v>
      </c>
      <c r="AQ20" s="34" t="s">
        <v>145</v>
      </c>
      <c r="AR20" s="337" t="s">
        <v>283</v>
      </c>
      <c r="AS20" s="34">
        <v>42080</v>
      </c>
      <c r="AT20" s="34">
        <v>0</v>
      </c>
      <c r="AU20" s="34">
        <v>0</v>
      </c>
      <c r="AV20" s="335">
        <v>99.708749999999995</v>
      </c>
      <c r="AW20" s="34">
        <v>0</v>
      </c>
      <c r="AY20" s="34" t="s">
        <v>47</v>
      </c>
      <c r="AZ20" s="337" t="s">
        <v>265</v>
      </c>
      <c r="BA20" s="34" t="s">
        <v>148</v>
      </c>
      <c r="BB20" s="337" t="s">
        <v>330</v>
      </c>
      <c r="BC20" s="34" t="s">
        <v>153</v>
      </c>
      <c r="BD20" s="34">
        <v>0</v>
      </c>
      <c r="BE20" s="34">
        <v>0</v>
      </c>
      <c r="BF20" s="335">
        <v>-0.121</v>
      </c>
      <c r="BG20" s="34">
        <v>0</v>
      </c>
    </row>
    <row r="21" spans="1:59" x14ac:dyDescent="0.2">
      <c r="A21" s="34" t="s">
        <v>46</v>
      </c>
      <c r="B21" s="337" t="s">
        <v>265</v>
      </c>
      <c r="C21" s="34" t="s">
        <v>100</v>
      </c>
      <c r="D21" s="337" t="s">
        <v>284</v>
      </c>
      <c r="E21" s="34" t="s">
        <v>101</v>
      </c>
      <c r="F21" s="34">
        <v>0</v>
      </c>
      <c r="G21" s="34">
        <v>0</v>
      </c>
      <c r="H21" s="335">
        <v>0.10199999999999999</v>
      </c>
      <c r="I21" s="34">
        <v>0</v>
      </c>
      <c r="K21" s="34" t="s">
        <v>46</v>
      </c>
      <c r="L21" s="337" t="s">
        <v>265</v>
      </c>
      <c r="M21" s="34" t="s">
        <v>137</v>
      </c>
      <c r="N21" s="337" t="s">
        <v>284</v>
      </c>
      <c r="O21" s="34" t="s">
        <v>101</v>
      </c>
      <c r="P21" s="34">
        <v>0</v>
      </c>
      <c r="Q21" s="34">
        <v>0</v>
      </c>
      <c r="R21" s="335">
        <v>0.17899999999999999</v>
      </c>
      <c r="S21" s="34">
        <v>0</v>
      </c>
      <c r="U21" s="34" t="s">
        <v>46</v>
      </c>
      <c r="V21" s="337" t="s">
        <v>265</v>
      </c>
      <c r="W21" s="34" t="s">
        <v>137</v>
      </c>
      <c r="X21" s="337" t="s">
        <v>284</v>
      </c>
      <c r="Y21" s="34" t="s">
        <v>101</v>
      </c>
      <c r="Z21" s="34">
        <v>0</v>
      </c>
      <c r="AA21" s="34">
        <v>0</v>
      </c>
      <c r="AB21" s="335">
        <v>0.17899999999999999</v>
      </c>
      <c r="AC21" s="34">
        <v>0</v>
      </c>
      <c r="AE21" s="34" t="s">
        <v>46</v>
      </c>
      <c r="AF21" s="337" t="s">
        <v>265</v>
      </c>
      <c r="AG21" s="34" t="s">
        <v>169</v>
      </c>
      <c r="AH21" s="337" t="s">
        <v>334</v>
      </c>
      <c r="AI21" s="34" t="s">
        <v>171</v>
      </c>
      <c r="AJ21" s="34">
        <v>0</v>
      </c>
      <c r="AK21" s="34">
        <v>0</v>
      </c>
      <c r="AL21" s="335">
        <v>-5.5528088000000003E-2</v>
      </c>
      <c r="AM21" s="34">
        <v>0</v>
      </c>
      <c r="AO21" s="34" t="s">
        <v>46</v>
      </c>
      <c r="AP21" s="337" t="s">
        <v>265</v>
      </c>
      <c r="AQ21" s="34" t="s">
        <v>146</v>
      </c>
      <c r="AR21" s="337" t="s">
        <v>284</v>
      </c>
      <c r="AS21" s="34" t="s">
        <v>101</v>
      </c>
      <c r="AT21" s="34">
        <v>0</v>
      </c>
      <c r="AU21" s="34">
        <v>0</v>
      </c>
      <c r="AV21" s="335">
        <v>0.27500000000000002</v>
      </c>
      <c r="AW21" s="34">
        <v>0</v>
      </c>
      <c r="AY21" s="34" t="s">
        <v>47</v>
      </c>
      <c r="AZ21" s="337" t="s">
        <v>265</v>
      </c>
      <c r="BA21" s="34" t="s">
        <v>148</v>
      </c>
      <c r="BB21" s="337" t="s">
        <v>331</v>
      </c>
      <c r="BC21" s="34" t="s">
        <v>154</v>
      </c>
      <c r="BD21" s="34">
        <v>0</v>
      </c>
      <c r="BE21" s="34">
        <v>0</v>
      </c>
      <c r="BF21" s="335">
        <v>-0.121</v>
      </c>
      <c r="BG21" s="34">
        <v>0</v>
      </c>
    </row>
    <row r="22" spans="1:59" x14ac:dyDescent="0.2">
      <c r="A22" s="34" t="s">
        <v>46</v>
      </c>
      <c r="B22" s="337" t="s">
        <v>265</v>
      </c>
      <c r="C22" s="34" t="s">
        <v>100</v>
      </c>
      <c r="D22" s="337" t="s">
        <v>285</v>
      </c>
      <c r="E22" s="34" t="s">
        <v>102</v>
      </c>
      <c r="F22" s="34">
        <v>0</v>
      </c>
      <c r="G22" s="34">
        <v>0</v>
      </c>
      <c r="H22" s="335">
        <v>0.19900000000000001</v>
      </c>
      <c r="I22" s="34">
        <v>0</v>
      </c>
      <c r="K22" s="34" t="s">
        <v>46</v>
      </c>
      <c r="L22" s="337" t="s">
        <v>265</v>
      </c>
      <c r="M22" s="34" t="s">
        <v>137</v>
      </c>
      <c r="N22" s="337" t="s">
        <v>285</v>
      </c>
      <c r="O22" s="34" t="s">
        <v>102</v>
      </c>
      <c r="P22" s="34">
        <v>0</v>
      </c>
      <c r="Q22" s="34">
        <v>0</v>
      </c>
      <c r="R22" s="335">
        <v>0.27900000000000003</v>
      </c>
      <c r="S22" s="34">
        <v>0</v>
      </c>
      <c r="U22" s="34" t="s">
        <v>46</v>
      </c>
      <c r="V22" s="337" t="s">
        <v>265</v>
      </c>
      <c r="W22" s="34" t="s">
        <v>137</v>
      </c>
      <c r="X22" s="337" t="s">
        <v>285</v>
      </c>
      <c r="Y22" s="34" t="s">
        <v>102</v>
      </c>
      <c r="Z22" s="34">
        <v>0</v>
      </c>
      <c r="AA22" s="34">
        <v>0</v>
      </c>
      <c r="AB22" s="335">
        <v>0.27900000000000003</v>
      </c>
      <c r="AC22" s="34">
        <v>0</v>
      </c>
      <c r="AE22" s="34" t="s">
        <v>46</v>
      </c>
      <c r="AF22" s="337" t="s">
        <v>265</v>
      </c>
      <c r="AG22" s="34" t="s">
        <v>169</v>
      </c>
      <c r="AH22" s="337" t="s">
        <v>336</v>
      </c>
      <c r="AI22" s="34" t="s">
        <v>172</v>
      </c>
      <c r="AJ22" s="34">
        <v>0</v>
      </c>
      <c r="AK22" s="34">
        <v>0</v>
      </c>
      <c r="AL22" s="335">
        <v>-4.7549287000000003E-2</v>
      </c>
      <c r="AM22" s="34">
        <v>0</v>
      </c>
      <c r="AO22" s="34" t="s">
        <v>46</v>
      </c>
      <c r="AP22" s="337" t="s">
        <v>265</v>
      </c>
      <c r="AQ22" s="34" t="s">
        <v>146</v>
      </c>
      <c r="AR22" s="337" t="s">
        <v>285</v>
      </c>
      <c r="AS22" s="34" t="s">
        <v>102</v>
      </c>
      <c r="AT22" s="34">
        <v>0</v>
      </c>
      <c r="AU22" s="34">
        <v>0</v>
      </c>
      <c r="AV22" s="335">
        <v>0.375</v>
      </c>
      <c r="AW22" s="34">
        <v>0</v>
      </c>
      <c r="AY22" s="34" t="s">
        <v>47</v>
      </c>
      <c r="AZ22" s="337" t="s">
        <v>265</v>
      </c>
      <c r="BA22" s="34" t="s">
        <v>148</v>
      </c>
      <c r="BB22" s="337" t="s">
        <v>332</v>
      </c>
      <c r="BC22" s="34" t="s">
        <v>155</v>
      </c>
      <c r="BD22" s="34">
        <v>0</v>
      </c>
      <c r="BE22" s="34">
        <v>0</v>
      </c>
      <c r="BF22" s="335">
        <v>-0.12</v>
      </c>
      <c r="BG22" s="34">
        <v>0</v>
      </c>
    </row>
    <row r="23" spans="1:59" x14ac:dyDescent="0.2">
      <c r="A23" s="34" t="s">
        <v>46</v>
      </c>
      <c r="B23" s="337" t="s">
        <v>265</v>
      </c>
      <c r="C23" s="34" t="s">
        <v>100</v>
      </c>
      <c r="D23" s="337" t="s">
        <v>286</v>
      </c>
      <c r="E23" s="34" t="s">
        <v>103</v>
      </c>
      <c r="F23" s="34">
        <v>0</v>
      </c>
      <c r="G23" s="34">
        <v>0</v>
      </c>
      <c r="H23" s="335">
        <v>0.312</v>
      </c>
      <c r="I23" s="34">
        <v>0</v>
      </c>
      <c r="K23" s="34" t="s">
        <v>46</v>
      </c>
      <c r="L23" s="337" t="s">
        <v>265</v>
      </c>
      <c r="M23" s="34" t="s">
        <v>137</v>
      </c>
      <c r="N23" s="337" t="s">
        <v>286</v>
      </c>
      <c r="O23" s="34" t="s">
        <v>103</v>
      </c>
      <c r="P23" s="34">
        <v>0</v>
      </c>
      <c r="Q23" s="34">
        <v>0</v>
      </c>
      <c r="R23" s="335">
        <v>0.39500000000000002</v>
      </c>
      <c r="S23" s="34">
        <v>0</v>
      </c>
      <c r="U23" s="34" t="s">
        <v>46</v>
      </c>
      <c r="V23" s="337" t="s">
        <v>265</v>
      </c>
      <c r="W23" s="34" t="s">
        <v>137</v>
      </c>
      <c r="X23" s="337" t="s">
        <v>286</v>
      </c>
      <c r="Y23" s="34" t="s">
        <v>103</v>
      </c>
      <c r="Z23" s="34">
        <v>0</v>
      </c>
      <c r="AA23" s="34">
        <v>0</v>
      </c>
      <c r="AB23" s="335">
        <v>0.39500000000000002</v>
      </c>
      <c r="AC23" s="34">
        <v>0</v>
      </c>
      <c r="AE23" s="34" t="s">
        <v>46</v>
      </c>
      <c r="AF23" s="337" t="s">
        <v>265</v>
      </c>
      <c r="AG23" s="34" t="s">
        <v>169</v>
      </c>
      <c r="AH23" s="337" t="s">
        <v>338</v>
      </c>
      <c r="AI23" s="34" t="s">
        <v>164</v>
      </c>
      <c r="AJ23" s="34">
        <v>0</v>
      </c>
      <c r="AK23" s="34">
        <v>0</v>
      </c>
      <c r="AL23" s="335">
        <v>-3.7999999999999999E-2</v>
      </c>
      <c r="AM23" s="34">
        <v>0</v>
      </c>
      <c r="AO23" s="34" t="s">
        <v>46</v>
      </c>
      <c r="AP23" s="337" t="s">
        <v>265</v>
      </c>
      <c r="AQ23" s="34" t="s">
        <v>146</v>
      </c>
      <c r="AR23" s="337" t="s">
        <v>286</v>
      </c>
      <c r="AS23" s="34" t="s">
        <v>103</v>
      </c>
      <c r="AT23" s="34">
        <v>0</v>
      </c>
      <c r="AU23" s="34">
        <v>0</v>
      </c>
      <c r="AV23" s="335">
        <v>0.49199999999999999</v>
      </c>
      <c r="AW23" s="34">
        <v>0</v>
      </c>
      <c r="AY23" s="34" t="s">
        <v>47</v>
      </c>
      <c r="AZ23" s="337" t="s">
        <v>265</v>
      </c>
      <c r="BA23" s="34" t="s">
        <v>148</v>
      </c>
      <c r="BB23" s="337" t="s">
        <v>279</v>
      </c>
      <c r="BC23" s="34" t="s">
        <v>156</v>
      </c>
      <c r="BD23" s="34">
        <v>0</v>
      </c>
      <c r="BE23" s="34">
        <v>0</v>
      </c>
      <c r="BF23" s="335">
        <v>-0.11899999999999999</v>
      </c>
      <c r="BG23" s="34">
        <v>0</v>
      </c>
    </row>
    <row r="24" spans="1:59" x14ac:dyDescent="0.2">
      <c r="A24" s="34" t="s">
        <v>46</v>
      </c>
      <c r="B24" s="337" t="s">
        <v>265</v>
      </c>
      <c r="C24" s="34" t="s">
        <v>100</v>
      </c>
      <c r="D24" s="337" t="s">
        <v>287</v>
      </c>
      <c r="E24" s="34" t="s">
        <v>104</v>
      </c>
      <c r="F24" s="34">
        <v>0</v>
      </c>
      <c r="G24" s="34">
        <v>0</v>
      </c>
      <c r="H24" s="335">
        <v>0.42799999999999999</v>
      </c>
      <c r="I24" s="34">
        <v>0</v>
      </c>
      <c r="K24" s="34" t="s">
        <v>46</v>
      </c>
      <c r="L24" s="337" t="s">
        <v>265</v>
      </c>
      <c r="M24" s="34" t="s">
        <v>137</v>
      </c>
      <c r="N24" s="337" t="s">
        <v>287</v>
      </c>
      <c r="O24" s="34" t="s">
        <v>104</v>
      </c>
      <c r="P24" s="34">
        <v>0</v>
      </c>
      <c r="Q24" s="34">
        <v>0</v>
      </c>
      <c r="R24" s="335">
        <v>0.51200000000000001</v>
      </c>
      <c r="S24" s="34">
        <v>0</v>
      </c>
      <c r="U24" s="34" t="s">
        <v>46</v>
      </c>
      <c r="V24" s="337" t="s">
        <v>265</v>
      </c>
      <c r="W24" s="34" t="s">
        <v>137</v>
      </c>
      <c r="X24" s="337" t="s">
        <v>287</v>
      </c>
      <c r="Y24" s="34" t="s">
        <v>104</v>
      </c>
      <c r="Z24" s="34">
        <v>0</v>
      </c>
      <c r="AA24" s="34">
        <v>0</v>
      </c>
      <c r="AB24" s="335">
        <v>0.51200000000000001</v>
      </c>
      <c r="AC24" s="34">
        <v>0</v>
      </c>
      <c r="AE24" s="34" t="s">
        <v>46</v>
      </c>
      <c r="AF24" s="337" t="s">
        <v>265</v>
      </c>
      <c r="AG24" s="34" t="s">
        <v>169</v>
      </c>
      <c r="AH24" s="337" t="s">
        <v>339</v>
      </c>
      <c r="AI24" s="34" t="s">
        <v>173</v>
      </c>
      <c r="AJ24" s="34">
        <v>0</v>
      </c>
      <c r="AK24" s="34">
        <v>0</v>
      </c>
      <c r="AL24" s="335">
        <v>-2.5858492E-2</v>
      </c>
      <c r="AM24" s="34">
        <v>0</v>
      </c>
      <c r="AO24" s="34" t="s">
        <v>46</v>
      </c>
      <c r="AP24" s="337" t="s">
        <v>265</v>
      </c>
      <c r="AQ24" s="34" t="s">
        <v>146</v>
      </c>
      <c r="AR24" s="337" t="s">
        <v>287</v>
      </c>
      <c r="AS24" s="34" t="s">
        <v>104</v>
      </c>
      <c r="AT24" s="34">
        <v>0</v>
      </c>
      <c r="AU24" s="34">
        <v>0</v>
      </c>
      <c r="AV24" s="335">
        <v>0.61</v>
      </c>
      <c r="AW24" s="34">
        <v>0</v>
      </c>
      <c r="AY24" s="34" t="s">
        <v>47</v>
      </c>
      <c r="AZ24" s="337" t="s">
        <v>265</v>
      </c>
      <c r="BA24" s="34" t="s">
        <v>148</v>
      </c>
      <c r="BB24" s="337" t="s">
        <v>333</v>
      </c>
      <c r="BC24" s="34" t="s">
        <v>157</v>
      </c>
      <c r="BD24" s="34">
        <v>0</v>
      </c>
      <c r="BE24" s="34">
        <v>0</v>
      </c>
      <c r="BF24" s="335">
        <v>-0.11799999999999999</v>
      </c>
      <c r="BG24" s="34">
        <v>0</v>
      </c>
    </row>
    <row r="25" spans="1:59" x14ac:dyDescent="0.2">
      <c r="A25" s="34" t="s">
        <v>46</v>
      </c>
      <c r="B25" s="337" t="s">
        <v>265</v>
      </c>
      <c r="C25" s="34" t="s">
        <v>100</v>
      </c>
      <c r="D25" s="337" t="s">
        <v>288</v>
      </c>
      <c r="E25" s="34" t="s">
        <v>105</v>
      </c>
      <c r="F25" s="34">
        <v>0</v>
      </c>
      <c r="G25" s="34">
        <v>0</v>
      </c>
      <c r="H25" s="335">
        <v>0.54500000000000004</v>
      </c>
      <c r="I25" s="34">
        <v>0</v>
      </c>
      <c r="K25" s="34" t="s">
        <v>46</v>
      </c>
      <c r="L25" s="337" t="s">
        <v>265</v>
      </c>
      <c r="M25" s="34" t="s">
        <v>137</v>
      </c>
      <c r="N25" s="337" t="s">
        <v>288</v>
      </c>
      <c r="O25" s="34" t="s">
        <v>105</v>
      </c>
      <c r="P25" s="34">
        <v>0</v>
      </c>
      <c r="Q25" s="34">
        <v>0</v>
      </c>
      <c r="R25" s="335">
        <v>0.629</v>
      </c>
      <c r="S25" s="34">
        <v>0</v>
      </c>
      <c r="U25" s="34" t="s">
        <v>46</v>
      </c>
      <c r="V25" s="337" t="s">
        <v>265</v>
      </c>
      <c r="W25" s="34" t="s">
        <v>137</v>
      </c>
      <c r="X25" s="337" t="s">
        <v>288</v>
      </c>
      <c r="Y25" s="34" t="s">
        <v>105</v>
      </c>
      <c r="Z25" s="34">
        <v>0</v>
      </c>
      <c r="AA25" s="34">
        <v>0</v>
      </c>
      <c r="AB25" s="335">
        <v>0.629</v>
      </c>
      <c r="AC25" s="34">
        <v>0</v>
      </c>
      <c r="AE25" s="34" t="s">
        <v>46</v>
      </c>
      <c r="AF25" s="337" t="s">
        <v>265</v>
      </c>
      <c r="AG25" s="34" t="s">
        <v>169</v>
      </c>
      <c r="AH25" s="337" t="s">
        <v>340</v>
      </c>
      <c r="AI25" s="34" t="s">
        <v>174</v>
      </c>
      <c r="AJ25" s="34">
        <v>0</v>
      </c>
      <c r="AK25" s="34">
        <v>0</v>
      </c>
      <c r="AL25" s="335">
        <v>-1.0400698999999999E-2</v>
      </c>
      <c r="AM25" s="34">
        <v>0</v>
      </c>
      <c r="AO25" s="34" t="s">
        <v>46</v>
      </c>
      <c r="AP25" s="337" t="s">
        <v>265</v>
      </c>
      <c r="AQ25" s="34" t="s">
        <v>146</v>
      </c>
      <c r="AR25" s="337" t="s">
        <v>288</v>
      </c>
      <c r="AS25" s="34" t="s">
        <v>105</v>
      </c>
      <c r="AT25" s="34">
        <v>0</v>
      </c>
      <c r="AU25" s="34">
        <v>0</v>
      </c>
      <c r="AV25" s="335">
        <v>0.72699999999999998</v>
      </c>
      <c r="AW25" s="34">
        <v>0</v>
      </c>
      <c r="AY25" s="34" t="s">
        <v>47</v>
      </c>
      <c r="AZ25" s="337" t="s">
        <v>265</v>
      </c>
      <c r="BA25" s="34" t="s">
        <v>148</v>
      </c>
      <c r="BB25" s="337" t="s">
        <v>334</v>
      </c>
      <c r="BC25" s="34" t="s">
        <v>158</v>
      </c>
      <c r="BD25" s="34">
        <v>0</v>
      </c>
      <c r="BE25" s="34">
        <v>0</v>
      </c>
      <c r="BF25" s="335">
        <v>-0.11600000000000001</v>
      </c>
      <c r="BG25" s="34">
        <v>0</v>
      </c>
    </row>
    <row r="26" spans="1:59" x14ac:dyDescent="0.2">
      <c r="A26" s="34" t="s">
        <v>46</v>
      </c>
      <c r="B26" s="337" t="s">
        <v>265</v>
      </c>
      <c r="C26" s="34" t="s">
        <v>100</v>
      </c>
      <c r="D26" s="337" t="s">
        <v>289</v>
      </c>
      <c r="E26" s="34" t="s">
        <v>106</v>
      </c>
      <c r="F26" s="34">
        <v>0</v>
      </c>
      <c r="G26" s="34">
        <v>0</v>
      </c>
      <c r="H26" s="335">
        <v>0.65400000000000003</v>
      </c>
      <c r="I26" s="34">
        <v>0</v>
      </c>
      <c r="K26" s="34" t="s">
        <v>46</v>
      </c>
      <c r="L26" s="337" t="s">
        <v>265</v>
      </c>
      <c r="M26" s="34" t="s">
        <v>137</v>
      </c>
      <c r="N26" s="337" t="s">
        <v>289</v>
      </c>
      <c r="O26" s="34" t="s">
        <v>106</v>
      </c>
      <c r="P26" s="34">
        <v>0</v>
      </c>
      <c r="Q26" s="34">
        <v>0</v>
      </c>
      <c r="R26" s="335">
        <v>0.73699999999999999</v>
      </c>
      <c r="S26" s="34">
        <v>0</v>
      </c>
      <c r="U26" s="34" t="s">
        <v>46</v>
      </c>
      <c r="V26" s="337" t="s">
        <v>265</v>
      </c>
      <c r="W26" s="34" t="s">
        <v>137</v>
      </c>
      <c r="X26" s="337" t="s">
        <v>289</v>
      </c>
      <c r="Y26" s="34" t="s">
        <v>106</v>
      </c>
      <c r="Z26" s="34">
        <v>0</v>
      </c>
      <c r="AA26" s="34">
        <v>0</v>
      </c>
      <c r="AB26" s="335">
        <v>0.73699999999999999</v>
      </c>
      <c r="AC26" s="34">
        <v>0</v>
      </c>
      <c r="AE26" s="34" t="s">
        <v>46</v>
      </c>
      <c r="AF26" s="337" t="s">
        <v>265</v>
      </c>
      <c r="AG26" s="34" t="s">
        <v>169</v>
      </c>
      <c r="AH26" s="337" t="s">
        <v>341</v>
      </c>
      <c r="AI26" s="34" t="s">
        <v>175</v>
      </c>
      <c r="AJ26" s="34">
        <v>0</v>
      </c>
      <c r="AK26" s="34">
        <v>0</v>
      </c>
      <c r="AL26" s="335">
        <v>7.333399E-3</v>
      </c>
      <c r="AM26" s="34">
        <v>0</v>
      </c>
      <c r="AO26" s="34" t="s">
        <v>46</v>
      </c>
      <c r="AP26" s="337" t="s">
        <v>265</v>
      </c>
      <c r="AQ26" s="34" t="s">
        <v>146</v>
      </c>
      <c r="AR26" s="337" t="s">
        <v>289</v>
      </c>
      <c r="AS26" s="34" t="s">
        <v>106</v>
      </c>
      <c r="AT26" s="34">
        <v>0</v>
      </c>
      <c r="AU26" s="34">
        <v>0</v>
      </c>
      <c r="AV26" s="335">
        <v>0.83499999999999996</v>
      </c>
      <c r="AW26" s="34">
        <v>0</v>
      </c>
      <c r="AY26" s="34" t="s">
        <v>47</v>
      </c>
      <c r="AZ26" s="337" t="s">
        <v>265</v>
      </c>
      <c r="BA26" s="34" t="s">
        <v>148</v>
      </c>
      <c r="BB26" s="337" t="s">
        <v>280</v>
      </c>
      <c r="BC26" s="34" t="s">
        <v>159</v>
      </c>
      <c r="BD26" s="34">
        <v>0</v>
      </c>
      <c r="BE26" s="34">
        <v>0</v>
      </c>
      <c r="BF26" s="335">
        <v>-0.114</v>
      </c>
      <c r="BG26" s="34">
        <v>0</v>
      </c>
    </row>
    <row r="27" spans="1:59" x14ac:dyDescent="0.2">
      <c r="A27" s="34" t="s">
        <v>46</v>
      </c>
      <c r="B27" s="337" t="s">
        <v>265</v>
      </c>
      <c r="C27" s="34" t="s">
        <v>100</v>
      </c>
      <c r="D27" s="337" t="s">
        <v>290</v>
      </c>
      <c r="E27" s="34" t="s">
        <v>107</v>
      </c>
      <c r="F27" s="34">
        <v>0</v>
      </c>
      <c r="G27" s="34">
        <v>0</v>
      </c>
      <c r="H27" s="335">
        <v>0.753</v>
      </c>
      <c r="I27" s="34">
        <v>0</v>
      </c>
      <c r="K27" s="34" t="s">
        <v>46</v>
      </c>
      <c r="L27" s="337" t="s">
        <v>265</v>
      </c>
      <c r="M27" s="34" t="s">
        <v>137</v>
      </c>
      <c r="N27" s="337" t="s">
        <v>290</v>
      </c>
      <c r="O27" s="34" t="s">
        <v>107</v>
      </c>
      <c r="P27" s="34">
        <v>0</v>
      </c>
      <c r="Q27" s="34">
        <v>0</v>
      </c>
      <c r="R27" s="335">
        <v>0.83399999999999996</v>
      </c>
      <c r="S27" s="34">
        <v>0</v>
      </c>
      <c r="U27" s="34" t="s">
        <v>46</v>
      </c>
      <c r="V27" s="337" t="s">
        <v>265</v>
      </c>
      <c r="W27" s="34" t="s">
        <v>137</v>
      </c>
      <c r="X27" s="337" t="s">
        <v>290</v>
      </c>
      <c r="Y27" s="34" t="s">
        <v>107</v>
      </c>
      <c r="Z27" s="34">
        <v>0</v>
      </c>
      <c r="AA27" s="34">
        <v>0</v>
      </c>
      <c r="AB27" s="335">
        <v>0.83399999999999996</v>
      </c>
      <c r="AC27" s="34">
        <v>0</v>
      </c>
      <c r="AE27" s="34" t="s">
        <v>46</v>
      </c>
      <c r="AF27" s="337" t="s">
        <v>265</v>
      </c>
      <c r="AG27" s="34" t="s">
        <v>169</v>
      </c>
      <c r="AH27" s="337" t="s">
        <v>284</v>
      </c>
      <c r="AI27" s="34" t="s">
        <v>101</v>
      </c>
      <c r="AJ27" s="34">
        <v>0</v>
      </c>
      <c r="AK27" s="34">
        <v>0</v>
      </c>
      <c r="AL27" s="335">
        <v>2.5999999999999999E-2</v>
      </c>
      <c r="AM27" s="34">
        <v>0</v>
      </c>
      <c r="AO27" s="34" t="s">
        <v>46</v>
      </c>
      <c r="AP27" s="337" t="s">
        <v>265</v>
      </c>
      <c r="AQ27" s="34" t="s">
        <v>146</v>
      </c>
      <c r="AR27" s="337" t="s">
        <v>290</v>
      </c>
      <c r="AS27" s="34" t="s">
        <v>107</v>
      </c>
      <c r="AT27" s="34">
        <v>0</v>
      </c>
      <c r="AU27" s="34">
        <v>0</v>
      </c>
      <c r="AV27" s="335">
        <v>0.93100000000000005</v>
      </c>
      <c r="AW27" s="34">
        <v>0</v>
      </c>
      <c r="AY27" s="34" t="s">
        <v>47</v>
      </c>
      <c r="AZ27" s="337" t="s">
        <v>265</v>
      </c>
      <c r="BA27" s="34" t="s">
        <v>148</v>
      </c>
      <c r="BB27" s="337" t="s">
        <v>335</v>
      </c>
      <c r="BC27" s="34" t="s">
        <v>160</v>
      </c>
      <c r="BD27" s="34">
        <v>0</v>
      </c>
      <c r="BE27" s="34">
        <v>0</v>
      </c>
      <c r="BF27" s="335">
        <v>-0.111</v>
      </c>
      <c r="BG27" s="34">
        <v>0</v>
      </c>
    </row>
    <row r="28" spans="1:59" x14ac:dyDescent="0.2">
      <c r="A28" s="34" t="s">
        <v>46</v>
      </c>
      <c r="B28" s="337" t="s">
        <v>265</v>
      </c>
      <c r="C28" s="34" t="s">
        <v>100</v>
      </c>
      <c r="D28" s="337" t="s">
        <v>291</v>
      </c>
      <c r="E28" s="34" t="s">
        <v>108</v>
      </c>
      <c r="F28" s="34">
        <v>0</v>
      </c>
      <c r="G28" s="34">
        <v>0</v>
      </c>
      <c r="H28" s="335">
        <v>0.83699999999999997</v>
      </c>
      <c r="I28" s="34">
        <v>0</v>
      </c>
      <c r="K28" s="34" t="s">
        <v>46</v>
      </c>
      <c r="L28" s="337" t="s">
        <v>265</v>
      </c>
      <c r="M28" s="34" t="s">
        <v>137</v>
      </c>
      <c r="N28" s="337" t="s">
        <v>291</v>
      </c>
      <c r="O28" s="34" t="s">
        <v>108</v>
      </c>
      <c r="P28" s="34">
        <v>0</v>
      </c>
      <c r="Q28" s="34">
        <v>0</v>
      </c>
      <c r="R28" s="335">
        <v>0.91600000000000004</v>
      </c>
      <c r="S28" s="34">
        <v>0</v>
      </c>
      <c r="U28" s="34" t="s">
        <v>46</v>
      </c>
      <c r="V28" s="337" t="s">
        <v>265</v>
      </c>
      <c r="W28" s="34" t="s">
        <v>137</v>
      </c>
      <c r="X28" s="337" t="s">
        <v>291</v>
      </c>
      <c r="Y28" s="34" t="s">
        <v>108</v>
      </c>
      <c r="Z28" s="34">
        <v>0</v>
      </c>
      <c r="AA28" s="34">
        <v>0</v>
      </c>
      <c r="AB28" s="335">
        <v>0.91600000000000004</v>
      </c>
      <c r="AC28" s="34">
        <v>0</v>
      </c>
      <c r="AE28" s="34" t="s">
        <v>46</v>
      </c>
      <c r="AF28" s="337" t="s">
        <v>265</v>
      </c>
      <c r="AG28" s="34" t="s">
        <v>169</v>
      </c>
      <c r="AH28" s="337" t="s">
        <v>285</v>
      </c>
      <c r="AI28" s="34" t="s">
        <v>102</v>
      </c>
      <c r="AJ28" s="34">
        <v>0</v>
      </c>
      <c r="AK28" s="34">
        <v>0</v>
      </c>
      <c r="AL28" s="335">
        <v>0.11700000000000001</v>
      </c>
      <c r="AM28" s="34">
        <v>0</v>
      </c>
      <c r="AO28" s="34" t="s">
        <v>46</v>
      </c>
      <c r="AP28" s="337" t="s">
        <v>265</v>
      </c>
      <c r="AQ28" s="34" t="s">
        <v>146</v>
      </c>
      <c r="AR28" s="337" t="s">
        <v>291</v>
      </c>
      <c r="AS28" s="34" t="s">
        <v>108</v>
      </c>
      <c r="AT28" s="34">
        <v>0</v>
      </c>
      <c r="AU28" s="34">
        <v>0</v>
      </c>
      <c r="AV28" s="335">
        <v>1.0109999999999999</v>
      </c>
      <c r="AW28" s="34">
        <v>0</v>
      </c>
      <c r="AY28" s="34" t="s">
        <v>47</v>
      </c>
      <c r="AZ28" s="337" t="s">
        <v>265</v>
      </c>
      <c r="BA28" s="34" t="s">
        <v>148</v>
      </c>
      <c r="BB28" s="337" t="s">
        <v>336</v>
      </c>
      <c r="BC28" s="34" t="s">
        <v>161</v>
      </c>
      <c r="BD28" s="34">
        <v>0</v>
      </c>
      <c r="BE28" s="34">
        <v>0</v>
      </c>
      <c r="BF28" s="335">
        <v>-0.108</v>
      </c>
      <c r="BG28" s="34">
        <v>0</v>
      </c>
    </row>
    <row r="29" spans="1:59" x14ac:dyDescent="0.2">
      <c r="A29" s="34" t="s">
        <v>46</v>
      </c>
      <c r="B29" s="337" t="s">
        <v>265</v>
      </c>
      <c r="C29" s="34" t="s">
        <v>100</v>
      </c>
      <c r="D29" s="337" t="s">
        <v>292</v>
      </c>
      <c r="E29" s="34" t="s">
        <v>109</v>
      </c>
      <c r="F29" s="34">
        <v>0</v>
      </c>
      <c r="G29" s="34">
        <v>0</v>
      </c>
      <c r="H29" s="335">
        <v>0.91281535400000002</v>
      </c>
      <c r="I29" s="34">
        <v>0</v>
      </c>
      <c r="K29" s="34" t="s">
        <v>46</v>
      </c>
      <c r="L29" s="337" t="s">
        <v>265</v>
      </c>
      <c r="M29" s="34" t="s">
        <v>137</v>
      </c>
      <c r="N29" s="337" t="s">
        <v>292</v>
      </c>
      <c r="O29" s="34" t="s">
        <v>109</v>
      </c>
      <c r="P29" s="34">
        <v>0</v>
      </c>
      <c r="Q29" s="34">
        <v>0</v>
      </c>
      <c r="R29" s="335">
        <v>0.98950699200000003</v>
      </c>
      <c r="S29" s="34">
        <v>0</v>
      </c>
      <c r="U29" s="34" t="s">
        <v>46</v>
      </c>
      <c r="V29" s="337" t="s">
        <v>265</v>
      </c>
      <c r="W29" s="34" t="s">
        <v>137</v>
      </c>
      <c r="X29" s="337" t="s">
        <v>292</v>
      </c>
      <c r="Y29" s="34" t="s">
        <v>109</v>
      </c>
      <c r="Z29" s="34">
        <v>0</v>
      </c>
      <c r="AA29" s="34">
        <v>0</v>
      </c>
      <c r="AB29" s="335">
        <v>0.98950699200000003</v>
      </c>
      <c r="AC29" s="34">
        <v>0</v>
      </c>
      <c r="AE29" s="34" t="s">
        <v>46</v>
      </c>
      <c r="AF29" s="337" t="s">
        <v>265</v>
      </c>
      <c r="AG29" s="34" t="s">
        <v>169</v>
      </c>
      <c r="AH29" s="337" t="s">
        <v>286</v>
      </c>
      <c r="AI29" s="34" t="s">
        <v>103</v>
      </c>
      <c r="AJ29" s="34">
        <v>0</v>
      </c>
      <c r="AK29" s="34">
        <v>0</v>
      </c>
      <c r="AL29" s="335">
        <v>0.22500000000000001</v>
      </c>
      <c r="AM29" s="34">
        <v>0</v>
      </c>
      <c r="AO29" s="34" t="s">
        <v>46</v>
      </c>
      <c r="AP29" s="337" t="s">
        <v>265</v>
      </c>
      <c r="AQ29" s="34" t="s">
        <v>146</v>
      </c>
      <c r="AR29" s="337" t="s">
        <v>292</v>
      </c>
      <c r="AS29" s="34" t="s">
        <v>109</v>
      </c>
      <c r="AT29" s="34">
        <v>0</v>
      </c>
      <c r="AU29" s="34">
        <v>0</v>
      </c>
      <c r="AV29" s="335">
        <v>1.082187421</v>
      </c>
      <c r="AW29" s="34">
        <v>0</v>
      </c>
      <c r="AY29" s="34" t="s">
        <v>47</v>
      </c>
      <c r="AZ29" s="337" t="s">
        <v>265</v>
      </c>
      <c r="BA29" s="34" t="s">
        <v>148</v>
      </c>
      <c r="BB29" s="337" t="s">
        <v>281</v>
      </c>
      <c r="BC29" s="34" t="s">
        <v>162</v>
      </c>
      <c r="BD29" s="34">
        <v>0</v>
      </c>
      <c r="BE29" s="34">
        <v>0</v>
      </c>
      <c r="BF29" s="335">
        <v>-0.105</v>
      </c>
      <c r="BG29" s="34">
        <v>0</v>
      </c>
    </row>
    <row r="30" spans="1:59" x14ac:dyDescent="0.2">
      <c r="A30" s="34" t="s">
        <v>46</v>
      </c>
      <c r="B30" s="337" t="s">
        <v>265</v>
      </c>
      <c r="C30" s="34" t="s">
        <v>100</v>
      </c>
      <c r="D30" s="337" t="s">
        <v>293</v>
      </c>
      <c r="E30" s="34" t="s">
        <v>110</v>
      </c>
      <c r="F30" s="34">
        <v>0</v>
      </c>
      <c r="G30" s="34">
        <v>0</v>
      </c>
      <c r="H30" s="335">
        <v>0.98</v>
      </c>
      <c r="I30" s="34">
        <v>0</v>
      </c>
      <c r="K30" s="34" t="s">
        <v>46</v>
      </c>
      <c r="L30" s="337" t="s">
        <v>265</v>
      </c>
      <c r="M30" s="34" t="s">
        <v>137</v>
      </c>
      <c r="N30" s="337" t="s">
        <v>293</v>
      </c>
      <c r="O30" s="34" t="s">
        <v>110</v>
      </c>
      <c r="P30" s="34">
        <v>0</v>
      </c>
      <c r="Q30" s="34">
        <v>0</v>
      </c>
      <c r="R30" s="335">
        <v>1.054</v>
      </c>
      <c r="S30" s="34">
        <v>0</v>
      </c>
      <c r="U30" s="34" t="s">
        <v>46</v>
      </c>
      <c r="V30" s="337" t="s">
        <v>265</v>
      </c>
      <c r="W30" s="34" t="s">
        <v>137</v>
      </c>
      <c r="X30" s="337" t="s">
        <v>293</v>
      </c>
      <c r="Y30" s="34" t="s">
        <v>110</v>
      </c>
      <c r="Z30" s="34">
        <v>0</v>
      </c>
      <c r="AA30" s="34">
        <v>0</v>
      </c>
      <c r="AB30" s="335">
        <v>1.054</v>
      </c>
      <c r="AC30" s="34">
        <v>0</v>
      </c>
      <c r="AE30" s="34" t="s">
        <v>46</v>
      </c>
      <c r="AF30" s="337" t="s">
        <v>265</v>
      </c>
      <c r="AG30" s="34" t="s">
        <v>169</v>
      </c>
      <c r="AH30" s="337" t="s">
        <v>287</v>
      </c>
      <c r="AI30" s="34" t="s">
        <v>104</v>
      </c>
      <c r="AJ30" s="34">
        <v>0</v>
      </c>
      <c r="AK30" s="34">
        <v>0</v>
      </c>
      <c r="AL30" s="335">
        <v>0.33800000000000002</v>
      </c>
      <c r="AM30" s="34">
        <v>0</v>
      </c>
      <c r="AO30" s="34" t="s">
        <v>46</v>
      </c>
      <c r="AP30" s="337" t="s">
        <v>265</v>
      </c>
      <c r="AQ30" s="34" t="s">
        <v>146</v>
      </c>
      <c r="AR30" s="337" t="s">
        <v>293</v>
      </c>
      <c r="AS30" s="34" t="s">
        <v>110</v>
      </c>
      <c r="AT30" s="34">
        <v>0</v>
      </c>
      <c r="AU30" s="34">
        <v>0</v>
      </c>
      <c r="AV30" s="335">
        <v>1.1439999999999999</v>
      </c>
      <c r="AW30" s="34">
        <v>0</v>
      </c>
      <c r="AY30" s="34" t="s">
        <v>47</v>
      </c>
      <c r="AZ30" s="337" t="s">
        <v>265</v>
      </c>
      <c r="BA30" s="34" t="s">
        <v>148</v>
      </c>
      <c r="BB30" s="337" t="s">
        <v>337</v>
      </c>
      <c r="BC30" s="34" t="s">
        <v>163</v>
      </c>
      <c r="BD30" s="34">
        <v>0</v>
      </c>
      <c r="BE30" s="34">
        <v>0</v>
      </c>
      <c r="BF30" s="335">
        <v>-0.10199999999999999</v>
      </c>
      <c r="BG30" s="34">
        <v>0</v>
      </c>
    </row>
    <row r="31" spans="1:59" x14ac:dyDescent="0.2">
      <c r="A31" s="34" t="s">
        <v>46</v>
      </c>
      <c r="B31" s="337" t="s">
        <v>265</v>
      </c>
      <c r="C31" s="34" t="s">
        <v>100</v>
      </c>
      <c r="D31" s="337" t="s">
        <v>294</v>
      </c>
      <c r="E31" s="34" t="s">
        <v>111</v>
      </c>
      <c r="F31" s="34">
        <v>0</v>
      </c>
      <c r="G31" s="34">
        <v>0</v>
      </c>
      <c r="H31" s="335">
        <v>1.037603125</v>
      </c>
      <c r="I31" s="34">
        <v>0</v>
      </c>
      <c r="K31" s="34" t="s">
        <v>46</v>
      </c>
      <c r="L31" s="337" t="s">
        <v>265</v>
      </c>
      <c r="M31" s="34" t="s">
        <v>137</v>
      </c>
      <c r="N31" s="337" t="s">
        <v>294</v>
      </c>
      <c r="O31" s="34" t="s">
        <v>111</v>
      </c>
      <c r="P31" s="34">
        <v>0</v>
      </c>
      <c r="Q31" s="34">
        <v>0</v>
      </c>
      <c r="R31" s="335">
        <v>1.10862243</v>
      </c>
      <c r="S31" s="34">
        <v>0</v>
      </c>
      <c r="U31" s="34" t="s">
        <v>46</v>
      </c>
      <c r="V31" s="337" t="s">
        <v>265</v>
      </c>
      <c r="W31" s="34" t="s">
        <v>137</v>
      </c>
      <c r="X31" s="337" t="s">
        <v>294</v>
      </c>
      <c r="Y31" s="34" t="s">
        <v>111</v>
      </c>
      <c r="Z31" s="34">
        <v>0</v>
      </c>
      <c r="AA31" s="34">
        <v>0</v>
      </c>
      <c r="AB31" s="335">
        <v>1.10862243</v>
      </c>
      <c r="AC31" s="34">
        <v>0</v>
      </c>
      <c r="AE31" s="34" t="s">
        <v>46</v>
      </c>
      <c r="AF31" s="337" t="s">
        <v>265</v>
      </c>
      <c r="AG31" s="34" t="s">
        <v>169</v>
      </c>
      <c r="AH31" s="337" t="s">
        <v>288</v>
      </c>
      <c r="AI31" s="34" t="s">
        <v>105</v>
      </c>
      <c r="AJ31" s="34">
        <v>0</v>
      </c>
      <c r="AK31" s="34">
        <v>0</v>
      </c>
      <c r="AL31" s="335">
        <v>0.45400000000000001</v>
      </c>
      <c r="AM31" s="34">
        <v>0</v>
      </c>
      <c r="AO31" s="34" t="s">
        <v>46</v>
      </c>
      <c r="AP31" s="337" t="s">
        <v>265</v>
      </c>
      <c r="AQ31" s="34" t="s">
        <v>146</v>
      </c>
      <c r="AR31" s="337" t="s">
        <v>294</v>
      </c>
      <c r="AS31" s="34" t="s">
        <v>111</v>
      </c>
      <c r="AT31" s="34">
        <v>0</v>
      </c>
      <c r="AU31" s="34">
        <v>0</v>
      </c>
      <c r="AV31" s="335">
        <v>1.195532254</v>
      </c>
      <c r="AW31" s="34">
        <v>0</v>
      </c>
      <c r="AY31" s="34" t="s">
        <v>47</v>
      </c>
      <c r="AZ31" s="337" t="s">
        <v>265</v>
      </c>
      <c r="BA31" s="34" t="s">
        <v>148</v>
      </c>
      <c r="BB31" s="337" t="s">
        <v>338</v>
      </c>
      <c r="BC31" s="34" t="s">
        <v>164</v>
      </c>
      <c r="BD31" s="34">
        <v>0</v>
      </c>
      <c r="BE31" s="34">
        <v>0</v>
      </c>
      <c r="BF31" s="335">
        <v>-9.9000000000000005E-2</v>
      </c>
      <c r="BG31" s="34">
        <v>0</v>
      </c>
    </row>
    <row r="32" spans="1:59" x14ac:dyDescent="0.2">
      <c r="A32" s="34" t="s">
        <v>46</v>
      </c>
      <c r="B32" s="337" t="s">
        <v>265</v>
      </c>
      <c r="C32" s="34" t="s">
        <v>100</v>
      </c>
      <c r="D32" s="337" t="s">
        <v>295</v>
      </c>
      <c r="E32" s="34" t="s">
        <v>112</v>
      </c>
      <c r="F32" s="34">
        <v>0</v>
      </c>
      <c r="G32" s="34">
        <v>0</v>
      </c>
      <c r="H32" s="335">
        <v>1.0855716289999999</v>
      </c>
      <c r="I32" s="34">
        <v>0</v>
      </c>
      <c r="K32" s="34" t="s">
        <v>46</v>
      </c>
      <c r="L32" s="337" t="s">
        <v>265</v>
      </c>
      <c r="M32" s="34" t="s">
        <v>137</v>
      </c>
      <c r="N32" s="337" t="s">
        <v>295</v>
      </c>
      <c r="O32" s="34" t="s">
        <v>112</v>
      </c>
      <c r="P32" s="34">
        <v>0</v>
      </c>
      <c r="Q32" s="34">
        <v>0</v>
      </c>
      <c r="R32" s="335">
        <v>1.153537502</v>
      </c>
      <c r="S32" s="34">
        <v>0</v>
      </c>
      <c r="U32" s="34" t="s">
        <v>46</v>
      </c>
      <c r="V32" s="337" t="s">
        <v>265</v>
      </c>
      <c r="W32" s="34" t="s">
        <v>137</v>
      </c>
      <c r="X32" s="337" t="s">
        <v>295</v>
      </c>
      <c r="Y32" s="34" t="s">
        <v>112</v>
      </c>
      <c r="Z32" s="34">
        <v>0</v>
      </c>
      <c r="AA32" s="34">
        <v>0</v>
      </c>
      <c r="AB32" s="335">
        <v>1.153537502</v>
      </c>
      <c r="AC32" s="34">
        <v>0</v>
      </c>
      <c r="AE32" s="34" t="s">
        <v>46</v>
      </c>
      <c r="AF32" s="337" t="s">
        <v>265</v>
      </c>
      <c r="AG32" s="34" t="s">
        <v>169</v>
      </c>
      <c r="AH32" s="337" t="s">
        <v>289</v>
      </c>
      <c r="AI32" s="34" t="s">
        <v>106</v>
      </c>
      <c r="AJ32" s="34">
        <v>0</v>
      </c>
      <c r="AK32" s="34">
        <v>0</v>
      </c>
      <c r="AL32" s="335">
        <v>0.56100000000000005</v>
      </c>
      <c r="AM32" s="34">
        <v>0</v>
      </c>
      <c r="AO32" s="34" t="s">
        <v>46</v>
      </c>
      <c r="AP32" s="337" t="s">
        <v>265</v>
      </c>
      <c r="AQ32" s="34" t="s">
        <v>146</v>
      </c>
      <c r="AR32" s="337" t="s">
        <v>295</v>
      </c>
      <c r="AS32" s="34" t="s">
        <v>112</v>
      </c>
      <c r="AT32" s="34">
        <v>0</v>
      </c>
      <c r="AU32" s="34">
        <v>0</v>
      </c>
      <c r="AV32" s="335">
        <v>1.237330907</v>
      </c>
      <c r="AW32" s="34">
        <v>0</v>
      </c>
      <c r="AY32" s="34" t="s">
        <v>47</v>
      </c>
      <c r="AZ32" s="337" t="s">
        <v>265</v>
      </c>
      <c r="BA32" s="34" t="s">
        <v>148</v>
      </c>
      <c r="BB32" s="337" t="s">
        <v>284</v>
      </c>
      <c r="BC32" s="34" t="s">
        <v>101</v>
      </c>
      <c r="BD32" s="34">
        <v>0</v>
      </c>
      <c r="BE32" s="34">
        <v>0</v>
      </c>
      <c r="BF32" s="335">
        <v>-3.7999999999999999E-2</v>
      </c>
      <c r="BG32" s="34">
        <v>0</v>
      </c>
    </row>
    <row r="33" spans="1:59" x14ac:dyDescent="0.2">
      <c r="A33" s="34" t="s">
        <v>46</v>
      </c>
      <c r="B33" s="337" t="s">
        <v>265</v>
      </c>
      <c r="C33" s="34" t="s">
        <v>100</v>
      </c>
      <c r="D33" s="337" t="s">
        <v>296</v>
      </c>
      <c r="E33" s="34" t="s">
        <v>113</v>
      </c>
      <c r="F33" s="34">
        <v>0</v>
      </c>
      <c r="G33" s="34">
        <v>0</v>
      </c>
      <c r="H33" s="335">
        <v>1.1259999999999999</v>
      </c>
      <c r="I33" s="34">
        <v>0</v>
      </c>
      <c r="K33" s="34" t="s">
        <v>46</v>
      </c>
      <c r="L33" s="337" t="s">
        <v>265</v>
      </c>
      <c r="M33" s="34" t="s">
        <v>137</v>
      </c>
      <c r="N33" s="337" t="s">
        <v>296</v>
      </c>
      <c r="O33" s="34" t="s">
        <v>113</v>
      </c>
      <c r="P33" s="34">
        <v>0</v>
      </c>
      <c r="Q33" s="34">
        <v>0</v>
      </c>
      <c r="R33" s="335">
        <v>1.1910000000000001</v>
      </c>
      <c r="S33" s="34">
        <v>0</v>
      </c>
      <c r="U33" s="34" t="s">
        <v>46</v>
      </c>
      <c r="V33" s="337" t="s">
        <v>265</v>
      </c>
      <c r="W33" s="34" t="s">
        <v>137</v>
      </c>
      <c r="X33" s="337" t="s">
        <v>296</v>
      </c>
      <c r="Y33" s="34" t="s">
        <v>113</v>
      </c>
      <c r="Z33" s="34">
        <v>0</v>
      </c>
      <c r="AA33" s="34">
        <v>0</v>
      </c>
      <c r="AB33" s="335">
        <v>1.1910000000000001</v>
      </c>
      <c r="AC33" s="34">
        <v>0</v>
      </c>
      <c r="AE33" s="34" t="s">
        <v>46</v>
      </c>
      <c r="AF33" s="337" t="s">
        <v>265</v>
      </c>
      <c r="AG33" s="34" t="s">
        <v>169</v>
      </c>
      <c r="AH33" s="337" t="s">
        <v>290</v>
      </c>
      <c r="AI33" s="34" t="s">
        <v>107</v>
      </c>
      <c r="AJ33" s="34">
        <v>0</v>
      </c>
      <c r="AK33" s="34">
        <v>0</v>
      </c>
      <c r="AL33" s="335">
        <v>0.65900000000000003</v>
      </c>
      <c r="AM33" s="34">
        <v>0</v>
      </c>
      <c r="AO33" s="34" t="s">
        <v>46</v>
      </c>
      <c r="AP33" s="337" t="s">
        <v>265</v>
      </c>
      <c r="AQ33" s="34" t="s">
        <v>146</v>
      </c>
      <c r="AR33" s="337" t="s">
        <v>296</v>
      </c>
      <c r="AS33" s="34" t="s">
        <v>113</v>
      </c>
      <c r="AT33" s="34">
        <v>0</v>
      </c>
      <c r="AU33" s="34">
        <v>0</v>
      </c>
      <c r="AV33" s="335">
        <v>1.272</v>
      </c>
      <c r="AW33" s="34">
        <v>0</v>
      </c>
      <c r="AY33" s="34" t="s">
        <v>47</v>
      </c>
      <c r="AZ33" s="337" t="s">
        <v>265</v>
      </c>
      <c r="BA33" s="34" t="s">
        <v>148</v>
      </c>
      <c r="BB33" s="337" t="s">
        <v>285</v>
      </c>
      <c r="BC33" s="34" t="s">
        <v>102</v>
      </c>
      <c r="BD33" s="34">
        <v>0</v>
      </c>
      <c r="BE33" s="34">
        <v>0</v>
      </c>
      <c r="BF33" s="335">
        <v>5.3999999999999999E-2</v>
      </c>
      <c r="BG33" s="34">
        <v>0</v>
      </c>
    </row>
    <row r="34" spans="1:59" x14ac:dyDescent="0.2">
      <c r="A34" s="34" t="s">
        <v>46</v>
      </c>
      <c r="B34" s="337" t="s">
        <v>265</v>
      </c>
      <c r="C34" s="34" t="s">
        <v>100</v>
      </c>
      <c r="D34" s="337" t="s">
        <v>297</v>
      </c>
      <c r="E34" s="34" t="s">
        <v>114</v>
      </c>
      <c r="F34" s="34">
        <v>0</v>
      </c>
      <c r="G34" s="34">
        <v>0</v>
      </c>
      <c r="H34" s="335">
        <v>1.1597537419999999</v>
      </c>
      <c r="I34" s="34">
        <v>0</v>
      </c>
      <c r="K34" s="34" t="s">
        <v>46</v>
      </c>
      <c r="L34" s="337" t="s">
        <v>265</v>
      </c>
      <c r="M34" s="34" t="s">
        <v>137</v>
      </c>
      <c r="N34" s="337" t="s">
        <v>297</v>
      </c>
      <c r="O34" s="34" t="s">
        <v>114</v>
      </c>
      <c r="P34" s="34">
        <v>0</v>
      </c>
      <c r="Q34" s="34">
        <v>0</v>
      </c>
      <c r="R34" s="335">
        <v>1.2219915750000001</v>
      </c>
      <c r="S34" s="34">
        <v>0</v>
      </c>
      <c r="U34" s="34" t="s">
        <v>46</v>
      </c>
      <c r="V34" s="337" t="s">
        <v>265</v>
      </c>
      <c r="W34" s="34" t="s">
        <v>137</v>
      </c>
      <c r="X34" s="337" t="s">
        <v>297</v>
      </c>
      <c r="Y34" s="34" t="s">
        <v>114</v>
      </c>
      <c r="Z34" s="34">
        <v>0</v>
      </c>
      <c r="AA34" s="34">
        <v>0</v>
      </c>
      <c r="AB34" s="335">
        <v>1.2219915750000001</v>
      </c>
      <c r="AC34" s="34">
        <v>0</v>
      </c>
      <c r="AE34" s="34" t="s">
        <v>46</v>
      </c>
      <c r="AF34" s="337" t="s">
        <v>265</v>
      </c>
      <c r="AG34" s="34" t="s">
        <v>169</v>
      </c>
      <c r="AH34" s="337" t="s">
        <v>291</v>
      </c>
      <c r="AI34" s="34" t="s">
        <v>108</v>
      </c>
      <c r="AJ34" s="34">
        <v>0</v>
      </c>
      <c r="AK34" s="34">
        <v>0</v>
      </c>
      <c r="AL34" s="335">
        <v>0.74299999999999999</v>
      </c>
      <c r="AM34" s="34">
        <v>0</v>
      </c>
      <c r="AO34" s="34" t="s">
        <v>46</v>
      </c>
      <c r="AP34" s="337" t="s">
        <v>265</v>
      </c>
      <c r="AQ34" s="34" t="s">
        <v>146</v>
      </c>
      <c r="AR34" s="337" t="s">
        <v>297</v>
      </c>
      <c r="AS34" s="34" t="s">
        <v>114</v>
      </c>
      <c r="AT34" s="34">
        <v>0</v>
      </c>
      <c r="AU34" s="34">
        <v>0</v>
      </c>
      <c r="AV34" s="335">
        <v>1.3007312710000001</v>
      </c>
      <c r="AW34" s="34">
        <v>0</v>
      </c>
      <c r="AY34" s="34" t="s">
        <v>47</v>
      </c>
      <c r="AZ34" s="337" t="s">
        <v>265</v>
      </c>
      <c r="BA34" s="34" t="s">
        <v>148</v>
      </c>
      <c r="BB34" s="337" t="s">
        <v>286</v>
      </c>
      <c r="BC34" s="34" t="s">
        <v>103</v>
      </c>
      <c r="BD34" s="34">
        <v>0</v>
      </c>
      <c r="BE34" s="34">
        <v>0</v>
      </c>
      <c r="BF34" s="335">
        <v>0.16300000000000001</v>
      </c>
      <c r="BG34" s="34">
        <v>0</v>
      </c>
    </row>
    <row r="35" spans="1:59" x14ac:dyDescent="0.2">
      <c r="A35" s="34" t="s">
        <v>46</v>
      </c>
      <c r="B35" s="337" t="s">
        <v>265</v>
      </c>
      <c r="C35" s="34" t="s">
        <v>100</v>
      </c>
      <c r="D35" s="337" t="s">
        <v>298</v>
      </c>
      <c r="E35" s="34" t="s">
        <v>115</v>
      </c>
      <c r="F35" s="34">
        <v>0</v>
      </c>
      <c r="G35" s="34">
        <v>0</v>
      </c>
      <c r="H35" s="335">
        <v>1.1879842430000001</v>
      </c>
      <c r="I35" s="34">
        <v>0</v>
      </c>
      <c r="K35" s="34" t="s">
        <v>46</v>
      </c>
      <c r="L35" s="337" t="s">
        <v>265</v>
      </c>
      <c r="M35" s="34" t="s">
        <v>137</v>
      </c>
      <c r="N35" s="337" t="s">
        <v>298</v>
      </c>
      <c r="O35" s="34" t="s">
        <v>115</v>
      </c>
      <c r="P35" s="34">
        <v>0</v>
      </c>
      <c r="Q35" s="34">
        <v>0</v>
      </c>
      <c r="R35" s="335">
        <v>1.2476628270000001</v>
      </c>
      <c r="S35" s="34">
        <v>0</v>
      </c>
      <c r="U35" s="34" t="s">
        <v>46</v>
      </c>
      <c r="V35" s="337" t="s">
        <v>265</v>
      </c>
      <c r="W35" s="34" t="s">
        <v>137</v>
      </c>
      <c r="X35" s="337" t="s">
        <v>298</v>
      </c>
      <c r="Y35" s="34" t="s">
        <v>115</v>
      </c>
      <c r="Z35" s="34">
        <v>0</v>
      </c>
      <c r="AA35" s="34">
        <v>0</v>
      </c>
      <c r="AB35" s="335">
        <v>1.2476628270000001</v>
      </c>
      <c r="AC35" s="34">
        <v>0</v>
      </c>
      <c r="AE35" s="34" t="s">
        <v>46</v>
      </c>
      <c r="AF35" s="337" t="s">
        <v>265</v>
      </c>
      <c r="AG35" s="34" t="s">
        <v>169</v>
      </c>
      <c r="AH35" s="337" t="s">
        <v>292</v>
      </c>
      <c r="AI35" s="34" t="s">
        <v>109</v>
      </c>
      <c r="AJ35" s="34">
        <v>0</v>
      </c>
      <c r="AK35" s="34">
        <v>0</v>
      </c>
      <c r="AL35" s="335">
        <v>0.81865128399999998</v>
      </c>
      <c r="AM35" s="34">
        <v>0</v>
      </c>
      <c r="AO35" s="34" t="s">
        <v>46</v>
      </c>
      <c r="AP35" s="337" t="s">
        <v>265</v>
      </c>
      <c r="AQ35" s="34" t="s">
        <v>146</v>
      </c>
      <c r="AR35" s="337" t="s">
        <v>298</v>
      </c>
      <c r="AS35" s="34" t="s">
        <v>115</v>
      </c>
      <c r="AT35" s="34">
        <v>0</v>
      </c>
      <c r="AU35" s="34">
        <v>0</v>
      </c>
      <c r="AV35" s="335">
        <v>1.324591614</v>
      </c>
      <c r="AW35" s="34">
        <v>0</v>
      </c>
      <c r="AY35" s="34" t="s">
        <v>47</v>
      </c>
      <c r="AZ35" s="337" t="s">
        <v>265</v>
      </c>
      <c r="BA35" s="34" t="s">
        <v>148</v>
      </c>
      <c r="BB35" s="337" t="s">
        <v>287</v>
      </c>
      <c r="BC35" s="34" t="s">
        <v>104</v>
      </c>
      <c r="BD35" s="34">
        <v>0</v>
      </c>
      <c r="BE35" s="34">
        <v>0</v>
      </c>
      <c r="BF35" s="335">
        <v>0.27900000000000003</v>
      </c>
      <c r="BG35" s="34">
        <v>0</v>
      </c>
    </row>
    <row r="36" spans="1:59" x14ac:dyDescent="0.2">
      <c r="A36" s="34" t="s">
        <v>46</v>
      </c>
      <c r="B36" s="337" t="s">
        <v>265</v>
      </c>
      <c r="C36" s="34" t="s">
        <v>100</v>
      </c>
      <c r="D36" s="337" t="s">
        <v>299</v>
      </c>
      <c r="E36" s="34" t="s">
        <v>116</v>
      </c>
      <c r="F36" s="34">
        <v>0</v>
      </c>
      <c r="G36" s="34">
        <v>0</v>
      </c>
      <c r="H36" s="335">
        <v>1.211044322</v>
      </c>
      <c r="I36" s="34">
        <v>0</v>
      </c>
      <c r="K36" s="34" t="s">
        <v>46</v>
      </c>
      <c r="L36" s="337" t="s">
        <v>265</v>
      </c>
      <c r="M36" s="34" t="s">
        <v>137</v>
      </c>
      <c r="N36" s="337" t="s">
        <v>299</v>
      </c>
      <c r="O36" s="34" t="s">
        <v>116</v>
      </c>
      <c r="P36" s="34">
        <v>0</v>
      </c>
      <c r="Q36" s="34">
        <v>0</v>
      </c>
      <c r="R36" s="335">
        <v>1.2683277230000001</v>
      </c>
      <c r="S36" s="34">
        <v>0</v>
      </c>
      <c r="U36" s="34" t="s">
        <v>46</v>
      </c>
      <c r="V36" s="337" t="s">
        <v>265</v>
      </c>
      <c r="W36" s="34" t="s">
        <v>137</v>
      </c>
      <c r="X36" s="337" t="s">
        <v>299</v>
      </c>
      <c r="Y36" s="34" t="s">
        <v>116</v>
      </c>
      <c r="Z36" s="34">
        <v>0</v>
      </c>
      <c r="AA36" s="34">
        <v>0</v>
      </c>
      <c r="AB36" s="335">
        <v>1.2683277230000001</v>
      </c>
      <c r="AC36" s="34">
        <v>0</v>
      </c>
      <c r="AE36" s="34" t="s">
        <v>46</v>
      </c>
      <c r="AF36" s="337" t="s">
        <v>265</v>
      </c>
      <c r="AG36" s="34" t="s">
        <v>169</v>
      </c>
      <c r="AH36" s="337" t="s">
        <v>293</v>
      </c>
      <c r="AI36" s="34" t="s">
        <v>110</v>
      </c>
      <c r="AJ36" s="34">
        <v>0</v>
      </c>
      <c r="AK36" s="34">
        <v>0</v>
      </c>
      <c r="AL36" s="335">
        <v>0.88600000000000001</v>
      </c>
      <c r="AM36" s="34">
        <v>0</v>
      </c>
      <c r="AO36" s="34" t="s">
        <v>46</v>
      </c>
      <c r="AP36" s="337" t="s">
        <v>265</v>
      </c>
      <c r="AQ36" s="34" t="s">
        <v>146</v>
      </c>
      <c r="AR36" s="337" t="s">
        <v>299</v>
      </c>
      <c r="AS36" s="34" t="s">
        <v>116</v>
      </c>
      <c r="AT36" s="34">
        <v>0</v>
      </c>
      <c r="AU36" s="34">
        <v>0</v>
      </c>
      <c r="AV36" s="335">
        <v>1.343747722</v>
      </c>
      <c r="AW36" s="34">
        <v>0</v>
      </c>
      <c r="AY36" s="34" t="s">
        <v>47</v>
      </c>
      <c r="AZ36" s="337" t="s">
        <v>265</v>
      </c>
      <c r="BA36" s="34" t="s">
        <v>148</v>
      </c>
      <c r="BB36" s="337" t="s">
        <v>288</v>
      </c>
      <c r="BC36" s="34" t="s">
        <v>105</v>
      </c>
      <c r="BD36" s="34">
        <v>0</v>
      </c>
      <c r="BE36" s="34">
        <v>0</v>
      </c>
      <c r="BF36" s="335">
        <v>0.39500000000000002</v>
      </c>
      <c r="BG36" s="34">
        <v>0</v>
      </c>
    </row>
    <row r="37" spans="1:59" x14ac:dyDescent="0.2">
      <c r="A37" s="34" t="s">
        <v>46</v>
      </c>
      <c r="B37" s="337" t="s">
        <v>265</v>
      </c>
      <c r="C37" s="34" t="s">
        <v>100</v>
      </c>
      <c r="D37" s="337" t="s">
        <v>300</v>
      </c>
      <c r="E37" s="34" t="s">
        <v>117</v>
      </c>
      <c r="F37" s="34">
        <v>0</v>
      </c>
      <c r="G37" s="34">
        <v>0</v>
      </c>
      <c r="H37" s="335">
        <v>1.2294924810000001</v>
      </c>
      <c r="I37" s="34">
        <v>0</v>
      </c>
      <c r="K37" s="34" t="s">
        <v>46</v>
      </c>
      <c r="L37" s="337" t="s">
        <v>265</v>
      </c>
      <c r="M37" s="34" t="s">
        <v>137</v>
      </c>
      <c r="N37" s="337" t="s">
        <v>300</v>
      </c>
      <c r="O37" s="34" t="s">
        <v>117</v>
      </c>
      <c r="P37" s="34">
        <v>0</v>
      </c>
      <c r="Q37" s="34">
        <v>0</v>
      </c>
      <c r="R37" s="335">
        <v>1.284561249</v>
      </c>
      <c r="S37" s="34">
        <v>0</v>
      </c>
      <c r="U37" s="34" t="s">
        <v>46</v>
      </c>
      <c r="V37" s="337" t="s">
        <v>265</v>
      </c>
      <c r="W37" s="34" t="s">
        <v>137</v>
      </c>
      <c r="X37" s="337" t="s">
        <v>300</v>
      </c>
      <c r="Y37" s="34" t="s">
        <v>117</v>
      </c>
      <c r="Z37" s="34">
        <v>0</v>
      </c>
      <c r="AA37" s="34">
        <v>0</v>
      </c>
      <c r="AB37" s="335">
        <v>1.284561249</v>
      </c>
      <c r="AC37" s="34">
        <v>0</v>
      </c>
      <c r="AE37" s="34" t="s">
        <v>46</v>
      </c>
      <c r="AF37" s="337" t="s">
        <v>265</v>
      </c>
      <c r="AG37" s="34" t="s">
        <v>169</v>
      </c>
      <c r="AH37" s="337" t="s">
        <v>294</v>
      </c>
      <c r="AI37" s="34" t="s">
        <v>111</v>
      </c>
      <c r="AJ37" s="34">
        <v>0</v>
      </c>
      <c r="AK37" s="34">
        <v>0</v>
      </c>
      <c r="AL37" s="335">
        <v>0.94456916499999999</v>
      </c>
      <c r="AM37" s="34">
        <v>0</v>
      </c>
      <c r="AO37" s="34" t="s">
        <v>46</v>
      </c>
      <c r="AP37" s="337" t="s">
        <v>265</v>
      </c>
      <c r="AQ37" s="34" t="s">
        <v>146</v>
      </c>
      <c r="AR37" s="337" t="s">
        <v>300</v>
      </c>
      <c r="AS37" s="34" t="s">
        <v>117</v>
      </c>
      <c r="AT37" s="34">
        <v>0</v>
      </c>
      <c r="AU37" s="34">
        <v>0</v>
      </c>
      <c r="AV37" s="335">
        <v>1.358701825</v>
      </c>
      <c r="AW37" s="34">
        <v>0</v>
      </c>
      <c r="AY37" s="34" t="s">
        <v>47</v>
      </c>
      <c r="AZ37" s="337" t="s">
        <v>265</v>
      </c>
      <c r="BA37" s="34" t="s">
        <v>148</v>
      </c>
      <c r="BB37" s="337" t="s">
        <v>289</v>
      </c>
      <c r="BC37" s="34" t="s">
        <v>106</v>
      </c>
      <c r="BD37" s="34">
        <v>0</v>
      </c>
      <c r="BE37" s="34">
        <v>0</v>
      </c>
      <c r="BF37" s="335">
        <v>0.503</v>
      </c>
      <c r="BG37" s="34">
        <v>0</v>
      </c>
    </row>
    <row r="38" spans="1:59" x14ac:dyDescent="0.2">
      <c r="A38" s="34" t="s">
        <v>46</v>
      </c>
      <c r="B38" s="337" t="s">
        <v>265</v>
      </c>
      <c r="C38" s="34" t="s">
        <v>100</v>
      </c>
      <c r="D38" s="337" t="s">
        <v>301</v>
      </c>
      <c r="E38" s="34" t="s">
        <v>118</v>
      </c>
      <c r="F38" s="34">
        <v>0</v>
      </c>
      <c r="G38" s="34">
        <v>0</v>
      </c>
      <c r="H38" s="335">
        <v>1.244</v>
      </c>
      <c r="I38" s="34">
        <v>0</v>
      </c>
      <c r="K38" s="34" t="s">
        <v>46</v>
      </c>
      <c r="L38" s="337" t="s">
        <v>265</v>
      </c>
      <c r="M38" s="34" t="s">
        <v>137</v>
      </c>
      <c r="N38" s="337" t="s">
        <v>301</v>
      </c>
      <c r="O38" s="34" t="s">
        <v>118</v>
      </c>
      <c r="P38" s="34">
        <v>0</v>
      </c>
      <c r="Q38" s="34">
        <v>0</v>
      </c>
      <c r="R38" s="335">
        <v>1.2969999999999999</v>
      </c>
      <c r="S38" s="34">
        <v>0</v>
      </c>
      <c r="U38" s="34" t="s">
        <v>46</v>
      </c>
      <c r="V38" s="337" t="s">
        <v>265</v>
      </c>
      <c r="W38" s="34" t="s">
        <v>137</v>
      </c>
      <c r="X38" s="337" t="s">
        <v>301</v>
      </c>
      <c r="Y38" s="34" t="s">
        <v>118</v>
      </c>
      <c r="Z38" s="34">
        <v>0</v>
      </c>
      <c r="AA38" s="34">
        <v>0</v>
      </c>
      <c r="AB38" s="335">
        <v>1.2969999999999999</v>
      </c>
      <c r="AC38" s="34">
        <v>0</v>
      </c>
      <c r="AE38" s="34" t="s">
        <v>46</v>
      </c>
      <c r="AF38" s="337" t="s">
        <v>265</v>
      </c>
      <c r="AG38" s="34" t="s">
        <v>169</v>
      </c>
      <c r="AH38" s="337" t="s">
        <v>295</v>
      </c>
      <c r="AI38" s="34" t="s">
        <v>112</v>
      </c>
      <c r="AJ38" s="34">
        <v>0</v>
      </c>
      <c r="AK38" s="34">
        <v>0</v>
      </c>
      <c r="AL38" s="335">
        <v>0.99400229200000001</v>
      </c>
      <c r="AM38" s="34">
        <v>0</v>
      </c>
      <c r="AO38" s="34" t="s">
        <v>46</v>
      </c>
      <c r="AP38" s="337" t="s">
        <v>265</v>
      </c>
      <c r="AQ38" s="34" t="s">
        <v>146</v>
      </c>
      <c r="AR38" s="337" t="s">
        <v>301</v>
      </c>
      <c r="AS38" s="34" t="s">
        <v>118</v>
      </c>
      <c r="AT38" s="34">
        <v>0</v>
      </c>
      <c r="AU38" s="34">
        <v>0</v>
      </c>
      <c r="AV38" s="335">
        <v>1.37</v>
      </c>
      <c r="AW38" s="34">
        <v>0</v>
      </c>
      <c r="AY38" s="34" t="s">
        <v>47</v>
      </c>
      <c r="AZ38" s="337" t="s">
        <v>265</v>
      </c>
      <c r="BA38" s="34" t="s">
        <v>148</v>
      </c>
      <c r="BB38" s="337" t="s">
        <v>290</v>
      </c>
      <c r="BC38" s="34" t="s">
        <v>107</v>
      </c>
      <c r="BD38" s="34">
        <v>0</v>
      </c>
      <c r="BE38" s="34">
        <v>0</v>
      </c>
      <c r="BF38" s="335">
        <v>0.6</v>
      </c>
      <c r="BG38" s="34">
        <v>0</v>
      </c>
    </row>
    <row r="39" spans="1:59" x14ac:dyDescent="0.2">
      <c r="A39" s="34" t="s">
        <v>46</v>
      </c>
      <c r="B39" s="337" t="s">
        <v>265</v>
      </c>
      <c r="C39" s="34" t="s">
        <v>100</v>
      </c>
      <c r="D39" s="337" t="s">
        <v>302</v>
      </c>
      <c r="E39" s="34" t="s">
        <v>119</v>
      </c>
      <c r="F39" s="34">
        <v>0</v>
      </c>
      <c r="G39" s="34">
        <v>0</v>
      </c>
      <c r="H39" s="335">
        <v>1.255236647</v>
      </c>
      <c r="I39" s="34">
        <v>0</v>
      </c>
      <c r="K39" s="34" t="s">
        <v>46</v>
      </c>
      <c r="L39" s="337" t="s">
        <v>265</v>
      </c>
      <c r="M39" s="34" t="s">
        <v>137</v>
      </c>
      <c r="N39" s="337" t="s">
        <v>302</v>
      </c>
      <c r="O39" s="34" t="s">
        <v>119</v>
      </c>
      <c r="P39" s="34">
        <v>0</v>
      </c>
      <c r="Q39" s="34">
        <v>0</v>
      </c>
      <c r="R39" s="335">
        <v>1.306302482</v>
      </c>
      <c r="S39" s="34">
        <v>0</v>
      </c>
      <c r="U39" s="34" t="s">
        <v>46</v>
      </c>
      <c r="V39" s="337" t="s">
        <v>265</v>
      </c>
      <c r="W39" s="34" t="s">
        <v>137</v>
      </c>
      <c r="X39" s="337" t="s">
        <v>302</v>
      </c>
      <c r="Y39" s="34" t="s">
        <v>119</v>
      </c>
      <c r="Z39" s="34">
        <v>0</v>
      </c>
      <c r="AA39" s="34">
        <v>0</v>
      </c>
      <c r="AB39" s="335">
        <v>1.306302482</v>
      </c>
      <c r="AC39" s="34">
        <v>0</v>
      </c>
      <c r="AE39" s="34" t="s">
        <v>46</v>
      </c>
      <c r="AF39" s="337" t="s">
        <v>265</v>
      </c>
      <c r="AG39" s="34" t="s">
        <v>169</v>
      </c>
      <c r="AH39" s="337" t="s">
        <v>296</v>
      </c>
      <c r="AI39" s="34" t="s">
        <v>113</v>
      </c>
      <c r="AJ39" s="34">
        <v>0</v>
      </c>
      <c r="AK39" s="34">
        <v>0</v>
      </c>
      <c r="AL39" s="335">
        <v>1.036</v>
      </c>
      <c r="AM39" s="34">
        <v>0</v>
      </c>
      <c r="AO39" s="34" t="s">
        <v>46</v>
      </c>
      <c r="AP39" s="337" t="s">
        <v>265</v>
      </c>
      <c r="AQ39" s="34" t="s">
        <v>146</v>
      </c>
      <c r="AR39" s="337" t="s">
        <v>302</v>
      </c>
      <c r="AS39" s="34" t="s">
        <v>119</v>
      </c>
      <c r="AT39" s="34">
        <v>0</v>
      </c>
      <c r="AU39" s="34">
        <v>0</v>
      </c>
      <c r="AV39" s="335">
        <v>1.3782456270000001</v>
      </c>
      <c r="AW39" s="34">
        <v>0</v>
      </c>
      <c r="AY39" s="34" t="s">
        <v>47</v>
      </c>
      <c r="AZ39" s="337" t="s">
        <v>265</v>
      </c>
      <c r="BA39" s="34" t="s">
        <v>148</v>
      </c>
      <c r="BB39" s="337" t="s">
        <v>291</v>
      </c>
      <c r="BC39" s="34" t="s">
        <v>108</v>
      </c>
      <c r="BD39" s="34">
        <v>0</v>
      </c>
      <c r="BE39" s="34">
        <v>0</v>
      </c>
      <c r="BF39" s="335">
        <v>0.68300000000000005</v>
      </c>
      <c r="BG39" s="34">
        <v>0</v>
      </c>
    </row>
    <row r="40" spans="1:59" x14ac:dyDescent="0.2">
      <c r="A40" s="34" t="s">
        <v>46</v>
      </c>
      <c r="B40" s="337" t="s">
        <v>265</v>
      </c>
      <c r="C40" s="34" t="s">
        <v>100</v>
      </c>
      <c r="D40" s="337" t="s">
        <v>303</v>
      </c>
      <c r="E40" s="34" t="s">
        <v>120</v>
      </c>
      <c r="F40" s="34">
        <v>0</v>
      </c>
      <c r="G40" s="34">
        <v>0</v>
      </c>
      <c r="H40" s="335">
        <v>1.263577985</v>
      </c>
      <c r="I40" s="34">
        <v>0</v>
      </c>
      <c r="K40" s="34" t="s">
        <v>46</v>
      </c>
      <c r="L40" s="337" t="s">
        <v>265</v>
      </c>
      <c r="M40" s="34" t="s">
        <v>137</v>
      </c>
      <c r="N40" s="337" t="s">
        <v>303</v>
      </c>
      <c r="O40" s="34" t="s">
        <v>120</v>
      </c>
      <c r="P40" s="34">
        <v>0</v>
      </c>
      <c r="Q40" s="34">
        <v>0</v>
      </c>
      <c r="R40" s="335">
        <v>1.3128621899999999</v>
      </c>
      <c r="S40" s="34">
        <v>0</v>
      </c>
      <c r="U40" s="34" t="s">
        <v>46</v>
      </c>
      <c r="V40" s="337" t="s">
        <v>265</v>
      </c>
      <c r="W40" s="34" t="s">
        <v>137</v>
      </c>
      <c r="X40" s="337" t="s">
        <v>303</v>
      </c>
      <c r="Y40" s="34" t="s">
        <v>120</v>
      </c>
      <c r="Z40" s="34">
        <v>0</v>
      </c>
      <c r="AA40" s="34">
        <v>0</v>
      </c>
      <c r="AB40" s="335">
        <v>1.3128621899999999</v>
      </c>
      <c r="AC40" s="34">
        <v>0</v>
      </c>
      <c r="AE40" s="34" t="s">
        <v>46</v>
      </c>
      <c r="AF40" s="337" t="s">
        <v>265</v>
      </c>
      <c r="AG40" s="34" t="s">
        <v>169</v>
      </c>
      <c r="AH40" s="337" t="s">
        <v>297</v>
      </c>
      <c r="AI40" s="34" t="s">
        <v>114</v>
      </c>
      <c r="AJ40" s="34">
        <v>0</v>
      </c>
      <c r="AK40" s="34">
        <v>0</v>
      </c>
      <c r="AL40" s="335">
        <v>1.0711960119999999</v>
      </c>
      <c r="AM40" s="34">
        <v>0</v>
      </c>
      <c r="AO40" s="34" t="s">
        <v>46</v>
      </c>
      <c r="AP40" s="337" t="s">
        <v>265</v>
      </c>
      <c r="AQ40" s="34" t="s">
        <v>146</v>
      </c>
      <c r="AR40" s="337" t="s">
        <v>303</v>
      </c>
      <c r="AS40" s="34" t="s">
        <v>120</v>
      </c>
      <c r="AT40" s="34">
        <v>0</v>
      </c>
      <c r="AU40" s="34">
        <v>0</v>
      </c>
      <c r="AV40" s="335">
        <v>1.3837930389999999</v>
      </c>
      <c r="AW40" s="34">
        <v>0</v>
      </c>
      <c r="AY40" s="34" t="s">
        <v>47</v>
      </c>
      <c r="AZ40" s="337" t="s">
        <v>265</v>
      </c>
      <c r="BA40" s="34" t="s">
        <v>148</v>
      </c>
      <c r="BB40" s="337" t="s">
        <v>292</v>
      </c>
      <c r="BC40" s="34" t="s">
        <v>109</v>
      </c>
      <c r="BD40" s="34">
        <v>0</v>
      </c>
      <c r="BE40" s="34">
        <v>0</v>
      </c>
      <c r="BF40" s="335">
        <v>0.75900000000000001</v>
      </c>
      <c r="BG40" s="34">
        <v>0</v>
      </c>
    </row>
    <row r="41" spans="1:59" x14ac:dyDescent="0.2">
      <c r="A41" s="34" t="s">
        <v>46</v>
      </c>
      <c r="B41" s="337" t="s">
        <v>265</v>
      </c>
      <c r="C41" s="34" t="s">
        <v>100</v>
      </c>
      <c r="D41" s="337" t="s">
        <v>304</v>
      </c>
      <c r="E41" s="34" t="s">
        <v>121</v>
      </c>
      <c r="F41" s="34">
        <v>0</v>
      </c>
      <c r="G41" s="34">
        <v>0</v>
      </c>
      <c r="H41" s="335">
        <v>1.2699210299999999</v>
      </c>
      <c r="I41" s="34">
        <v>0</v>
      </c>
      <c r="K41" s="34" t="s">
        <v>46</v>
      </c>
      <c r="L41" s="337" t="s">
        <v>265</v>
      </c>
      <c r="M41" s="34" t="s">
        <v>137</v>
      </c>
      <c r="N41" s="337" t="s">
        <v>304</v>
      </c>
      <c r="O41" s="34" t="s">
        <v>121</v>
      </c>
      <c r="P41" s="34">
        <v>0</v>
      </c>
      <c r="Q41" s="34">
        <v>0</v>
      </c>
      <c r="R41" s="335">
        <v>1.3175922579999999</v>
      </c>
      <c r="S41" s="34">
        <v>0</v>
      </c>
      <c r="U41" s="34" t="s">
        <v>46</v>
      </c>
      <c r="V41" s="337" t="s">
        <v>265</v>
      </c>
      <c r="W41" s="34" t="s">
        <v>137</v>
      </c>
      <c r="X41" s="337" t="s">
        <v>304</v>
      </c>
      <c r="Y41" s="34" t="s">
        <v>121</v>
      </c>
      <c r="Z41" s="34">
        <v>0</v>
      </c>
      <c r="AA41" s="34">
        <v>0</v>
      </c>
      <c r="AB41" s="335">
        <v>1.3175922579999999</v>
      </c>
      <c r="AC41" s="34">
        <v>0</v>
      </c>
      <c r="AE41" s="34" t="s">
        <v>46</v>
      </c>
      <c r="AF41" s="337" t="s">
        <v>265</v>
      </c>
      <c r="AG41" s="34" t="s">
        <v>169</v>
      </c>
      <c r="AH41" s="337" t="s">
        <v>298</v>
      </c>
      <c r="AI41" s="34" t="s">
        <v>115</v>
      </c>
      <c r="AJ41" s="34">
        <v>0</v>
      </c>
      <c r="AK41" s="34">
        <v>0</v>
      </c>
      <c r="AL41" s="335">
        <v>1.1007700410000001</v>
      </c>
      <c r="AM41" s="34">
        <v>0</v>
      </c>
      <c r="AO41" s="34" t="s">
        <v>46</v>
      </c>
      <c r="AP41" s="337" t="s">
        <v>265</v>
      </c>
      <c r="AQ41" s="34" t="s">
        <v>146</v>
      </c>
      <c r="AR41" s="337" t="s">
        <v>304</v>
      </c>
      <c r="AS41" s="34" t="s">
        <v>121</v>
      </c>
      <c r="AT41" s="34">
        <v>0</v>
      </c>
      <c r="AU41" s="34">
        <v>0</v>
      </c>
      <c r="AV41" s="335">
        <v>1.387539273</v>
      </c>
      <c r="AW41" s="34">
        <v>0</v>
      </c>
      <c r="AY41" s="34" t="s">
        <v>47</v>
      </c>
      <c r="AZ41" s="337" t="s">
        <v>265</v>
      </c>
      <c r="BA41" s="34" t="s">
        <v>148</v>
      </c>
      <c r="BB41" s="337" t="s">
        <v>293</v>
      </c>
      <c r="BC41" s="34" t="s">
        <v>110</v>
      </c>
      <c r="BD41" s="34">
        <v>0</v>
      </c>
      <c r="BE41" s="34">
        <v>0</v>
      </c>
      <c r="BF41" s="335">
        <v>0.82699999999999996</v>
      </c>
      <c r="BG41" s="34">
        <v>0</v>
      </c>
    </row>
    <row r="42" spans="1:59" x14ac:dyDescent="0.2">
      <c r="A42" s="34" t="s">
        <v>46</v>
      </c>
      <c r="B42" s="337" t="s">
        <v>265</v>
      </c>
      <c r="C42" s="34" t="s">
        <v>100</v>
      </c>
      <c r="D42" s="337" t="s">
        <v>305</v>
      </c>
      <c r="E42" s="34" t="s">
        <v>122</v>
      </c>
      <c r="F42" s="34">
        <v>0</v>
      </c>
      <c r="G42" s="34">
        <v>0</v>
      </c>
      <c r="H42" s="335">
        <v>1.2748779260000001</v>
      </c>
      <c r="I42" s="34">
        <v>0</v>
      </c>
      <c r="K42" s="34" t="s">
        <v>46</v>
      </c>
      <c r="L42" s="337" t="s">
        <v>265</v>
      </c>
      <c r="M42" s="34" t="s">
        <v>137</v>
      </c>
      <c r="N42" s="337" t="s">
        <v>305</v>
      </c>
      <c r="O42" s="34" t="s">
        <v>122</v>
      </c>
      <c r="P42" s="34">
        <v>0</v>
      </c>
      <c r="Q42" s="34">
        <v>0</v>
      </c>
      <c r="R42" s="335">
        <v>1.3211099630000001</v>
      </c>
      <c r="S42" s="34">
        <v>0</v>
      </c>
      <c r="U42" s="34" t="s">
        <v>46</v>
      </c>
      <c r="V42" s="337" t="s">
        <v>265</v>
      </c>
      <c r="W42" s="34" t="s">
        <v>137</v>
      </c>
      <c r="X42" s="337" t="s">
        <v>305</v>
      </c>
      <c r="Y42" s="34" t="s">
        <v>122</v>
      </c>
      <c r="Z42" s="34">
        <v>0</v>
      </c>
      <c r="AA42" s="34">
        <v>0</v>
      </c>
      <c r="AB42" s="335">
        <v>1.3211099630000001</v>
      </c>
      <c r="AC42" s="34">
        <v>0</v>
      </c>
      <c r="AE42" s="34" t="s">
        <v>46</v>
      </c>
      <c r="AF42" s="337" t="s">
        <v>265</v>
      </c>
      <c r="AG42" s="34" t="s">
        <v>169</v>
      </c>
      <c r="AH42" s="337" t="s">
        <v>299</v>
      </c>
      <c r="AI42" s="34" t="s">
        <v>116</v>
      </c>
      <c r="AJ42" s="34">
        <v>0</v>
      </c>
      <c r="AK42" s="34">
        <v>0</v>
      </c>
      <c r="AL42" s="335">
        <v>1.125178725</v>
      </c>
      <c r="AM42" s="34">
        <v>0</v>
      </c>
      <c r="AO42" s="34" t="s">
        <v>46</v>
      </c>
      <c r="AP42" s="337" t="s">
        <v>265</v>
      </c>
      <c r="AQ42" s="34" t="s">
        <v>146</v>
      </c>
      <c r="AR42" s="337" t="s">
        <v>305</v>
      </c>
      <c r="AS42" s="34" t="s">
        <v>122</v>
      </c>
      <c r="AT42" s="34">
        <v>0</v>
      </c>
      <c r="AU42" s="34">
        <v>0</v>
      </c>
      <c r="AV42" s="335">
        <v>1.390078411</v>
      </c>
      <c r="AW42" s="34">
        <v>0</v>
      </c>
      <c r="AY42" s="34" t="s">
        <v>47</v>
      </c>
      <c r="AZ42" s="337" t="s">
        <v>265</v>
      </c>
      <c r="BA42" s="34" t="s">
        <v>148</v>
      </c>
      <c r="BB42" s="337" t="s">
        <v>294</v>
      </c>
      <c r="BC42" s="34" t="s">
        <v>111</v>
      </c>
      <c r="BD42" s="34">
        <v>0</v>
      </c>
      <c r="BE42" s="34">
        <v>0</v>
      </c>
      <c r="BF42" s="335">
        <v>0.88500000000000001</v>
      </c>
      <c r="BG42" s="34">
        <v>0</v>
      </c>
    </row>
    <row r="43" spans="1:59" x14ac:dyDescent="0.2">
      <c r="A43" s="34" t="s">
        <v>46</v>
      </c>
      <c r="B43" s="337" t="s">
        <v>265</v>
      </c>
      <c r="C43" s="34" t="s">
        <v>100</v>
      </c>
      <c r="D43" s="337" t="s">
        <v>306</v>
      </c>
      <c r="E43" s="34" t="s">
        <v>123</v>
      </c>
      <c r="F43" s="34">
        <v>0</v>
      </c>
      <c r="G43" s="34">
        <v>0</v>
      </c>
      <c r="H43" s="335">
        <v>1.2789999999999999</v>
      </c>
      <c r="I43" s="34">
        <v>0</v>
      </c>
      <c r="K43" s="34" t="s">
        <v>46</v>
      </c>
      <c r="L43" s="337" t="s">
        <v>265</v>
      </c>
      <c r="M43" s="34" t="s">
        <v>137</v>
      </c>
      <c r="N43" s="337" t="s">
        <v>306</v>
      </c>
      <c r="O43" s="34" t="s">
        <v>123</v>
      </c>
      <c r="P43" s="34">
        <v>0</v>
      </c>
      <c r="Q43" s="34">
        <v>0</v>
      </c>
      <c r="R43" s="335">
        <v>1.3240000000000001</v>
      </c>
      <c r="S43" s="34">
        <v>0</v>
      </c>
      <c r="U43" s="34" t="s">
        <v>46</v>
      </c>
      <c r="V43" s="337" t="s">
        <v>265</v>
      </c>
      <c r="W43" s="34" t="s">
        <v>137</v>
      </c>
      <c r="X43" s="337" t="s">
        <v>306</v>
      </c>
      <c r="Y43" s="34" t="s">
        <v>123</v>
      </c>
      <c r="Z43" s="34">
        <v>0</v>
      </c>
      <c r="AA43" s="34">
        <v>0</v>
      </c>
      <c r="AB43" s="335">
        <v>1.3240000000000001</v>
      </c>
      <c r="AC43" s="34">
        <v>0</v>
      </c>
      <c r="AE43" s="34" t="s">
        <v>46</v>
      </c>
      <c r="AF43" s="337" t="s">
        <v>265</v>
      </c>
      <c r="AG43" s="34" t="s">
        <v>169</v>
      </c>
      <c r="AH43" s="337" t="s">
        <v>300</v>
      </c>
      <c r="AI43" s="34" t="s">
        <v>117</v>
      </c>
      <c r="AJ43" s="34">
        <v>0</v>
      </c>
      <c r="AK43" s="34">
        <v>0</v>
      </c>
      <c r="AL43" s="335">
        <v>1.1450123029999999</v>
      </c>
      <c r="AM43" s="34">
        <v>0</v>
      </c>
      <c r="AO43" s="34" t="s">
        <v>46</v>
      </c>
      <c r="AP43" s="337" t="s">
        <v>265</v>
      </c>
      <c r="AQ43" s="34" t="s">
        <v>146</v>
      </c>
      <c r="AR43" s="337" t="s">
        <v>306</v>
      </c>
      <c r="AS43" s="34" t="s">
        <v>123</v>
      </c>
      <c r="AT43" s="34">
        <v>0</v>
      </c>
      <c r="AU43" s="34">
        <v>0</v>
      </c>
      <c r="AV43" s="335">
        <v>1.3919999999999999</v>
      </c>
      <c r="AW43" s="34">
        <v>0</v>
      </c>
      <c r="AY43" s="34" t="s">
        <v>47</v>
      </c>
      <c r="AZ43" s="337" t="s">
        <v>265</v>
      </c>
      <c r="BA43" s="34" t="s">
        <v>148</v>
      </c>
      <c r="BB43" s="337" t="s">
        <v>295</v>
      </c>
      <c r="BC43" s="34" t="s">
        <v>112</v>
      </c>
      <c r="BD43" s="34">
        <v>0</v>
      </c>
      <c r="BE43" s="34">
        <v>0</v>
      </c>
      <c r="BF43" s="335">
        <v>0.93400000000000005</v>
      </c>
      <c r="BG43" s="34">
        <v>0</v>
      </c>
    </row>
    <row r="44" spans="1:59" x14ac:dyDescent="0.2">
      <c r="A44" s="34" t="s">
        <v>46</v>
      </c>
      <c r="B44" s="337" t="s">
        <v>265</v>
      </c>
      <c r="C44" s="34" t="s">
        <v>100</v>
      </c>
      <c r="D44" s="337" t="s">
        <v>307</v>
      </c>
      <c r="E44" s="34" t="s">
        <v>124</v>
      </c>
      <c r="F44" s="34">
        <v>0</v>
      </c>
      <c r="G44" s="34">
        <v>0</v>
      </c>
      <c r="H44" s="335">
        <v>1.2824781409999999</v>
      </c>
      <c r="I44" s="34">
        <v>0</v>
      </c>
      <c r="K44" s="34" t="s">
        <v>46</v>
      </c>
      <c r="L44" s="337" t="s">
        <v>265</v>
      </c>
      <c r="M44" s="34" t="s">
        <v>137</v>
      </c>
      <c r="N44" s="337" t="s">
        <v>307</v>
      </c>
      <c r="O44" s="34" t="s">
        <v>124</v>
      </c>
      <c r="P44" s="34">
        <v>0</v>
      </c>
      <c r="Q44" s="34">
        <v>0</v>
      </c>
      <c r="R44" s="335">
        <v>1.326419886</v>
      </c>
      <c r="S44" s="34">
        <v>0</v>
      </c>
      <c r="U44" s="34" t="s">
        <v>46</v>
      </c>
      <c r="V44" s="337" t="s">
        <v>265</v>
      </c>
      <c r="W44" s="34" t="s">
        <v>137</v>
      </c>
      <c r="X44" s="337" t="s">
        <v>307</v>
      </c>
      <c r="Y44" s="34" t="s">
        <v>124</v>
      </c>
      <c r="Z44" s="34">
        <v>0</v>
      </c>
      <c r="AA44" s="34">
        <v>0</v>
      </c>
      <c r="AB44" s="335">
        <v>1.326419886</v>
      </c>
      <c r="AC44" s="34">
        <v>0</v>
      </c>
      <c r="AE44" s="34" t="s">
        <v>46</v>
      </c>
      <c r="AF44" s="337" t="s">
        <v>265</v>
      </c>
      <c r="AG44" s="34" t="s">
        <v>169</v>
      </c>
      <c r="AH44" s="337" t="s">
        <v>301</v>
      </c>
      <c r="AI44" s="34" t="s">
        <v>118</v>
      </c>
      <c r="AJ44" s="34">
        <v>0</v>
      </c>
      <c r="AK44" s="34">
        <v>0</v>
      </c>
      <c r="AL44" s="335">
        <v>1.161</v>
      </c>
      <c r="AM44" s="34">
        <v>0</v>
      </c>
      <c r="AO44" s="34" t="s">
        <v>46</v>
      </c>
      <c r="AP44" s="337" t="s">
        <v>265</v>
      </c>
      <c r="AQ44" s="34" t="s">
        <v>146</v>
      </c>
      <c r="AR44" s="337" t="s">
        <v>307</v>
      </c>
      <c r="AS44" s="34" t="s">
        <v>124</v>
      </c>
      <c r="AT44" s="34">
        <v>0</v>
      </c>
      <c r="AU44" s="34">
        <v>0</v>
      </c>
      <c r="AV44" s="335">
        <v>1.393438001</v>
      </c>
      <c r="AW44" s="34">
        <v>0</v>
      </c>
      <c r="AY44" s="34" t="s">
        <v>47</v>
      </c>
      <c r="AZ44" s="337" t="s">
        <v>265</v>
      </c>
      <c r="BA44" s="34" t="s">
        <v>148</v>
      </c>
      <c r="BB44" s="337" t="s">
        <v>296</v>
      </c>
      <c r="BC44" s="34" t="s">
        <v>113</v>
      </c>
      <c r="BD44" s="34">
        <v>0</v>
      </c>
      <c r="BE44" s="34">
        <v>0</v>
      </c>
      <c r="BF44" s="335">
        <v>0.97599999999999998</v>
      </c>
      <c r="BG44" s="34">
        <v>0</v>
      </c>
    </row>
    <row r="45" spans="1:59" x14ac:dyDescent="0.2">
      <c r="A45" s="34" t="s">
        <v>46</v>
      </c>
      <c r="B45" s="337" t="s">
        <v>265</v>
      </c>
      <c r="C45" s="34" t="s">
        <v>100</v>
      </c>
      <c r="D45" s="337" t="s">
        <v>308</v>
      </c>
      <c r="E45" s="34" t="s">
        <v>125</v>
      </c>
      <c r="F45" s="34">
        <v>0</v>
      </c>
      <c r="G45" s="34">
        <v>0</v>
      </c>
      <c r="H45" s="335">
        <v>1.285649813</v>
      </c>
      <c r="I45" s="34">
        <v>0</v>
      </c>
      <c r="K45" s="34" t="s">
        <v>46</v>
      </c>
      <c r="L45" s="337" t="s">
        <v>265</v>
      </c>
      <c r="M45" s="34" t="s">
        <v>137</v>
      </c>
      <c r="N45" s="337" t="s">
        <v>308</v>
      </c>
      <c r="O45" s="34" t="s">
        <v>125</v>
      </c>
      <c r="P45" s="34">
        <v>0</v>
      </c>
      <c r="Q45" s="34">
        <v>0</v>
      </c>
      <c r="R45" s="335">
        <v>1.328638413</v>
      </c>
      <c r="S45" s="34">
        <v>0</v>
      </c>
      <c r="U45" s="34" t="s">
        <v>46</v>
      </c>
      <c r="V45" s="337" t="s">
        <v>265</v>
      </c>
      <c r="W45" s="34" t="s">
        <v>137</v>
      </c>
      <c r="X45" s="337" t="s">
        <v>308</v>
      </c>
      <c r="Y45" s="34" t="s">
        <v>125</v>
      </c>
      <c r="Z45" s="34">
        <v>0</v>
      </c>
      <c r="AA45" s="34">
        <v>0</v>
      </c>
      <c r="AB45" s="335">
        <v>1.328638413</v>
      </c>
      <c r="AC45" s="34">
        <v>0</v>
      </c>
      <c r="AE45" s="34" t="s">
        <v>46</v>
      </c>
      <c r="AF45" s="337" t="s">
        <v>265</v>
      </c>
      <c r="AG45" s="34" t="s">
        <v>169</v>
      </c>
      <c r="AH45" s="337" t="s">
        <v>302</v>
      </c>
      <c r="AI45" s="34" t="s">
        <v>119</v>
      </c>
      <c r="AJ45" s="34">
        <v>0</v>
      </c>
      <c r="AK45" s="34">
        <v>0</v>
      </c>
      <c r="AL45" s="335">
        <v>1.1738301879999999</v>
      </c>
      <c r="AM45" s="34">
        <v>0</v>
      </c>
      <c r="AO45" s="34" t="s">
        <v>46</v>
      </c>
      <c r="AP45" s="337" t="s">
        <v>265</v>
      </c>
      <c r="AQ45" s="34" t="s">
        <v>146</v>
      </c>
      <c r="AR45" s="337" t="s">
        <v>308</v>
      </c>
      <c r="AS45" s="34" t="s">
        <v>125</v>
      </c>
      <c r="AT45" s="34">
        <v>0</v>
      </c>
      <c r="AU45" s="34">
        <v>0</v>
      </c>
      <c r="AV45" s="335">
        <v>1.3947178200000001</v>
      </c>
      <c r="AW45" s="34">
        <v>0</v>
      </c>
      <c r="AY45" s="34" t="s">
        <v>47</v>
      </c>
      <c r="AZ45" s="337" t="s">
        <v>265</v>
      </c>
      <c r="BA45" s="34" t="s">
        <v>148</v>
      </c>
      <c r="BB45" s="337" t="s">
        <v>297</v>
      </c>
      <c r="BC45" s="34" t="s">
        <v>114</v>
      </c>
      <c r="BD45" s="34">
        <v>0</v>
      </c>
      <c r="BE45" s="34">
        <v>0</v>
      </c>
      <c r="BF45" s="335">
        <v>1.012</v>
      </c>
      <c r="BG45" s="34">
        <v>0</v>
      </c>
    </row>
    <row r="46" spans="1:59" x14ac:dyDescent="0.2">
      <c r="A46" s="34" t="s">
        <v>46</v>
      </c>
      <c r="B46" s="337" t="s">
        <v>265</v>
      </c>
      <c r="C46" s="34" t="s">
        <v>100</v>
      </c>
      <c r="D46" s="337" t="s">
        <v>309</v>
      </c>
      <c r="E46" s="34" t="s">
        <v>126</v>
      </c>
      <c r="F46" s="34">
        <v>0</v>
      </c>
      <c r="G46" s="34">
        <v>0</v>
      </c>
      <c r="H46" s="335">
        <v>1.2886830469999999</v>
      </c>
      <c r="I46" s="34">
        <v>0</v>
      </c>
      <c r="K46" s="34" t="s">
        <v>46</v>
      </c>
      <c r="L46" s="337" t="s">
        <v>265</v>
      </c>
      <c r="M46" s="34" t="s">
        <v>137</v>
      </c>
      <c r="N46" s="337" t="s">
        <v>309</v>
      </c>
      <c r="O46" s="34" t="s">
        <v>126</v>
      </c>
      <c r="P46" s="34">
        <v>0</v>
      </c>
      <c r="Q46" s="34">
        <v>0</v>
      </c>
      <c r="R46" s="335">
        <v>1.330742053</v>
      </c>
      <c r="S46" s="34">
        <v>0</v>
      </c>
      <c r="U46" s="34" t="s">
        <v>46</v>
      </c>
      <c r="V46" s="337" t="s">
        <v>265</v>
      </c>
      <c r="W46" s="34" t="s">
        <v>137</v>
      </c>
      <c r="X46" s="337" t="s">
        <v>309</v>
      </c>
      <c r="Y46" s="34" t="s">
        <v>126</v>
      </c>
      <c r="Z46" s="34">
        <v>0</v>
      </c>
      <c r="AA46" s="34">
        <v>0</v>
      </c>
      <c r="AB46" s="335">
        <v>1.330742053</v>
      </c>
      <c r="AC46" s="34">
        <v>0</v>
      </c>
      <c r="AE46" s="34" t="s">
        <v>46</v>
      </c>
      <c r="AF46" s="337" t="s">
        <v>265</v>
      </c>
      <c r="AG46" s="34" t="s">
        <v>169</v>
      </c>
      <c r="AH46" s="337" t="s">
        <v>303</v>
      </c>
      <c r="AI46" s="34" t="s">
        <v>120</v>
      </c>
      <c r="AJ46" s="34">
        <v>0</v>
      </c>
      <c r="AK46" s="34">
        <v>0</v>
      </c>
      <c r="AL46" s="335">
        <v>1.1838288779999999</v>
      </c>
      <c r="AM46" s="34">
        <v>0</v>
      </c>
      <c r="AO46" s="34" t="s">
        <v>46</v>
      </c>
      <c r="AP46" s="337" t="s">
        <v>265</v>
      </c>
      <c r="AQ46" s="34" t="s">
        <v>146</v>
      </c>
      <c r="AR46" s="337" t="s">
        <v>309</v>
      </c>
      <c r="AS46" s="34" t="s">
        <v>126</v>
      </c>
      <c r="AT46" s="34">
        <v>0</v>
      </c>
      <c r="AU46" s="34">
        <v>0</v>
      </c>
      <c r="AV46" s="335">
        <v>1.395977223</v>
      </c>
      <c r="AW46" s="34">
        <v>0</v>
      </c>
      <c r="AY46" s="34" t="s">
        <v>47</v>
      </c>
      <c r="AZ46" s="337" t="s">
        <v>265</v>
      </c>
      <c r="BA46" s="34" t="s">
        <v>148</v>
      </c>
      <c r="BB46" s="337" t="s">
        <v>298</v>
      </c>
      <c r="BC46" s="34" t="s">
        <v>115</v>
      </c>
      <c r="BD46" s="34">
        <v>0</v>
      </c>
      <c r="BE46" s="34">
        <v>0</v>
      </c>
      <c r="BF46" s="335">
        <v>1.042</v>
      </c>
      <c r="BG46" s="34">
        <v>0</v>
      </c>
    </row>
    <row r="47" spans="1:59" x14ac:dyDescent="0.2">
      <c r="A47" s="34" t="s">
        <v>46</v>
      </c>
      <c r="B47" s="337" t="s">
        <v>265</v>
      </c>
      <c r="C47" s="34" t="s">
        <v>100</v>
      </c>
      <c r="D47" s="337" t="s">
        <v>310</v>
      </c>
      <c r="E47" s="34" t="s">
        <v>127</v>
      </c>
      <c r="F47" s="34">
        <v>0</v>
      </c>
      <c r="G47" s="34">
        <v>0</v>
      </c>
      <c r="H47" s="335">
        <v>1.2918448730000001</v>
      </c>
      <c r="I47" s="34">
        <v>0</v>
      </c>
      <c r="K47" s="34" t="s">
        <v>46</v>
      </c>
      <c r="L47" s="337" t="s">
        <v>265</v>
      </c>
      <c r="M47" s="34" t="s">
        <v>137</v>
      </c>
      <c r="N47" s="337" t="s">
        <v>310</v>
      </c>
      <c r="O47" s="34" t="s">
        <v>127</v>
      </c>
      <c r="P47" s="34">
        <v>0</v>
      </c>
      <c r="Q47" s="34">
        <v>0</v>
      </c>
      <c r="R47" s="335">
        <v>1.3329232689999999</v>
      </c>
      <c r="S47" s="34">
        <v>0</v>
      </c>
      <c r="U47" s="34" t="s">
        <v>46</v>
      </c>
      <c r="V47" s="337" t="s">
        <v>265</v>
      </c>
      <c r="W47" s="34" t="s">
        <v>137</v>
      </c>
      <c r="X47" s="337" t="s">
        <v>310</v>
      </c>
      <c r="Y47" s="34" t="s">
        <v>127</v>
      </c>
      <c r="Z47" s="34">
        <v>0</v>
      </c>
      <c r="AA47" s="34">
        <v>0</v>
      </c>
      <c r="AB47" s="335">
        <v>1.3329232689999999</v>
      </c>
      <c r="AC47" s="34">
        <v>0</v>
      </c>
      <c r="AE47" s="34" t="s">
        <v>46</v>
      </c>
      <c r="AF47" s="337" t="s">
        <v>265</v>
      </c>
      <c r="AG47" s="34" t="s">
        <v>169</v>
      </c>
      <c r="AH47" s="337" t="s">
        <v>304</v>
      </c>
      <c r="AI47" s="34" t="s">
        <v>121</v>
      </c>
      <c r="AJ47" s="34">
        <v>0</v>
      </c>
      <c r="AK47" s="34">
        <v>0</v>
      </c>
      <c r="AL47" s="335">
        <v>1.191825299</v>
      </c>
      <c r="AM47" s="34">
        <v>0</v>
      </c>
      <c r="AO47" s="34" t="s">
        <v>46</v>
      </c>
      <c r="AP47" s="337" t="s">
        <v>265</v>
      </c>
      <c r="AQ47" s="34" t="s">
        <v>146</v>
      </c>
      <c r="AR47" s="337" t="s">
        <v>310</v>
      </c>
      <c r="AS47" s="34" t="s">
        <v>127</v>
      </c>
      <c r="AT47" s="34">
        <v>0</v>
      </c>
      <c r="AU47" s="34">
        <v>0</v>
      </c>
      <c r="AV47" s="335">
        <v>1.3974520640000001</v>
      </c>
      <c r="AW47" s="34">
        <v>0</v>
      </c>
      <c r="AY47" s="34" t="s">
        <v>47</v>
      </c>
      <c r="AZ47" s="337" t="s">
        <v>265</v>
      </c>
      <c r="BA47" s="34" t="s">
        <v>148</v>
      </c>
      <c r="BB47" s="337" t="s">
        <v>299</v>
      </c>
      <c r="BC47" s="34" t="s">
        <v>116</v>
      </c>
      <c r="BD47" s="34">
        <v>0</v>
      </c>
      <c r="BE47" s="34">
        <v>0</v>
      </c>
      <c r="BF47" s="335">
        <v>1.0680000000000001</v>
      </c>
      <c r="BG47" s="34">
        <v>0</v>
      </c>
    </row>
    <row r="48" spans="1:59" x14ac:dyDescent="0.2">
      <c r="A48" s="34" t="s">
        <v>46</v>
      </c>
      <c r="B48" s="337" t="s">
        <v>265</v>
      </c>
      <c r="C48" s="34" t="s">
        <v>100</v>
      </c>
      <c r="D48" s="337" t="s">
        <v>311</v>
      </c>
      <c r="E48" s="34" t="s">
        <v>128</v>
      </c>
      <c r="F48" s="34">
        <v>0</v>
      </c>
      <c r="G48" s="34">
        <v>0</v>
      </c>
      <c r="H48" s="335">
        <v>1.2949999999999999</v>
      </c>
      <c r="I48" s="34">
        <v>0</v>
      </c>
      <c r="K48" s="34" t="s">
        <v>46</v>
      </c>
      <c r="L48" s="337" t="s">
        <v>265</v>
      </c>
      <c r="M48" s="34" t="s">
        <v>137</v>
      </c>
      <c r="N48" s="337" t="s">
        <v>311</v>
      </c>
      <c r="O48" s="34" t="s">
        <v>128</v>
      </c>
      <c r="P48" s="34">
        <v>0</v>
      </c>
      <c r="Q48" s="34">
        <v>0</v>
      </c>
      <c r="R48" s="335">
        <v>1.335</v>
      </c>
      <c r="S48" s="34">
        <v>0</v>
      </c>
      <c r="U48" s="34" t="s">
        <v>46</v>
      </c>
      <c r="V48" s="337" t="s">
        <v>265</v>
      </c>
      <c r="W48" s="34" t="s">
        <v>137</v>
      </c>
      <c r="X48" s="337" t="s">
        <v>311</v>
      </c>
      <c r="Y48" s="34" t="s">
        <v>128</v>
      </c>
      <c r="Z48" s="34">
        <v>0</v>
      </c>
      <c r="AA48" s="34">
        <v>0</v>
      </c>
      <c r="AB48" s="335">
        <v>1.335</v>
      </c>
      <c r="AC48" s="34">
        <v>0</v>
      </c>
      <c r="AE48" s="34" t="s">
        <v>46</v>
      </c>
      <c r="AF48" s="337" t="s">
        <v>265</v>
      </c>
      <c r="AG48" s="34" t="s">
        <v>169</v>
      </c>
      <c r="AH48" s="337" t="s">
        <v>305</v>
      </c>
      <c r="AI48" s="34" t="s">
        <v>122</v>
      </c>
      <c r="AJ48" s="34">
        <v>0</v>
      </c>
      <c r="AK48" s="34">
        <v>0</v>
      </c>
      <c r="AL48" s="335">
        <v>1.198389001</v>
      </c>
      <c r="AM48" s="34">
        <v>0</v>
      </c>
      <c r="AO48" s="34" t="s">
        <v>46</v>
      </c>
      <c r="AP48" s="337" t="s">
        <v>265</v>
      </c>
      <c r="AQ48" s="34" t="s">
        <v>146</v>
      </c>
      <c r="AR48" s="337" t="s">
        <v>311</v>
      </c>
      <c r="AS48" s="34" t="s">
        <v>128</v>
      </c>
      <c r="AT48" s="34">
        <v>0</v>
      </c>
      <c r="AU48" s="34">
        <v>0</v>
      </c>
      <c r="AV48" s="335">
        <v>1.399</v>
      </c>
      <c r="AW48" s="34">
        <v>0</v>
      </c>
      <c r="AY48" s="34" t="s">
        <v>47</v>
      </c>
      <c r="AZ48" s="337" t="s">
        <v>265</v>
      </c>
      <c r="BA48" s="34" t="s">
        <v>148</v>
      </c>
      <c r="BB48" s="337" t="s">
        <v>300</v>
      </c>
      <c r="BC48" s="34" t="s">
        <v>117</v>
      </c>
      <c r="BD48" s="34">
        <v>0</v>
      </c>
      <c r="BE48" s="34">
        <v>0</v>
      </c>
      <c r="BF48" s="335">
        <v>1.089</v>
      </c>
      <c r="BG48" s="34">
        <v>0</v>
      </c>
    </row>
    <row r="49" spans="1:59" x14ac:dyDescent="0.2">
      <c r="A49" s="34" t="s">
        <v>46</v>
      </c>
      <c r="B49" s="337" t="s">
        <v>265</v>
      </c>
      <c r="C49" s="34" t="s">
        <v>100</v>
      </c>
      <c r="D49" s="337" t="s">
        <v>312</v>
      </c>
      <c r="E49" s="34" t="s">
        <v>129</v>
      </c>
      <c r="F49" s="34">
        <v>0</v>
      </c>
      <c r="G49" s="34">
        <v>0</v>
      </c>
      <c r="H49" s="335">
        <v>1.2983297540000001</v>
      </c>
      <c r="I49" s="34">
        <v>0</v>
      </c>
      <c r="K49" s="34" t="s">
        <v>46</v>
      </c>
      <c r="L49" s="337" t="s">
        <v>265</v>
      </c>
      <c r="M49" s="34" t="s">
        <v>137</v>
      </c>
      <c r="N49" s="337" t="s">
        <v>312</v>
      </c>
      <c r="O49" s="34" t="s">
        <v>129</v>
      </c>
      <c r="P49" s="34">
        <v>0</v>
      </c>
      <c r="Q49" s="34">
        <v>0</v>
      </c>
      <c r="R49" s="335">
        <v>1.3371204590000001</v>
      </c>
      <c r="S49" s="34">
        <v>0</v>
      </c>
      <c r="U49" s="34" t="s">
        <v>46</v>
      </c>
      <c r="V49" s="337" t="s">
        <v>265</v>
      </c>
      <c r="W49" s="34" t="s">
        <v>137</v>
      </c>
      <c r="X49" s="337" t="s">
        <v>312</v>
      </c>
      <c r="Y49" s="34" t="s">
        <v>129</v>
      </c>
      <c r="Z49" s="34">
        <v>0</v>
      </c>
      <c r="AA49" s="34">
        <v>0</v>
      </c>
      <c r="AB49" s="335">
        <v>1.3371204590000001</v>
      </c>
      <c r="AC49" s="34">
        <v>0</v>
      </c>
      <c r="AE49" s="34" t="s">
        <v>46</v>
      </c>
      <c r="AF49" s="337" t="s">
        <v>265</v>
      </c>
      <c r="AG49" s="34" t="s">
        <v>169</v>
      </c>
      <c r="AH49" s="337" t="s">
        <v>306</v>
      </c>
      <c r="AI49" s="34" t="s">
        <v>123</v>
      </c>
      <c r="AJ49" s="34">
        <v>0</v>
      </c>
      <c r="AK49" s="34">
        <v>0</v>
      </c>
      <c r="AL49" s="335">
        <v>1.204</v>
      </c>
      <c r="AM49" s="34">
        <v>0</v>
      </c>
      <c r="AO49" s="34" t="s">
        <v>46</v>
      </c>
      <c r="AP49" s="337" t="s">
        <v>265</v>
      </c>
      <c r="AQ49" s="34" t="s">
        <v>146</v>
      </c>
      <c r="AR49" s="337" t="s">
        <v>312</v>
      </c>
      <c r="AS49" s="34" t="s">
        <v>129</v>
      </c>
      <c r="AT49" s="34">
        <v>0</v>
      </c>
      <c r="AU49" s="34">
        <v>0</v>
      </c>
      <c r="AV49" s="335">
        <v>1.4007763559999999</v>
      </c>
      <c r="AW49" s="34">
        <v>0</v>
      </c>
      <c r="AY49" s="34" t="s">
        <v>47</v>
      </c>
      <c r="AZ49" s="337" t="s">
        <v>265</v>
      </c>
      <c r="BA49" s="34" t="s">
        <v>148</v>
      </c>
      <c r="BB49" s="337" t="s">
        <v>301</v>
      </c>
      <c r="BC49" s="34" t="s">
        <v>118</v>
      </c>
      <c r="BD49" s="34">
        <v>0</v>
      </c>
      <c r="BE49" s="34">
        <v>0</v>
      </c>
      <c r="BF49" s="335">
        <v>1.1060000000000001</v>
      </c>
      <c r="BG49" s="34">
        <v>0</v>
      </c>
    </row>
    <row r="50" spans="1:59" x14ac:dyDescent="0.2">
      <c r="A50" s="34" t="s">
        <v>46</v>
      </c>
      <c r="B50" s="337" t="s">
        <v>265</v>
      </c>
      <c r="C50" s="34" t="s">
        <v>100</v>
      </c>
      <c r="D50" s="337" t="s">
        <v>313</v>
      </c>
      <c r="E50" s="34" t="s">
        <v>130</v>
      </c>
      <c r="F50" s="34">
        <v>0</v>
      </c>
      <c r="G50" s="34">
        <v>0</v>
      </c>
      <c r="H50" s="335">
        <v>1.3016690740000001</v>
      </c>
      <c r="I50" s="34">
        <v>0</v>
      </c>
      <c r="K50" s="34" t="s">
        <v>46</v>
      </c>
      <c r="L50" s="337" t="s">
        <v>265</v>
      </c>
      <c r="M50" s="34" t="s">
        <v>137</v>
      </c>
      <c r="N50" s="337" t="s">
        <v>313</v>
      </c>
      <c r="O50" s="34" t="s">
        <v>130</v>
      </c>
      <c r="P50" s="34">
        <v>0</v>
      </c>
      <c r="Q50" s="34">
        <v>0</v>
      </c>
      <c r="R50" s="335">
        <v>1.3391861730000001</v>
      </c>
      <c r="S50" s="34">
        <v>0</v>
      </c>
      <c r="U50" s="34" t="s">
        <v>46</v>
      </c>
      <c r="V50" s="337" t="s">
        <v>265</v>
      </c>
      <c r="W50" s="34" t="s">
        <v>137</v>
      </c>
      <c r="X50" s="337" t="s">
        <v>313</v>
      </c>
      <c r="Y50" s="34" t="s">
        <v>130</v>
      </c>
      <c r="Z50" s="34">
        <v>0</v>
      </c>
      <c r="AA50" s="34">
        <v>0</v>
      </c>
      <c r="AB50" s="335">
        <v>1.3391861730000001</v>
      </c>
      <c r="AC50" s="34">
        <v>0</v>
      </c>
      <c r="AE50" s="34" t="s">
        <v>46</v>
      </c>
      <c r="AF50" s="337" t="s">
        <v>265</v>
      </c>
      <c r="AG50" s="34" t="s">
        <v>169</v>
      </c>
      <c r="AH50" s="337" t="s">
        <v>307</v>
      </c>
      <c r="AI50" s="34" t="s">
        <v>124</v>
      </c>
      <c r="AJ50" s="34">
        <v>0</v>
      </c>
      <c r="AK50" s="34">
        <v>0</v>
      </c>
      <c r="AL50" s="335">
        <v>1.208855059</v>
      </c>
      <c r="AM50" s="34">
        <v>0</v>
      </c>
      <c r="AO50" s="34" t="s">
        <v>46</v>
      </c>
      <c r="AP50" s="337" t="s">
        <v>265</v>
      </c>
      <c r="AQ50" s="34" t="s">
        <v>146</v>
      </c>
      <c r="AR50" s="337" t="s">
        <v>313</v>
      </c>
      <c r="AS50" s="34" t="s">
        <v>130</v>
      </c>
      <c r="AT50" s="34">
        <v>0</v>
      </c>
      <c r="AU50" s="34">
        <v>0</v>
      </c>
      <c r="AV50" s="335">
        <v>1.4026110979999999</v>
      </c>
      <c r="AW50" s="34">
        <v>0</v>
      </c>
      <c r="AY50" s="34" t="s">
        <v>47</v>
      </c>
      <c r="AZ50" s="337" t="s">
        <v>265</v>
      </c>
      <c r="BA50" s="34" t="s">
        <v>148</v>
      </c>
      <c r="BB50" s="337" t="s">
        <v>302</v>
      </c>
      <c r="BC50" s="34" t="s">
        <v>119</v>
      </c>
      <c r="BD50" s="34">
        <v>0</v>
      </c>
      <c r="BE50" s="34">
        <v>0</v>
      </c>
      <c r="BF50" s="335">
        <v>1.1200000000000001</v>
      </c>
      <c r="BG50" s="34">
        <v>0</v>
      </c>
    </row>
    <row r="51" spans="1:59" x14ac:dyDescent="0.2">
      <c r="A51" s="34" t="s">
        <v>46</v>
      </c>
      <c r="B51" s="337" t="s">
        <v>265</v>
      </c>
      <c r="C51" s="34" t="s">
        <v>100</v>
      </c>
      <c r="D51" s="337" t="s">
        <v>314</v>
      </c>
      <c r="E51" s="34" t="s">
        <v>131</v>
      </c>
      <c r="F51" s="34">
        <v>0</v>
      </c>
      <c r="G51" s="34">
        <v>0</v>
      </c>
      <c r="H51" s="335">
        <v>1.304901012</v>
      </c>
      <c r="I51" s="34">
        <v>0</v>
      </c>
      <c r="K51" s="34" t="s">
        <v>46</v>
      </c>
      <c r="L51" s="337" t="s">
        <v>265</v>
      </c>
      <c r="M51" s="34" t="s">
        <v>137</v>
      </c>
      <c r="N51" s="337" t="s">
        <v>314</v>
      </c>
      <c r="O51" s="34" t="s">
        <v>131</v>
      </c>
      <c r="P51" s="34">
        <v>0</v>
      </c>
      <c r="Q51" s="34">
        <v>0</v>
      </c>
      <c r="R51" s="335">
        <v>1.34116612</v>
      </c>
      <c r="S51" s="34">
        <v>0</v>
      </c>
      <c r="U51" s="34" t="s">
        <v>46</v>
      </c>
      <c r="V51" s="337" t="s">
        <v>265</v>
      </c>
      <c r="W51" s="34" t="s">
        <v>137</v>
      </c>
      <c r="X51" s="337" t="s">
        <v>314</v>
      </c>
      <c r="Y51" s="34" t="s">
        <v>131</v>
      </c>
      <c r="Z51" s="34">
        <v>0</v>
      </c>
      <c r="AA51" s="34">
        <v>0</v>
      </c>
      <c r="AB51" s="335">
        <v>1.34116612</v>
      </c>
      <c r="AC51" s="34">
        <v>0</v>
      </c>
      <c r="AE51" s="34" t="s">
        <v>46</v>
      </c>
      <c r="AF51" s="337" t="s">
        <v>265</v>
      </c>
      <c r="AG51" s="34" t="s">
        <v>169</v>
      </c>
      <c r="AH51" s="337" t="s">
        <v>308</v>
      </c>
      <c r="AI51" s="34" t="s">
        <v>125</v>
      </c>
      <c r="AJ51" s="34">
        <v>0</v>
      </c>
      <c r="AK51" s="34">
        <v>0</v>
      </c>
      <c r="AL51" s="335">
        <v>1.213295008</v>
      </c>
      <c r="AM51" s="34">
        <v>0</v>
      </c>
      <c r="AO51" s="34" t="s">
        <v>46</v>
      </c>
      <c r="AP51" s="337" t="s">
        <v>265</v>
      </c>
      <c r="AQ51" s="34" t="s">
        <v>146</v>
      </c>
      <c r="AR51" s="337" t="s">
        <v>314</v>
      </c>
      <c r="AS51" s="34" t="s">
        <v>131</v>
      </c>
      <c r="AT51" s="34">
        <v>0</v>
      </c>
      <c r="AU51" s="34">
        <v>0</v>
      </c>
      <c r="AV51" s="335">
        <v>1.4043964799999999</v>
      </c>
      <c r="AW51" s="34">
        <v>0</v>
      </c>
      <c r="AY51" s="34" t="s">
        <v>47</v>
      </c>
      <c r="AZ51" s="337" t="s">
        <v>265</v>
      </c>
      <c r="BA51" s="34" t="s">
        <v>148</v>
      </c>
      <c r="BB51" s="337" t="s">
        <v>303</v>
      </c>
      <c r="BC51" s="34" t="s">
        <v>120</v>
      </c>
      <c r="BD51" s="34">
        <v>0</v>
      </c>
      <c r="BE51" s="34">
        <v>0</v>
      </c>
      <c r="BF51" s="335">
        <v>1.1299999999999999</v>
      </c>
      <c r="BG51" s="34">
        <v>0</v>
      </c>
    </row>
    <row r="52" spans="1:59" x14ac:dyDescent="0.2">
      <c r="A52" s="34" t="s">
        <v>46</v>
      </c>
      <c r="B52" s="337" t="s">
        <v>265</v>
      </c>
      <c r="C52" s="34" t="s">
        <v>100</v>
      </c>
      <c r="D52" s="337" t="s">
        <v>315</v>
      </c>
      <c r="E52" s="34" t="s">
        <v>132</v>
      </c>
      <c r="F52" s="34">
        <v>0</v>
      </c>
      <c r="G52" s="34">
        <v>0</v>
      </c>
      <c r="H52" s="335">
        <v>1.3076576609999999</v>
      </c>
      <c r="I52" s="34">
        <v>0</v>
      </c>
      <c r="K52" s="34" t="s">
        <v>46</v>
      </c>
      <c r="L52" s="337" t="s">
        <v>265</v>
      </c>
      <c r="M52" s="34" t="s">
        <v>137</v>
      </c>
      <c r="N52" s="337" t="s">
        <v>315</v>
      </c>
      <c r="O52" s="34" t="s">
        <v>132</v>
      </c>
      <c r="P52" s="34">
        <v>0</v>
      </c>
      <c r="Q52" s="34">
        <v>0</v>
      </c>
      <c r="R52" s="335">
        <v>1.342767043</v>
      </c>
      <c r="S52" s="34">
        <v>0</v>
      </c>
      <c r="U52" s="34" t="s">
        <v>46</v>
      </c>
      <c r="V52" s="337" t="s">
        <v>265</v>
      </c>
      <c r="W52" s="34" t="s">
        <v>137</v>
      </c>
      <c r="X52" s="337" t="s">
        <v>315</v>
      </c>
      <c r="Y52" s="34" t="s">
        <v>132</v>
      </c>
      <c r="Z52" s="34">
        <v>0</v>
      </c>
      <c r="AA52" s="34">
        <v>0</v>
      </c>
      <c r="AB52" s="335">
        <v>1.342767043</v>
      </c>
      <c r="AC52" s="34">
        <v>0</v>
      </c>
      <c r="AE52" s="34" t="s">
        <v>46</v>
      </c>
      <c r="AF52" s="337" t="s">
        <v>265</v>
      </c>
      <c r="AG52" s="34" t="s">
        <v>169</v>
      </c>
      <c r="AH52" s="337" t="s">
        <v>309</v>
      </c>
      <c r="AI52" s="34" t="s">
        <v>126</v>
      </c>
      <c r="AJ52" s="34">
        <v>0</v>
      </c>
      <c r="AK52" s="34">
        <v>0</v>
      </c>
      <c r="AL52" s="335">
        <v>1.2175095250000001</v>
      </c>
      <c r="AM52" s="34">
        <v>0</v>
      </c>
      <c r="AO52" s="34" t="s">
        <v>46</v>
      </c>
      <c r="AP52" s="337" t="s">
        <v>265</v>
      </c>
      <c r="AQ52" s="34" t="s">
        <v>146</v>
      </c>
      <c r="AR52" s="337" t="s">
        <v>315</v>
      </c>
      <c r="AS52" s="34" t="s">
        <v>132</v>
      </c>
      <c r="AT52" s="34">
        <v>0</v>
      </c>
      <c r="AU52" s="34">
        <v>0</v>
      </c>
      <c r="AV52" s="335">
        <v>1.4057607489999999</v>
      </c>
      <c r="AW52" s="34">
        <v>0</v>
      </c>
      <c r="AY52" s="34" t="s">
        <v>47</v>
      </c>
      <c r="AZ52" s="337" t="s">
        <v>265</v>
      </c>
      <c r="BA52" s="34" t="s">
        <v>148</v>
      </c>
      <c r="BB52" s="337" t="s">
        <v>304</v>
      </c>
      <c r="BC52" s="34" t="s">
        <v>121</v>
      </c>
      <c r="BD52" s="34">
        <v>0</v>
      </c>
      <c r="BE52" s="34">
        <v>0</v>
      </c>
      <c r="BF52" s="335">
        <v>1.139</v>
      </c>
      <c r="BG52" s="34">
        <v>0</v>
      </c>
    </row>
    <row r="53" spans="1:59" x14ac:dyDescent="0.2">
      <c r="A53" s="34" t="s">
        <v>46</v>
      </c>
      <c r="B53" s="337" t="s">
        <v>265</v>
      </c>
      <c r="C53" s="34" t="s">
        <v>100</v>
      </c>
      <c r="D53" s="337" t="s">
        <v>316</v>
      </c>
      <c r="E53" s="34" t="s">
        <v>180</v>
      </c>
      <c r="F53" s="34">
        <v>0</v>
      </c>
      <c r="G53" s="34">
        <v>0</v>
      </c>
      <c r="H53" s="335">
        <v>1.309892947</v>
      </c>
      <c r="I53" s="34">
        <v>0</v>
      </c>
      <c r="K53" s="34" t="s">
        <v>46</v>
      </c>
      <c r="L53" s="337" t="s">
        <v>265</v>
      </c>
      <c r="M53" s="34" t="s">
        <v>137</v>
      </c>
      <c r="N53" s="337" t="s">
        <v>316</v>
      </c>
      <c r="O53" s="34" t="s">
        <v>180</v>
      </c>
      <c r="P53" s="34">
        <v>0</v>
      </c>
      <c r="Q53" s="34">
        <v>0</v>
      </c>
      <c r="R53" s="335">
        <v>1.3440000000000001</v>
      </c>
      <c r="S53" s="34">
        <v>0</v>
      </c>
      <c r="U53" s="34" t="s">
        <v>46</v>
      </c>
      <c r="V53" s="337" t="s">
        <v>265</v>
      </c>
      <c r="W53" s="34" t="s">
        <v>137</v>
      </c>
      <c r="X53" s="337" t="s">
        <v>316</v>
      </c>
      <c r="Y53" s="34" t="s">
        <v>180</v>
      </c>
      <c r="Z53" s="34">
        <v>0</v>
      </c>
      <c r="AA53" s="34">
        <v>0</v>
      </c>
      <c r="AB53" s="335">
        <v>1.3440000000000001</v>
      </c>
      <c r="AC53" s="34">
        <v>0</v>
      </c>
      <c r="AE53" s="34" t="s">
        <v>46</v>
      </c>
      <c r="AF53" s="337" t="s">
        <v>265</v>
      </c>
      <c r="AG53" s="34" t="s">
        <v>169</v>
      </c>
      <c r="AH53" s="337" t="s">
        <v>310</v>
      </c>
      <c r="AI53" s="34" t="s">
        <v>127</v>
      </c>
      <c r="AJ53" s="34">
        <v>0</v>
      </c>
      <c r="AK53" s="34">
        <v>0</v>
      </c>
      <c r="AL53" s="335">
        <v>1.221787695</v>
      </c>
      <c r="AM53" s="34">
        <v>0</v>
      </c>
      <c r="AO53" s="34" t="s">
        <v>46</v>
      </c>
      <c r="AP53" s="337" t="s">
        <v>265</v>
      </c>
      <c r="AQ53" s="34" t="s">
        <v>146</v>
      </c>
      <c r="AR53" s="337" t="s">
        <v>316</v>
      </c>
      <c r="AS53" s="34" t="s">
        <v>180</v>
      </c>
      <c r="AT53" s="34">
        <v>0</v>
      </c>
      <c r="AU53" s="34">
        <v>0</v>
      </c>
      <c r="AV53" s="335">
        <v>1.406654759</v>
      </c>
      <c r="AW53" s="34">
        <v>0</v>
      </c>
      <c r="AY53" s="34" t="s">
        <v>47</v>
      </c>
      <c r="AZ53" s="337" t="s">
        <v>265</v>
      </c>
      <c r="BA53" s="34" t="s">
        <v>148</v>
      </c>
      <c r="BB53" s="337" t="s">
        <v>305</v>
      </c>
      <c r="BC53" s="34" t="s">
        <v>122</v>
      </c>
      <c r="BD53" s="34">
        <v>0</v>
      </c>
      <c r="BE53" s="34">
        <v>0</v>
      </c>
      <c r="BF53" s="335">
        <v>1.1459999999999999</v>
      </c>
      <c r="BG53" s="34">
        <v>0</v>
      </c>
    </row>
    <row r="54" spans="1:59" x14ac:dyDescent="0.2">
      <c r="A54" s="34" t="s">
        <v>46</v>
      </c>
      <c r="B54" s="337" t="s">
        <v>265</v>
      </c>
      <c r="C54" s="34" t="s">
        <v>100</v>
      </c>
      <c r="D54" s="337" t="s">
        <v>317</v>
      </c>
      <c r="E54" s="34" t="s">
        <v>181</v>
      </c>
      <c r="F54" s="34">
        <v>0</v>
      </c>
      <c r="G54" s="34">
        <v>0</v>
      </c>
      <c r="H54" s="335">
        <v>1.3114486460000001</v>
      </c>
      <c r="I54" s="34">
        <v>0</v>
      </c>
      <c r="K54" s="34" t="s">
        <v>46</v>
      </c>
      <c r="L54" s="337" t="s">
        <v>265</v>
      </c>
      <c r="M54" s="34" t="s">
        <v>137</v>
      </c>
      <c r="N54" s="337" t="s">
        <v>317</v>
      </c>
      <c r="O54" s="34" t="s">
        <v>181</v>
      </c>
      <c r="P54" s="34">
        <v>0</v>
      </c>
      <c r="Q54" s="34">
        <v>0</v>
      </c>
      <c r="R54" s="335">
        <v>1.3447728729999999</v>
      </c>
      <c r="S54" s="34">
        <v>0</v>
      </c>
      <c r="U54" s="34" t="s">
        <v>46</v>
      </c>
      <c r="V54" s="337" t="s">
        <v>265</v>
      </c>
      <c r="W54" s="34" t="s">
        <v>137</v>
      </c>
      <c r="X54" s="337" t="s">
        <v>317</v>
      </c>
      <c r="Y54" s="34" t="s">
        <v>181</v>
      </c>
      <c r="Z54" s="34">
        <v>0</v>
      </c>
      <c r="AA54" s="34">
        <v>0</v>
      </c>
      <c r="AB54" s="335">
        <v>1.3447728729999999</v>
      </c>
      <c r="AC54" s="34">
        <v>0</v>
      </c>
      <c r="AE54" s="34" t="s">
        <v>46</v>
      </c>
      <c r="AF54" s="337" t="s">
        <v>265</v>
      </c>
      <c r="AG54" s="34" t="s">
        <v>169</v>
      </c>
      <c r="AH54" s="337" t="s">
        <v>311</v>
      </c>
      <c r="AI54" s="34" t="s">
        <v>128</v>
      </c>
      <c r="AJ54" s="34">
        <v>0</v>
      </c>
      <c r="AK54" s="34">
        <v>0</v>
      </c>
      <c r="AL54" s="335">
        <v>1.226</v>
      </c>
      <c r="AM54" s="34">
        <v>0</v>
      </c>
      <c r="AO54" s="34" t="s">
        <v>46</v>
      </c>
      <c r="AP54" s="337" t="s">
        <v>265</v>
      </c>
      <c r="AQ54" s="34" t="s">
        <v>146</v>
      </c>
      <c r="AR54" s="337" t="s">
        <v>317</v>
      </c>
      <c r="AS54" s="34" t="s">
        <v>181</v>
      </c>
      <c r="AT54" s="34">
        <v>0</v>
      </c>
      <c r="AU54" s="34">
        <v>0</v>
      </c>
      <c r="AV54" s="335">
        <v>1.4069393619999999</v>
      </c>
      <c r="AW54" s="34">
        <v>0</v>
      </c>
      <c r="AY54" s="34" t="s">
        <v>47</v>
      </c>
      <c r="AZ54" s="337" t="s">
        <v>265</v>
      </c>
      <c r="BA54" s="34" t="s">
        <v>148</v>
      </c>
      <c r="BB54" s="337" t="s">
        <v>306</v>
      </c>
      <c r="BC54" s="34" t="s">
        <v>123</v>
      </c>
      <c r="BD54" s="34">
        <v>0</v>
      </c>
      <c r="BE54" s="34">
        <v>0</v>
      </c>
      <c r="BF54" s="335">
        <v>1.1519999999999999</v>
      </c>
      <c r="BG54" s="34">
        <v>0</v>
      </c>
    </row>
    <row r="55" spans="1:59" x14ac:dyDescent="0.2">
      <c r="A55" s="34" t="s">
        <v>46</v>
      </c>
      <c r="B55" s="337" t="s">
        <v>265</v>
      </c>
      <c r="C55" s="34" t="s">
        <v>100</v>
      </c>
      <c r="D55" s="337" t="s">
        <v>318</v>
      </c>
      <c r="E55" s="34" t="s">
        <v>182</v>
      </c>
      <c r="F55" s="34">
        <v>0</v>
      </c>
      <c r="G55" s="34">
        <v>0</v>
      </c>
      <c r="H55" s="335">
        <v>1.3123048310000001</v>
      </c>
      <c r="I55" s="34">
        <v>0</v>
      </c>
      <c r="K55" s="34" t="s">
        <v>46</v>
      </c>
      <c r="L55" s="337" t="s">
        <v>265</v>
      </c>
      <c r="M55" s="34" t="s">
        <v>137</v>
      </c>
      <c r="N55" s="337" t="s">
        <v>318</v>
      </c>
      <c r="O55" s="34" t="s">
        <v>182</v>
      </c>
      <c r="P55" s="34">
        <v>0</v>
      </c>
      <c r="Q55" s="34">
        <v>0</v>
      </c>
      <c r="R55" s="335">
        <v>1.3450963970000001</v>
      </c>
      <c r="S55" s="34">
        <v>0</v>
      </c>
      <c r="U55" s="34" t="s">
        <v>46</v>
      </c>
      <c r="V55" s="337" t="s">
        <v>265</v>
      </c>
      <c r="W55" s="34" t="s">
        <v>137</v>
      </c>
      <c r="X55" s="337" t="s">
        <v>318</v>
      </c>
      <c r="Y55" s="34" t="s">
        <v>182</v>
      </c>
      <c r="Z55" s="34">
        <v>0</v>
      </c>
      <c r="AA55" s="34">
        <v>0</v>
      </c>
      <c r="AB55" s="335">
        <v>1.3450963970000001</v>
      </c>
      <c r="AC55" s="34">
        <v>0</v>
      </c>
      <c r="AE55" s="34" t="s">
        <v>46</v>
      </c>
      <c r="AF55" s="337" t="s">
        <v>265</v>
      </c>
      <c r="AG55" s="34" t="s">
        <v>169</v>
      </c>
      <c r="AH55" s="337" t="s">
        <v>312</v>
      </c>
      <c r="AI55" s="34" t="s">
        <v>129</v>
      </c>
      <c r="AJ55" s="34">
        <v>0</v>
      </c>
      <c r="AK55" s="34">
        <v>0</v>
      </c>
      <c r="AL55" s="335">
        <v>1.2303456370000001</v>
      </c>
      <c r="AM55" s="34">
        <v>0</v>
      </c>
      <c r="AO55" s="34" t="s">
        <v>46</v>
      </c>
      <c r="AP55" s="337" t="s">
        <v>265</v>
      </c>
      <c r="AQ55" s="34" t="s">
        <v>146</v>
      </c>
      <c r="AR55" s="337" t="s">
        <v>318</v>
      </c>
      <c r="AS55" s="34" t="s">
        <v>182</v>
      </c>
      <c r="AT55" s="34">
        <v>0</v>
      </c>
      <c r="AU55" s="34">
        <v>0</v>
      </c>
      <c r="AV55" s="335">
        <v>1.406586232</v>
      </c>
      <c r="AW55" s="34">
        <v>0</v>
      </c>
      <c r="AY55" s="34" t="s">
        <v>47</v>
      </c>
      <c r="AZ55" s="337" t="s">
        <v>265</v>
      </c>
      <c r="BA55" s="34" t="s">
        <v>148</v>
      </c>
      <c r="BB55" s="337" t="s">
        <v>307</v>
      </c>
      <c r="BC55" s="34" t="s">
        <v>124</v>
      </c>
      <c r="BD55" s="34">
        <v>0</v>
      </c>
      <c r="BE55" s="34">
        <v>0</v>
      </c>
      <c r="BF55" s="335">
        <v>1.1579999999999999</v>
      </c>
      <c r="BG55" s="34">
        <v>0</v>
      </c>
    </row>
    <row r="56" spans="1:59" x14ac:dyDescent="0.2">
      <c r="A56" s="34" t="s">
        <v>46</v>
      </c>
      <c r="B56" s="337" t="s">
        <v>265</v>
      </c>
      <c r="C56" s="34" t="s">
        <v>100</v>
      </c>
      <c r="D56" s="337" t="s">
        <v>319</v>
      </c>
      <c r="E56" s="34" t="s">
        <v>183</v>
      </c>
      <c r="F56" s="34">
        <v>0</v>
      </c>
      <c r="G56" s="34">
        <v>0</v>
      </c>
      <c r="H56" s="335">
        <v>1.3122019060000001</v>
      </c>
      <c r="I56" s="34">
        <v>0</v>
      </c>
      <c r="K56" s="34" t="s">
        <v>46</v>
      </c>
      <c r="L56" s="337" t="s">
        <v>265</v>
      </c>
      <c r="M56" s="34" t="s">
        <v>137</v>
      </c>
      <c r="N56" s="337" t="s">
        <v>319</v>
      </c>
      <c r="O56" s="34" t="s">
        <v>183</v>
      </c>
      <c r="P56" s="34">
        <v>0</v>
      </c>
      <c r="Q56" s="34">
        <v>0</v>
      </c>
      <c r="R56" s="335">
        <v>1.3447422330000001</v>
      </c>
      <c r="S56" s="34">
        <v>0</v>
      </c>
      <c r="U56" s="34" t="s">
        <v>46</v>
      </c>
      <c r="V56" s="337" t="s">
        <v>265</v>
      </c>
      <c r="W56" s="34" t="s">
        <v>137</v>
      </c>
      <c r="X56" s="337" t="s">
        <v>319</v>
      </c>
      <c r="Y56" s="34" t="s">
        <v>183</v>
      </c>
      <c r="Z56" s="34">
        <v>0</v>
      </c>
      <c r="AA56" s="34">
        <v>0</v>
      </c>
      <c r="AB56" s="335">
        <v>1.3447422330000001</v>
      </c>
      <c r="AC56" s="34">
        <v>0</v>
      </c>
      <c r="AE56" s="34" t="s">
        <v>46</v>
      </c>
      <c r="AF56" s="337" t="s">
        <v>265</v>
      </c>
      <c r="AG56" s="34" t="s">
        <v>169</v>
      </c>
      <c r="AH56" s="337" t="s">
        <v>313</v>
      </c>
      <c r="AI56" s="34" t="s">
        <v>130</v>
      </c>
      <c r="AJ56" s="34">
        <v>0</v>
      </c>
      <c r="AK56" s="34">
        <v>0</v>
      </c>
      <c r="AL56" s="335">
        <v>1.234661389</v>
      </c>
      <c r="AM56" s="34">
        <v>0</v>
      </c>
      <c r="AO56" s="34" t="s">
        <v>46</v>
      </c>
      <c r="AP56" s="337" t="s">
        <v>265</v>
      </c>
      <c r="AQ56" s="34" t="s">
        <v>146</v>
      </c>
      <c r="AR56" s="337" t="s">
        <v>319</v>
      </c>
      <c r="AS56" s="34" t="s">
        <v>183</v>
      </c>
      <c r="AT56" s="34">
        <v>0</v>
      </c>
      <c r="AU56" s="34">
        <v>0</v>
      </c>
      <c r="AV56" s="335">
        <v>1.405328771</v>
      </c>
      <c r="AW56" s="34">
        <v>0</v>
      </c>
      <c r="AY56" s="34" t="s">
        <v>47</v>
      </c>
      <c r="AZ56" s="337" t="s">
        <v>265</v>
      </c>
      <c r="BA56" s="34" t="s">
        <v>148</v>
      </c>
      <c r="BB56" s="337" t="s">
        <v>308</v>
      </c>
      <c r="BC56" s="34" t="s">
        <v>125</v>
      </c>
      <c r="BD56" s="34">
        <v>0</v>
      </c>
      <c r="BE56" s="34">
        <v>0</v>
      </c>
      <c r="BF56" s="335">
        <v>1.163</v>
      </c>
      <c r="BG56" s="34">
        <v>0</v>
      </c>
    </row>
    <row r="57" spans="1:59" x14ac:dyDescent="0.2">
      <c r="A57" s="34" t="s">
        <v>46</v>
      </c>
      <c r="B57" s="337" t="s">
        <v>265</v>
      </c>
      <c r="C57" s="34" t="s">
        <v>100</v>
      </c>
      <c r="D57" s="337" t="s">
        <v>320</v>
      </c>
      <c r="E57" s="34" t="s">
        <v>184</v>
      </c>
      <c r="F57" s="34">
        <v>0</v>
      </c>
      <c r="G57" s="34">
        <v>0</v>
      </c>
      <c r="H57" s="335">
        <v>1.311127081</v>
      </c>
      <c r="I57" s="34">
        <v>0</v>
      </c>
      <c r="K57" s="34" t="s">
        <v>46</v>
      </c>
      <c r="L57" s="337" t="s">
        <v>265</v>
      </c>
      <c r="M57" s="34" t="s">
        <v>137</v>
      </c>
      <c r="N57" s="337" t="s">
        <v>320</v>
      </c>
      <c r="O57" s="34" t="s">
        <v>184</v>
      </c>
      <c r="P57" s="34">
        <v>0</v>
      </c>
      <c r="Q57" s="34">
        <v>0</v>
      </c>
      <c r="R57" s="335">
        <v>1.3437283449999999</v>
      </c>
      <c r="S57" s="34">
        <v>0</v>
      </c>
      <c r="U57" s="34" t="s">
        <v>46</v>
      </c>
      <c r="V57" s="337" t="s">
        <v>265</v>
      </c>
      <c r="W57" s="34" t="s">
        <v>137</v>
      </c>
      <c r="X57" s="337" t="s">
        <v>320</v>
      </c>
      <c r="Y57" s="34" t="s">
        <v>184</v>
      </c>
      <c r="Z57" s="34">
        <v>0</v>
      </c>
      <c r="AA57" s="34">
        <v>0</v>
      </c>
      <c r="AB57" s="335">
        <v>1.3437283449999999</v>
      </c>
      <c r="AC57" s="34">
        <v>0</v>
      </c>
      <c r="AE57" s="34" t="s">
        <v>46</v>
      </c>
      <c r="AF57" s="337" t="s">
        <v>265</v>
      </c>
      <c r="AG57" s="34" t="s">
        <v>169</v>
      </c>
      <c r="AH57" s="337" t="s">
        <v>314</v>
      </c>
      <c r="AI57" s="34" t="s">
        <v>131</v>
      </c>
      <c r="AJ57" s="34">
        <v>0</v>
      </c>
      <c r="AK57" s="34">
        <v>0</v>
      </c>
      <c r="AL57" s="335">
        <v>1.238822461</v>
      </c>
      <c r="AM57" s="34">
        <v>0</v>
      </c>
      <c r="AO57" s="34" t="s">
        <v>46</v>
      </c>
      <c r="AP57" s="337" t="s">
        <v>265</v>
      </c>
      <c r="AQ57" s="34" t="s">
        <v>146</v>
      </c>
      <c r="AR57" s="337" t="s">
        <v>320</v>
      </c>
      <c r="AS57" s="34" t="s">
        <v>184</v>
      </c>
      <c r="AT57" s="34">
        <v>0</v>
      </c>
      <c r="AU57" s="34">
        <v>0</v>
      </c>
      <c r="AV57" s="335">
        <v>1.4031600989999999</v>
      </c>
      <c r="AW57" s="34">
        <v>0</v>
      </c>
      <c r="AY57" s="34" t="s">
        <v>47</v>
      </c>
      <c r="AZ57" s="337" t="s">
        <v>265</v>
      </c>
      <c r="BA57" s="34" t="s">
        <v>148</v>
      </c>
      <c r="BB57" s="337" t="s">
        <v>309</v>
      </c>
      <c r="BC57" s="34" t="s">
        <v>126</v>
      </c>
      <c r="BD57" s="34">
        <v>0</v>
      </c>
      <c r="BE57" s="34">
        <v>0</v>
      </c>
      <c r="BF57" s="335">
        <v>1.1679999999999999</v>
      </c>
      <c r="BG57" s="34">
        <v>0</v>
      </c>
    </row>
    <row r="58" spans="1:59" x14ac:dyDescent="0.2">
      <c r="A58" s="34" t="s">
        <v>46</v>
      </c>
      <c r="B58" s="337" t="s">
        <v>265</v>
      </c>
      <c r="C58" s="34" t="s">
        <v>100</v>
      </c>
      <c r="D58" s="337" t="s">
        <v>321</v>
      </c>
      <c r="E58" s="34" t="s">
        <v>185</v>
      </c>
      <c r="F58" s="34">
        <v>0</v>
      </c>
      <c r="G58" s="34">
        <v>0</v>
      </c>
      <c r="H58" s="335">
        <v>1.3089999999999999</v>
      </c>
      <c r="I58" s="34">
        <v>0</v>
      </c>
      <c r="K58" s="34" t="s">
        <v>46</v>
      </c>
      <c r="L58" s="337" t="s">
        <v>265</v>
      </c>
      <c r="M58" s="34" t="s">
        <v>137</v>
      </c>
      <c r="N58" s="337" t="s">
        <v>321</v>
      </c>
      <c r="O58" s="34" t="s">
        <v>185</v>
      </c>
      <c r="P58" s="34">
        <v>0</v>
      </c>
      <c r="Q58" s="34">
        <v>0</v>
      </c>
      <c r="R58" s="335">
        <v>1.3420000000000001</v>
      </c>
      <c r="S58" s="34">
        <v>0</v>
      </c>
      <c r="U58" s="34" t="s">
        <v>46</v>
      </c>
      <c r="V58" s="337" t="s">
        <v>265</v>
      </c>
      <c r="W58" s="34" t="s">
        <v>137</v>
      </c>
      <c r="X58" s="337" t="s">
        <v>321</v>
      </c>
      <c r="Y58" s="34" t="s">
        <v>185</v>
      </c>
      <c r="Z58" s="34">
        <v>0</v>
      </c>
      <c r="AA58" s="34">
        <v>0</v>
      </c>
      <c r="AB58" s="335">
        <v>1.3420000000000001</v>
      </c>
      <c r="AC58" s="34">
        <v>0</v>
      </c>
      <c r="AE58" s="34" t="s">
        <v>46</v>
      </c>
      <c r="AF58" s="337" t="s">
        <v>265</v>
      </c>
      <c r="AG58" s="34" t="s">
        <v>169</v>
      </c>
      <c r="AH58" s="337" t="s">
        <v>315</v>
      </c>
      <c r="AI58" s="34" t="s">
        <v>132</v>
      </c>
      <c r="AJ58" s="34">
        <v>0</v>
      </c>
      <c r="AK58" s="34">
        <v>0</v>
      </c>
      <c r="AL58" s="335">
        <v>1.2424622000000001</v>
      </c>
      <c r="AM58" s="34">
        <v>0</v>
      </c>
      <c r="AO58" s="34" t="s">
        <v>46</v>
      </c>
      <c r="AP58" s="337" t="s">
        <v>265</v>
      </c>
      <c r="AQ58" s="34" t="s">
        <v>146</v>
      </c>
      <c r="AR58" s="337" t="s">
        <v>321</v>
      </c>
      <c r="AS58" s="34" t="s">
        <v>185</v>
      </c>
      <c r="AT58" s="34">
        <v>0</v>
      </c>
      <c r="AU58" s="34">
        <v>0</v>
      </c>
      <c r="AV58" s="335">
        <v>1.4</v>
      </c>
      <c r="AW58" s="34">
        <v>0</v>
      </c>
      <c r="AY58" s="34" t="s">
        <v>47</v>
      </c>
      <c r="AZ58" s="337" t="s">
        <v>265</v>
      </c>
      <c r="BA58" s="34" t="s">
        <v>148</v>
      </c>
      <c r="BB58" s="337" t="s">
        <v>310</v>
      </c>
      <c r="BC58" s="34" t="s">
        <v>127</v>
      </c>
      <c r="BD58" s="34">
        <v>0</v>
      </c>
      <c r="BE58" s="34">
        <v>0</v>
      </c>
      <c r="BF58" s="335">
        <v>1.173</v>
      </c>
      <c r="BG58" s="34">
        <v>0</v>
      </c>
    </row>
    <row r="59" spans="1:59" x14ac:dyDescent="0.2">
      <c r="A59" s="34" t="s">
        <v>46</v>
      </c>
      <c r="B59" s="337" t="s">
        <v>265</v>
      </c>
      <c r="C59" s="34" t="s">
        <v>100</v>
      </c>
      <c r="D59" s="337" t="s">
        <v>322</v>
      </c>
      <c r="E59" s="34" t="s">
        <v>186</v>
      </c>
      <c r="F59" s="34">
        <v>0</v>
      </c>
      <c r="G59" s="34">
        <v>0</v>
      </c>
      <c r="H59" s="335">
        <v>1.264</v>
      </c>
      <c r="I59" s="34">
        <v>0</v>
      </c>
      <c r="K59" s="34" t="s">
        <v>46</v>
      </c>
      <c r="L59" s="337" t="s">
        <v>265</v>
      </c>
      <c r="M59" s="34" t="s">
        <v>137</v>
      </c>
      <c r="N59" s="337" t="s">
        <v>322</v>
      </c>
      <c r="O59" s="34" t="s">
        <v>186</v>
      </c>
      <c r="P59" s="34">
        <v>0</v>
      </c>
      <c r="Q59" s="34">
        <v>0</v>
      </c>
      <c r="R59" s="335">
        <v>1.2929999999999999</v>
      </c>
      <c r="S59" s="34">
        <v>0</v>
      </c>
      <c r="U59" s="34" t="s">
        <v>46</v>
      </c>
      <c r="V59" s="337" t="s">
        <v>265</v>
      </c>
      <c r="W59" s="34" t="s">
        <v>137</v>
      </c>
      <c r="X59" s="337" t="s">
        <v>322</v>
      </c>
      <c r="Y59" s="34" t="s">
        <v>186</v>
      </c>
      <c r="Z59" s="34">
        <v>0</v>
      </c>
      <c r="AA59" s="34">
        <v>0</v>
      </c>
      <c r="AB59" s="335">
        <v>1.2929999999999999</v>
      </c>
      <c r="AC59" s="34">
        <v>0</v>
      </c>
      <c r="AE59" s="34" t="s">
        <v>46</v>
      </c>
      <c r="AF59" s="337" t="s">
        <v>265</v>
      </c>
      <c r="AG59" s="34" t="s">
        <v>169</v>
      </c>
      <c r="AH59" s="337" t="s">
        <v>316</v>
      </c>
      <c r="AI59" s="34" t="s">
        <v>180</v>
      </c>
      <c r="AJ59" s="34">
        <v>0</v>
      </c>
      <c r="AK59" s="34">
        <v>0</v>
      </c>
      <c r="AL59" s="335">
        <v>1.2455349899999999</v>
      </c>
      <c r="AM59" s="34">
        <v>0</v>
      </c>
      <c r="AO59" s="34" t="s">
        <v>46</v>
      </c>
      <c r="AP59" s="337" t="s">
        <v>265</v>
      </c>
      <c r="AQ59" s="34" t="s">
        <v>146</v>
      </c>
      <c r="AR59" s="337" t="s">
        <v>322</v>
      </c>
      <c r="AS59" s="34" t="s">
        <v>186</v>
      </c>
      <c r="AT59" s="34">
        <v>0</v>
      </c>
      <c r="AU59" s="34">
        <v>0</v>
      </c>
      <c r="AV59" s="335">
        <v>1.347</v>
      </c>
      <c r="AW59" s="34">
        <v>0</v>
      </c>
      <c r="AY59" s="34" t="s">
        <v>47</v>
      </c>
      <c r="AZ59" s="337" t="s">
        <v>265</v>
      </c>
      <c r="BA59" s="34" t="s">
        <v>148</v>
      </c>
      <c r="BB59" s="337" t="s">
        <v>311</v>
      </c>
      <c r="BC59" s="34" t="s">
        <v>128</v>
      </c>
      <c r="BD59" s="34">
        <v>0</v>
      </c>
      <c r="BE59" s="34">
        <v>0</v>
      </c>
      <c r="BF59" s="335">
        <v>1.1779999999999999</v>
      </c>
      <c r="BG59" s="34">
        <v>0</v>
      </c>
    </row>
    <row r="60" spans="1:59" x14ac:dyDescent="0.2">
      <c r="A60" s="34" t="s">
        <v>46</v>
      </c>
      <c r="B60" s="337" t="s">
        <v>265</v>
      </c>
      <c r="C60" s="34" t="s">
        <v>100</v>
      </c>
      <c r="D60" s="337" t="s">
        <v>323</v>
      </c>
      <c r="E60" s="34" t="s">
        <v>187</v>
      </c>
      <c r="F60" s="34">
        <v>0</v>
      </c>
      <c r="G60" s="34">
        <v>0</v>
      </c>
      <c r="H60" s="335">
        <v>1.252</v>
      </c>
      <c r="I60" s="34">
        <v>0</v>
      </c>
      <c r="K60" s="34" t="s">
        <v>46</v>
      </c>
      <c r="L60" s="337" t="s">
        <v>265</v>
      </c>
      <c r="M60" s="34" t="s">
        <v>137</v>
      </c>
      <c r="N60" s="337" t="s">
        <v>323</v>
      </c>
      <c r="O60" s="34" t="s">
        <v>187</v>
      </c>
      <c r="P60" s="34">
        <v>0</v>
      </c>
      <c r="Q60" s="34">
        <v>0</v>
      </c>
      <c r="R60" s="335">
        <v>1.278</v>
      </c>
      <c r="S60" s="34">
        <v>0</v>
      </c>
      <c r="U60" s="34" t="s">
        <v>46</v>
      </c>
      <c r="V60" s="337" t="s">
        <v>265</v>
      </c>
      <c r="W60" s="34" t="s">
        <v>137</v>
      </c>
      <c r="X60" s="337" t="s">
        <v>323</v>
      </c>
      <c r="Y60" s="34" t="s">
        <v>187</v>
      </c>
      <c r="Z60" s="34">
        <v>0</v>
      </c>
      <c r="AA60" s="34">
        <v>0</v>
      </c>
      <c r="AB60" s="335">
        <v>1.278</v>
      </c>
      <c r="AC60" s="34">
        <v>0</v>
      </c>
      <c r="AE60" s="34" t="s">
        <v>46</v>
      </c>
      <c r="AF60" s="337" t="s">
        <v>265</v>
      </c>
      <c r="AG60" s="34" t="s">
        <v>169</v>
      </c>
      <c r="AH60" s="337" t="s">
        <v>317</v>
      </c>
      <c r="AI60" s="34" t="s">
        <v>181</v>
      </c>
      <c r="AJ60" s="34">
        <v>0</v>
      </c>
      <c r="AK60" s="34">
        <v>0</v>
      </c>
      <c r="AL60" s="335">
        <v>1.247869565</v>
      </c>
      <c r="AM60" s="34">
        <v>0</v>
      </c>
      <c r="AO60" s="34" t="s">
        <v>46</v>
      </c>
      <c r="AP60" s="337" t="s">
        <v>265</v>
      </c>
      <c r="AQ60" s="34" t="s">
        <v>146</v>
      </c>
      <c r="AR60" s="337" t="s">
        <v>323</v>
      </c>
      <c r="AS60" s="34" t="s">
        <v>187</v>
      </c>
      <c r="AT60" s="34">
        <v>0</v>
      </c>
      <c r="AU60" s="34">
        <v>0</v>
      </c>
      <c r="AV60" s="335">
        <v>1.329</v>
      </c>
      <c r="AW60" s="34">
        <v>0</v>
      </c>
      <c r="AY60" s="34" t="s">
        <v>47</v>
      </c>
      <c r="AZ60" s="337" t="s">
        <v>265</v>
      </c>
      <c r="BA60" s="34" t="s">
        <v>148</v>
      </c>
      <c r="BB60" s="337" t="s">
        <v>316</v>
      </c>
      <c r="BC60" s="34" t="s">
        <v>180</v>
      </c>
      <c r="BD60" s="34">
        <v>0</v>
      </c>
      <c r="BE60" s="34">
        <v>0</v>
      </c>
      <c r="BF60" s="335">
        <v>1.2</v>
      </c>
      <c r="BG60" s="34">
        <v>0</v>
      </c>
    </row>
    <row r="61" spans="1:59" x14ac:dyDescent="0.2">
      <c r="A61" s="34" t="s">
        <v>46</v>
      </c>
      <c r="B61" s="337">
        <v>42102</v>
      </c>
      <c r="C61" s="34" t="s">
        <v>100</v>
      </c>
      <c r="D61" s="337">
        <v>23840</v>
      </c>
      <c r="E61" s="34" t="s">
        <v>186</v>
      </c>
      <c r="F61" s="34">
        <v>0</v>
      </c>
      <c r="G61" s="34">
        <v>0</v>
      </c>
      <c r="H61" s="335">
        <v>0.77100000000000002</v>
      </c>
      <c r="I61" s="34">
        <v>0</v>
      </c>
      <c r="K61" s="34" t="s">
        <v>46</v>
      </c>
      <c r="L61" s="337">
        <v>42102</v>
      </c>
      <c r="M61" s="34" t="s">
        <v>137</v>
      </c>
      <c r="N61" s="337">
        <v>23840</v>
      </c>
      <c r="O61" s="34" t="s">
        <v>186</v>
      </c>
      <c r="P61" s="34">
        <v>0</v>
      </c>
      <c r="Q61" s="34">
        <v>0</v>
      </c>
      <c r="R61" s="335">
        <v>0.80100000000000005</v>
      </c>
      <c r="S61" s="34">
        <v>0</v>
      </c>
      <c r="U61" s="34" t="s">
        <v>46</v>
      </c>
      <c r="V61" s="337">
        <v>42102</v>
      </c>
      <c r="W61" s="34" t="s">
        <v>137</v>
      </c>
      <c r="X61" s="337">
        <v>23840</v>
      </c>
      <c r="Y61" s="34" t="s">
        <v>186</v>
      </c>
      <c r="Z61" s="34">
        <v>0</v>
      </c>
      <c r="AA61" s="34">
        <v>0</v>
      </c>
      <c r="AB61" s="335">
        <v>0.80100000000000005</v>
      </c>
      <c r="AC61" s="34">
        <v>0</v>
      </c>
      <c r="AE61" s="34" t="s">
        <v>46</v>
      </c>
      <c r="AF61" s="337" t="s">
        <v>265</v>
      </c>
      <c r="AG61" s="34" t="s">
        <v>169</v>
      </c>
      <c r="AH61" s="337" t="s">
        <v>318</v>
      </c>
      <c r="AI61" s="34" t="s">
        <v>182</v>
      </c>
      <c r="AJ61" s="34">
        <v>0</v>
      </c>
      <c r="AK61" s="34">
        <v>0</v>
      </c>
      <c r="AL61" s="335">
        <v>1.2494500669999999</v>
      </c>
      <c r="AM61" s="34">
        <v>0</v>
      </c>
      <c r="AO61" s="34" t="s">
        <v>46</v>
      </c>
      <c r="AP61" s="337">
        <v>42102</v>
      </c>
      <c r="AQ61" s="34" t="s">
        <v>146</v>
      </c>
      <c r="AR61" s="337">
        <v>23840</v>
      </c>
      <c r="AS61" s="34" t="s">
        <v>186</v>
      </c>
      <c r="AT61" s="34">
        <v>0</v>
      </c>
      <c r="AU61" s="34">
        <v>0</v>
      </c>
      <c r="AV61" s="335">
        <v>0.85799999999999998</v>
      </c>
      <c r="AW61" s="34">
        <v>0</v>
      </c>
      <c r="AY61" s="34" t="s">
        <v>47</v>
      </c>
      <c r="AZ61" s="337" t="s">
        <v>265</v>
      </c>
      <c r="BA61" s="34" t="s">
        <v>148</v>
      </c>
      <c r="BB61" s="337" t="s">
        <v>321</v>
      </c>
      <c r="BC61" s="34" t="s">
        <v>185</v>
      </c>
      <c r="BD61" s="34">
        <v>0</v>
      </c>
      <c r="BE61" s="34">
        <v>0</v>
      </c>
      <c r="BF61" s="335">
        <v>1.2070000000000001</v>
      </c>
      <c r="BG61" s="34">
        <v>0</v>
      </c>
    </row>
    <row r="62" spans="1:59" x14ac:dyDescent="0.2">
      <c r="A62" s="34" t="s">
        <v>46</v>
      </c>
      <c r="B62" s="337">
        <v>42102</v>
      </c>
      <c r="C62" s="34" t="s">
        <v>100</v>
      </c>
      <c r="D62" s="337">
        <v>27493</v>
      </c>
      <c r="E62" s="34" t="s">
        <v>187</v>
      </c>
      <c r="F62" s="34">
        <v>0</v>
      </c>
      <c r="G62" s="34">
        <v>0</v>
      </c>
      <c r="H62" s="335">
        <v>0.75900000000000001</v>
      </c>
      <c r="I62" s="34">
        <v>0</v>
      </c>
      <c r="K62" s="34" t="s">
        <v>46</v>
      </c>
      <c r="L62" s="337">
        <v>42102</v>
      </c>
      <c r="M62" s="34" t="s">
        <v>137</v>
      </c>
      <c r="N62" s="337">
        <v>27493</v>
      </c>
      <c r="O62" s="34" t="s">
        <v>187</v>
      </c>
      <c r="P62" s="34">
        <v>0</v>
      </c>
      <c r="Q62" s="34">
        <v>0</v>
      </c>
      <c r="R62" s="335">
        <v>0.78600000000000003</v>
      </c>
      <c r="S62" s="34">
        <v>0</v>
      </c>
      <c r="U62" s="34" t="s">
        <v>46</v>
      </c>
      <c r="V62" s="337">
        <v>42102</v>
      </c>
      <c r="W62" s="34" t="s">
        <v>137</v>
      </c>
      <c r="X62" s="337">
        <v>27493</v>
      </c>
      <c r="Y62" s="34" t="s">
        <v>187</v>
      </c>
      <c r="Z62" s="34">
        <v>0</v>
      </c>
      <c r="AA62" s="34">
        <v>0</v>
      </c>
      <c r="AB62" s="335">
        <v>0.78600000000000003</v>
      </c>
      <c r="AC62" s="34">
        <v>0</v>
      </c>
      <c r="AE62" s="34" t="s">
        <v>46</v>
      </c>
      <c r="AF62" s="337" t="s">
        <v>265</v>
      </c>
      <c r="AG62" s="34" t="s">
        <v>169</v>
      </c>
      <c r="AH62" s="337" t="s">
        <v>319</v>
      </c>
      <c r="AI62" s="34" t="s">
        <v>183</v>
      </c>
      <c r="AJ62" s="34">
        <v>0</v>
      </c>
      <c r="AK62" s="34">
        <v>0</v>
      </c>
      <c r="AL62" s="335">
        <v>1.2500208939999999</v>
      </c>
      <c r="AM62" s="34">
        <v>0</v>
      </c>
      <c r="AO62" s="34" t="s">
        <v>46</v>
      </c>
      <c r="AP62" s="337">
        <v>42102</v>
      </c>
      <c r="AQ62" s="34" t="s">
        <v>146</v>
      </c>
      <c r="AR62" s="337">
        <v>27493</v>
      </c>
      <c r="AS62" s="34" t="s">
        <v>187</v>
      </c>
      <c r="AT62" s="34">
        <v>0</v>
      </c>
      <c r="AU62" s="34">
        <v>0</v>
      </c>
      <c r="AV62" s="335">
        <v>0.83899999999999997</v>
      </c>
      <c r="AW62" s="34">
        <v>0</v>
      </c>
      <c r="AY62" s="34" t="s">
        <v>47</v>
      </c>
      <c r="AZ62" s="337" t="s">
        <v>265</v>
      </c>
      <c r="BA62" s="34" t="s">
        <v>148</v>
      </c>
      <c r="BB62" s="337" t="s">
        <v>322</v>
      </c>
      <c r="BC62" s="34" t="s">
        <v>186</v>
      </c>
      <c r="BD62" s="34">
        <v>0</v>
      </c>
      <c r="BE62" s="34">
        <v>0</v>
      </c>
      <c r="BF62" s="335">
        <v>1.173</v>
      </c>
      <c r="BG62" s="34">
        <v>0</v>
      </c>
    </row>
    <row r="63" spans="1:59" x14ac:dyDescent="0.2">
      <c r="A63" s="34"/>
      <c r="B63" s="337"/>
      <c r="C63" s="34"/>
      <c r="D63" s="337"/>
      <c r="E63" s="34"/>
      <c r="F63" s="34"/>
      <c r="G63" s="34"/>
      <c r="H63" s="335"/>
      <c r="I63" s="34"/>
      <c r="K63" s="34"/>
      <c r="L63" s="337"/>
      <c r="M63" s="34"/>
      <c r="N63" s="337"/>
      <c r="O63" s="34"/>
      <c r="P63" s="34"/>
      <c r="Q63" s="34"/>
      <c r="R63" s="335"/>
      <c r="S63" s="34"/>
      <c r="U63" s="34"/>
      <c r="V63" s="337"/>
      <c r="W63" s="34"/>
      <c r="X63" s="337"/>
      <c r="Y63" s="34"/>
      <c r="Z63" s="34"/>
      <c r="AA63" s="34"/>
      <c r="AB63" s="335"/>
      <c r="AC63" s="34"/>
      <c r="AE63" s="34" t="s">
        <v>46</v>
      </c>
      <c r="AF63" s="337" t="s">
        <v>265</v>
      </c>
      <c r="AG63" s="34" t="s">
        <v>169</v>
      </c>
      <c r="AH63" s="337" t="s">
        <v>320</v>
      </c>
      <c r="AI63" s="34" t="s">
        <v>184</v>
      </c>
      <c r="AJ63" s="34">
        <v>0</v>
      </c>
      <c r="AK63" s="34">
        <v>0</v>
      </c>
      <c r="AL63" s="335">
        <v>1.2495645799999999</v>
      </c>
      <c r="AM63" s="34">
        <v>0</v>
      </c>
      <c r="AO63" s="34"/>
      <c r="AP63" s="337"/>
      <c r="AQ63" s="34"/>
      <c r="AR63" s="337"/>
      <c r="AS63" s="34"/>
      <c r="AT63" s="34"/>
      <c r="AU63" s="34"/>
      <c r="AV63" s="335"/>
      <c r="AW63" s="34"/>
      <c r="AY63" s="34" t="s">
        <v>47</v>
      </c>
      <c r="AZ63" s="337" t="s">
        <v>265</v>
      </c>
      <c r="BA63" s="34" t="s">
        <v>148</v>
      </c>
      <c r="BB63" s="337" t="s">
        <v>323</v>
      </c>
      <c r="BC63" s="34" t="s">
        <v>187</v>
      </c>
      <c r="BD63" s="34">
        <v>0</v>
      </c>
      <c r="BE63" s="34">
        <v>0</v>
      </c>
      <c r="BF63" s="335">
        <v>1.1679999999999999</v>
      </c>
      <c r="BG63" s="34">
        <v>0</v>
      </c>
    </row>
    <row r="64" spans="1:59" x14ac:dyDescent="0.2">
      <c r="A64" s="34"/>
      <c r="B64" s="337"/>
      <c r="C64" s="34"/>
      <c r="D64" s="337"/>
      <c r="E64" s="34"/>
      <c r="F64" s="34"/>
      <c r="G64" s="34"/>
      <c r="H64" s="335"/>
      <c r="I64" s="34"/>
      <c r="K64" s="34"/>
      <c r="L64" s="337"/>
      <c r="M64" s="34"/>
      <c r="N64" s="337"/>
      <c r="O64" s="34"/>
      <c r="P64" s="34"/>
      <c r="Q64" s="34"/>
      <c r="R64" s="335"/>
      <c r="S64" s="34"/>
      <c r="U64" s="34"/>
      <c r="V64" s="337"/>
      <c r="W64" s="34"/>
      <c r="X64" s="337"/>
      <c r="Y64" s="34"/>
      <c r="Z64" s="34"/>
      <c r="AA64" s="34"/>
      <c r="AB64" s="335"/>
      <c r="AC64" s="34"/>
      <c r="AE64" s="34" t="s">
        <v>46</v>
      </c>
      <c r="AF64" s="337" t="s">
        <v>265</v>
      </c>
      <c r="AG64" s="34" t="s">
        <v>169</v>
      </c>
      <c r="AH64" s="337" t="s">
        <v>321</v>
      </c>
      <c r="AI64" s="34" t="s">
        <v>185</v>
      </c>
      <c r="AJ64" s="34">
        <v>0</v>
      </c>
      <c r="AK64" s="34">
        <v>0</v>
      </c>
      <c r="AL64" s="335">
        <v>1.248</v>
      </c>
      <c r="AM64" s="34">
        <v>0</v>
      </c>
      <c r="AO64" s="34"/>
      <c r="AP64" s="337"/>
      <c r="AQ64" s="34"/>
      <c r="AR64" s="337"/>
      <c r="AS64" s="34"/>
      <c r="AT64" s="34"/>
      <c r="AU64" s="34"/>
      <c r="AV64" s="335"/>
      <c r="AW64" s="34"/>
      <c r="AY64" s="34"/>
      <c r="AZ64" s="337"/>
      <c r="BA64" s="34"/>
      <c r="BB64" s="337"/>
      <c r="BC64" s="34"/>
      <c r="BD64" s="34"/>
      <c r="BE64" s="34"/>
      <c r="BF64" s="335"/>
      <c r="BG64" s="34"/>
    </row>
    <row r="65" spans="1:59" x14ac:dyDescent="0.2">
      <c r="A65" s="34"/>
      <c r="B65" s="337"/>
      <c r="C65" s="34"/>
      <c r="D65" s="337"/>
      <c r="E65" s="34"/>
      <c r="F65" s="34"/>
      <c r="G65" s="34"/>
      <c r="H65" s="335"/>
      <c r="I65" s="34"/>
      <c r="K65" s="34"/>
      <c r="L65" s="337"/>
      <c r="M65" s="34"/>
      <c r="N65" s="337"/>
      <c r="O65" s="34"/>
      <c r="P65" s="34"/>
      <c r="Q65" s="34"/>
      <c r="R65" s="335"/>
      <c r="S65" s="34"/>
      <c r="U65" s="34"/>
      <c r="V65" s="337"/>
      <c r="W65" s="34"/>
      <c r="X65" s="337"/>
      <c r="Y65" s="34"/>
      <c r="Z65" s="34"/>
      <c r="AA65" s="34"/>
      <c r="AB65" s="335"/>
      <c r="AC65" s="34"/>
      <c r="AE65" s="34" t="s">
        <v>46</v>
      </c>
      <c r="AF65" s="337" t="s">
        <v>265</v>
      </c>
      <c r="AG65" s="34" t="s">
        <v>169</v>
      </c>
      <c r="AH65" s="337" t="s">
        <v>322</v>
      </c>
      <c r="AI65" s="34" t="s">
        <v>186</v>
      </c>
      <c r="AJ65" s="34">
        <v>0</v>
      </c>
      <c r="AK65" s="34">
        <v>0</v>
      </c>
      <c r="AL65" s="335">
        <v>1.2070000000000001</v>
      </c>
      <c r="AM65" s="34">
        <v>0</v>
      </c>
      <c r="AO65" s="34"/>
      <c r="AP65" s="337"/>
      <c r="AQ65" s="34"/>
      <c r="AR65" s="337"/>
      <c r="AS65" s="34"/>
      <c r="AT65" s="34"/>
      <c r="AU65" s="34"/>
      <c r="AV65" s="335"/>
      <c r="AW65" s="34"/>
      <c r="AY65" s="34"/>
      <c r="AZ65" s="337"/>
      <c r="BA65" s="34"/>
      <c r="BB65" s="337"/>
      <c r="BC65" s="34"/>
      <c r="BD65" s="34"/>
      <c r="BE65" s="34"/>
      <c r="BF65" s="335"/>
      <c r="BG65" s="34"/>
    </row>
    <row r="66" spans="1:59" x14ac:dyDescent="0.2">
      <c r="A66" s="34"/>
      <c r="B66" s="337"/>
      <c r="C66" s="34"/>
      <c r="D66" s="337"/>
      <c r="E66" s="34"/>
      <c r="F66" s="34"/>
      <c r="G66" s="34"/>
      <c r="H66" s="335"/>
      <c r="I66" s="34"/>
      <c r="K66" s="34"/>
      <c r="L66" s="337"/>
      <c r="M66" s="34"/>
      <c r="N66" s="337"/>
      <c r="O66" s="34"/>
      <c r="P66" s="34"/>
      <c r="Q66" s="34"/>
      <c r="R66" s="335"/>
      <c r="S66" s="34"/>
      <c r="U66" s="34"/>
      <c r="V66" s="337"/>
      <c r="W66" s="34"/>
      <c r="X66" s="337"/>
      <c r="Y66" s="34"/>
      <c r="Z66" s="34"/>
      <c r="AA66" s="34"/>
      <c r="AB66" s="335"/>
      <c r="AC66" s="34"/>
      <c r="AE66" s="34" t="s">
        <v>46</v>
      </c>
      <c r="AF66" s="337" t="s">
        <v>265</v>
      </c>
      <c r="AG66" s="34" t="s">
        <v>169</v>
      </c>
      <c r="AH66" s="337" t="s">
        <v>323</v>
      </c>
      <c r="AI66" s="34" t="s">
        <v>187</v>
      </c>
      <c r="AJ66" s="34">
        <v>0</v>
      </c>
      <c r="AK66" s="34">
        <v>0</v>
      </c>
      <c r="AL66" s="335">
        <v>1.1990000000000001</v>
      </c>
      <c r="AM66" s="34">
        <v>0</v>
      </c>
      <c r="AO66" s="34"/>
      <c r="AP66" s="337"/>
      <c r="AQ66" s="34"/>
      <c r="AR66" s="337"/>
      <c r="AS66" s="34"/>
      <c r="AT66" s="34"/>
      <c r="AU66" s="34"/>
      <c r="AV66" s="335"/>
      <c r="AW66" s="34"/>
      <c r="AY66" s="34"/>
      <c r="AZ66" s="337"/>
      <c r="BA66" s="34"/>
      <c r="BB66" s="337"/>
      <c r="BC66" s="34"/>
      <c r="BD66" s="34"/>
      <c r="BE66" s="34"/>
      <c r="BF66" s="335"/>
      <c r="BG66" s="34"/>
    </row>
    <row r="67" spans="1:59" x14ac:dyDescent="0.2">
      <c r="A67" s="34"/>
      <c r="B67" s="337"/>
      <c r="C67" s="34"/>
      <c r="D67" s="337"/>
      <c r="E67" s="34"/>
      <c r="F67" s="34"/>
      <c r="G67" s="34"/>
      <c r="H67" s="335"/>
      <c r="I67" s="34"/>
      <c r="K67" s="34"/>
      <c r="L67" s="337"/>
      <c r="M67" s="34"/>
      <c r="N67" s="337"/>
      <c r="O67" s="34"/>
      <c r="P67" s="34"/>
      <c r="Q67" s="34"/>
      <c r="R67" s="335"/>
      <c r="S67" s="34"/>
      <c r="U67" s="34"/>
      <c r="V67" s="337"/>
      <c r="W67" s="34"/>
      <c r="X67" s="337"/>
      <c r="Y67" s="34"/>
      <c r="Z67" s="34"/>
      <c r="AA67" s="34"/>
      <c r="AB67" s="335"/>
      <c r="AC67" s="34"/>
      <c r="AE67" s="34"/>
      <c r="AF67" s="337"/>
      <c r="AG67" s="34"/>
      <c r="AH67" s="337"/>
      <c r="AI67" s="34"/>
      <c r="AJ67" s="34"/>
      <c r="AK67" s="34"/>
      <c r="AL67" s="335"/>
      <c r="AM67" s="34"/>
      <c r="AO67" s="34"/>
      <c r="AP67" s="337"/>
      <c r="AQ67" s="34"/>
      <c r="AR67" s="337"/>
      <c r="AS67" s="34"/>
      <c r="AT67" s="34"/>
      <c r="AU67" s="34"/>
      <c r="AV67" s="335"/>
      <c r="AW67" s="34"/>
      <c r="AY67" s="34"/>
      <c r="AZ67" s="337"/>
      <c r="BA67" s="34"/>
      <c r="BB67" s="337"/>
      <c r="BC67" s="34"/>
      <c r="BD67" s="34"/>
      <c r="BE67" s="34"/>
      <c r="BF67" s="335"/>
      <c r="BG67" s="34"/>
    </row>
    <row r="68" spans="1:59" x14ac:dyDescent="0.2">
      <c r="A68" s="34"/>
      <c r="B68" s="337"/>
      <c r="C68" s="34"/>
      <c r="D68" s="337"/>
      <c r="E68" s="34"/>
      <c r="F68" s="34"/>
      <c r="G68" s="34"/>
      <c r="H68" s="335"/>
      <c r="I68" s="34"/>
      <c r="K68" s="34"/>
      <c r="L68" s="337"/>
      <c r="M68" s="34"/>
      <c r="N68" s="337"/>
      <c r="O68" s="34"/>
      <c r="P68" s="34"/>
      <c r="Q68" s="34"/>
      <c r="R68" s="335"/>
      <c r="S68" s="34"/>
      <c r="U68" s="34"/>
      <c r="V68" s="337"/>
      <c r="W68" s="34"/>
      <c r="X68" s="337"/>
      <c r="Y68" s="34"/>
      <c r="Z68" s="34"/>
      <c r="AA68" s="34"/>
      <c r="AB68" s="335"/>
      <c r="AC68" s="34"/>
      <c r="AE68" s="34"/>
      <c r="AF68" s="337"/>
      <c r="AG68" s="34"/>
      <c r="AH68" s="337"/>
      <c r="AI68" s="34"/>
      <c r="AJ68" s="34"/>
      <c r="AK68" s="34"/>
      <c r="AL68" s="335"/>
      <c r="AM68" s="34"/>
      <c r="AO68" s="34"/>
      <c r="AP68" s="337"/>
      <c r="AQ68" s="34"/>
      <c r="AR68" s="337"/>
      <c r="AS68" s="34"/>
      <c r="AT68" s="34"/>
      <c r="AU68" s="34"/>
      <c r="AV68" s="335"/>
      <c r="AW68" s="34"/>
      <c r="AY68" s="34"/>
      <c r="AZ68" s="337"/>
      <c r="BA68" s="34"/>
      <c r="BB68" s="337"/>
      <c r="BC68" s="34"/>
      <c r="BD68" s="34"/>
      <c r="BE68" s="34"/>
      <c r="BF68" s="335"/>
      <c r="BG68" s="34"/>
    </row>
    <row r="69" spans="1:59" x14ac:dyDescent="0.2">
      <c r="A69" s="34"/>
      <c r="B69" s="337"/>
      <c r="C69" s="34"/>
      <c r="D69" s="337"/>
      <c r="E69" s="34"/>
      <c r="F69" s="34"/>
      <c r="G69" s="34"/>
      <c r="H69" s="335"/>
      <c r="I69" s="34"/>
      <c r="K69" s="34"/>
      <c r="L69" s="337"/>
      <c r="M69" s="34"/>
      <c r="N69" s="337"/>
      <c r="O69" s="34"/>
      <c r="P69" s="34"/>
      <c r="Q69" s="34"/>
      <c r="R69" s="335"/>
      <c r="S69" s="34"/>
      <c r="U69" s="34"/>
      <c r="V69" s="337"/>
      <c r="W69" s="34"/>
      <c r="X69" s="337"/>
      <c r="Y69" s="34"/>
      <c r="Z69" s="34"/>
      <c r="AA69" s="34"/>
      <c r="AB69" s="335"/>
      <c r="AC69" s="34"/>
      <c r="AE69" s="34"/>
      <c r="AF69" s="337"/>
      <c r="AG69" s="34"/>
      <c r="AH69" s="337"/>
      <c r="AI69" s="34"/>
      <c r="AJ69" s="34"/>
      <c r="AK69" s="34"/>
      <c r="AL69" s="335"/>
      <c r="AM69" s="34"/>
      <c r="AO69" s="34"/>
      <c r="AP69" s="337"/>
      <c r="AQ69" s="34"/>
      <c r="AR69" s="337"/>
      <c r="AS69" s="34"/>
      <c r="AT69" s="34"/>
      <c r="AU69" s="34"/>
      <c r="AV69" s="335"/>
      <c r="AW69" s="34"/>
      <c r="AY69" s="34"/>
      <c r="AZ69" s="337"/>
      <c r="BA69" s="34"/>
      <c r="BB69" s="337"/>
      <c r="BC69" s="34"/>
      <c r="BD69" s="34"/>
      <c r="BE69" s="34"/>
      <c r="BF69" s="335"/>
      <c r="BG69" s="34"/>
    </row>
    <row r="70" spans="1:59" x14ac:dyDescent="0.2">
      <c r="A70" s="34"/>
      <c r="B70" s="337"/>
      <c r="C70" s="34"/>
      <c r="D70" s="337"/>
      <c r="E70" s="34"/>
      <c r="F70" s="34"/>
      <c r="G70" s="34"/>
      <c r="H70" s="335"/>
      <c r="I70" s="34"/>
      <c r="K70" s="34"/>
      <c r="L70" s="337"/>
      <c r="M70" s="34"/>
      <c r="N70" s="337"/>
      <c r="O70" s="34"/>
      <c r="P70" s="34"/>
      <c r="Q70" s="34"/>
      <c r="R70" s="335"/>
      <c r="S70" s="34"/>
      <c r="U70" s="34"/>
      <c r="V70" s="337"/>
      <c r="W70" s="34"/>
      <c r="X70" s="337"/>
      <c r="Y70" s="34"/>
      <c r="Z70" s="34"/>
      <c r="AA70" s="34"/>
      <c r="AB70" s="335"/>
      <c r="AC70" s="34"/>
      <c r="AE70" s="34"/>
      <c r="AF70" s="337"/>
      <c r="AG70" s="34"/>
      <c r="AH70" s="337"/>
      <c r="AI70" s="34"/>
      <c r="AJ70" s="34"/>
      <c r="AK70" s="34"/>
      <c r="AL70" s="335"/>
      <c r="AM70" s="34"/>
      <c r="AO70" s="34"/>
      <c r="AP70" s="337"/>
      <c r="AQ70" s="34"/>
      <c r="AR70" s="337"/>
      <c r="AS70" s="34"/>
      <c r="AT70" s="34"/>
      <c r="AU70" s="34"/>
      <c r="AV70" s="335"/>
      <c r="AW70" s="34"/>
      <c r="AY70" s="34"/>
      <c r="AZ70" s="337"/>
      <c r="BA70" s="34"/>
      <c r="BB70" s="337"/>
      <c r="BC70" s="34"/>
      <c r="BD70" s="34"/>
      <c r="BE70" s="34"/>
      <c r="BF70" s="335"/>
      <c r="BG70" s="34"/>
    </row>
    <row r="71" spans="1:59" x14ac:dyDescent="0.2">
      <c r="A71" s="34"/>
      <c r="B71" s="337"/>
      <c r="C71" s="34"/>
      <c r="D71" s="337"/>
      <c r="E71" s="34"/>
      <c r="F71" s="34"/>
      <c r="G71" s="34"/>
      <c r="H71" s="335"/>
      <c r="I71" s="34"/>
      <c r="K71" s="34"/>
      <c r="L71" s="337"/>
      <c r="M71" s="34"/>
      <c r="N71" s="337"/>
      <c r="O71" s="34"/>
      <c r="P71" s="34"/>
      <c r="Q71" s="34"/>
      <c r="R71" s="335"/>
      <c r="S71" s="34"/>
      <c r="U71" s="34"/>
      <c r="V71" s="337"/>
      <c r="W71" s="34"/>
      <c r="X71" s="337"/>
      <c r="Y71" s="34"/>
      <c r="Z71" s="34"/>
      <c r="AA71" s="34"/>
      <c r="AB71" s="335"/>
      <c r="AC71" s="34"/>
      <c r="AE71" s="34"/>
      <c r="AF71" s="337"/>
      <c r="AG71" s="34"/>
      <c r="AH71" s="337"/>
      <c r="AI71" s="34"/>
      <c r="AJ71" s="34"/>
      <c r="AK71" s="34"/>
      <c r="AL71" s="335"/>
      <c r="AM71" s="34"/>
      <c r="AO71" s="34"/>
      <c r="AP71" s="337"/>
      <c r="AQ71" s="34"/>
      <c r="AR71" s="337"/>
      <c r="AS71" s="34"/>
      <c r="AT71" s="34"/>
      <c r="AU71" s="34"/>
      <c r="AV71" s="335"/>
      <c r="AW71" s="34"/>
      <c r="AY71" s="34"/>
      <c r="AZ71" s="337"/>
      <c r="BA71" s="34"/>
      <c r="BB71" s="337"/>
      <c r="BC71" s="34"/>
      <c r="BD71" s="34"/>
      <c r="BE71" s="34"/>
      <c r="BF71" s="335"/>
      <c r="BG71" s="34"/>
    </row>
    <row r="72" spans="1:59" x14ac:dyDescent="0.2">
      <c r="A72" s="34"/>
      <c r="B72" s="337"/>
      <c r="C72" s="34"/>
      <c r="D72" s="337"/>
      <c r="E72" s="34"/>
      <c r="F72" s="34"/>
      <c r="G72" s="34"/>
      <c r="H72" s="335"/>
      <c r="I72" s="34"/>
      <c r="K72" s="34"/>
      <c r="L72" s="337"/>
      <c r="M72" s="34"/>
      <c r="N72" s="337"/>
      <c r="O72" s="34"/>
      <c r="P72" s="34"/>
      <c r="Q72" s="34"/>
      <c r="R72" s="335"/>
      <c r="S72" s="34"/>
      <c r="U72" s="34"/>
      <c r="V72" s="337"/>
      <c r="W72" s="34"/>
      <c r="X72" s="337"/>
      <c r="Y72" s="34"/>
      <c r="Z72" s="34"/>
      <c r="AA72" s="34"/>
      <c r="AB72" s="335"/>
      <c r="AC72" s="34"/>
      <c r="AE72" s="34"/>
      <c r="AF72" s="337"/>
      <c r="AG72" s="34"/>
      <c r="AH72" s="337"/>
      <c r="AI72" s="34"/>
      <c r="AJ72" s="34"/>
      <c r="AK72" s="34"/>
      <c r="AL72" s="335"/>
      <c r="AM72" s="34"/>
      <c r="AO72" s="34"/>
      <c r="AP72" s="337"/>
      <c r="AQ72" s="34"/>
      <c r="AR72" s="337"/>
      <c r="AS72" s="34"/>
      <c r="AT72" s="34"/>
      <c r="AU72" s="34"/>
      <c r="AV72" s="335"/>
      <c r="AW72" s="34"/>
      <c r="AY72" s="34"/>
      <c r="AZ72" s="337"/>
      <c r="BA72" s="34"/>
      <c r="BB72" s="337"/>
      <c r="BC72" s="34"/>
      <c r="BD72" s="34"/>
      <c r="BE72" s="34"/>
      <c r="BF72" s="335"/>
      <c r="BG72" s="34"/>
    </row>
    <row r="73" spans="1:59" x14ac:dyDescent="0.2">
      <c r="A73" s="34"/>
      <c r="B73" s="337"/>
      <c r="C73" s="34"/>
      <c r="D73" s="337"/>
      <c r="E73" s="34"/>
      <c r="F73" s="34"/>
      <c r="G73" s="34"/>
      <c r="H73" s="335"/>
      <c r="I73" s="34"/>
      <c r="K73" s="34"/>
      <c r="L73" s="337"/>
      <c r="M73" s="34"/>
      <c r="N73" s="337"/>
      <c r="O73" s="34"/>
      <c r="P73" s="34"/>
      <c r="Q73" s="34"/>
      <c r="R73" s="335"/>
      <c r="S73" s="34"/>
      <c r="U73" s="34"/>
      <c r="V73" s="337"/>
      <c r="W73" s="34"/>
      <c r="X73" s="337"/>
      <c r="Y73" s="34"/>
      <c r="Z73" s="34"/>
      <c r="AA73" s="34"/>
      <c r="AB73" s="335"/>
      <c r="AC73" s="34"/>
      <c r="AE73" s="34"/>
      <c r="AF73" s="337"/>
      <c r="AG73" s="34"/>
      <c r="AH73" s="337"/>
      <c r="AI73" s="34"/>
      <c r="AJ73" s="34"/>
      <c r="AK73" s="34"/>
      <c r="AL73" s="335"/>
      <c r="AM73" s="34"/>
      <c r="AO73" s="34"/>
      <c r="AP73" s="337"/>
      <c r="AQ73" s="34"/>
      <c r="AR73" s="337"/>
      <c r="AS73" s="34"/>
      <c r="AT73" s="34"/>
      <c r="AU73" s="34"/>
      <c r="AV73" s="335"/>
      <c r="AW73" s="34"/>
      <c r="AY73" s="34"/>
      <c r="AZ73" s="337"/>
      <c r="BA73" s="34"/>
      <c r="BB73" s="337"/>
      <c r="BC73" s="34"/>
      <c r="BD73" s="34"/>
      <c r="BE73" s="34"/>
      <c r="BF73" s="335"/>
      <c r="BG73" s="34"/>
    </row>
    <row r="74" spans="1:59" x14ac:dyDescent="0.2">
      <c r="A74" s="36"/>
      <c r="B74" s="338"/>
      <c r="C74" s="36"/>
      <c r="D74" s="338"/>
      <c r="E74" s="36"/>
      <c r="F74" s="36"/>
      <c r="G74" s="36"/>
      <c r="H74" s="336"/>
      <c r="I74" s="36"/>
      <c r="K74" s="36"/>
      <c r="L74" s="338"/>
      <c r="M74" s="36"/>
      <c r="N74" s="338"/>
      <c r="O74" s="36"/>
      <c r="P74" s="36"/>
      <c r="Q74" s="36"/>
      <c r="R74" s="336"/>
      <c r="S74" s="36"/>
      <c r="U74" s="36"/>
      <c r="V74" s="338"/>
      <c r="W74" s="36"/>
      <c r="X74" s="338"/>
      <c r="Y74" s="36"/>
      <c r="Z74" s="36"/>
      <c r="AA74" s="36"/>
      <c r="AB74" s="336"/>
      <c r="AC74" s="36"/>
      <c r="AE74" s="36"/>
      <c r="AF74" s="338"/>
      <c r="AG74" s="36"/>
      <c r="AH74" s="338"/>
      <c r="AI74" s="36"/>
      <c r="AJ74" s="36"/>
      <c r="AK74" s="36"/>
      <c r="AL74" s="336"/>
      <c r="AM74" s="36"/>
      <c r="AO74" s="36"/>
      <c r="AP74" s="338"/>
      <c r="AQ74" s="36"/>
      <c r="AR74" s="338"/>
      <c r="AS74" s="36"/>
      <c r="AT74" s="36"/>
      <c r="AU74" s="36"/>
      <c r="AV74" s="336"/>
      <c r="AW74" s="36"/>
      <c r="AY74" s="36"/>
      <c r="AZ74" s="338"/>
      <c r="BA74" s="36"/>
      <c r="BB74" s="338"/>
      <c r="BC74" s="36"/>
      <c r="BD74" s="36"/>
      <c r="BE74" s="36"/>
      <c r="BF74" s="336"/>
      <c r="BG74" s="3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AQ143"/>
  <sheetViews>
    <sheetView workbookViewId="0">
      <selection activeCell="AO1" sqref="AO1"/>
    </sheetView>
  </sheetViews>
  <sheetFormatPr defaultRowHeight="11.25" outlineLevelRow="1" outlineLevelCol="1" x14ac:dyDescent="0.2"/>
  <cols>
    <col min="1" max="1" width="2.7109375" style="156" customWidth="1"/>
    <col min="2" max="2" width="3" style="156" customWidth="1"/>
    <col min="3" max="3" width="9.7109375" style="165" customWidth="1"/>
    <col min="4" max="4" width="20.7109375" style="165" customWidth="1"/>
    <col min="5" max="5" width="24.42578125" style="165" hidden="1" customWidth="1" outlineLevel="1"/>
    <col min="6" max="6" width="9" style="165" bestFit="1" customWidth="1" collapsed="1"/>
    <col min="7" max="7" width="10" style="165" hidden="1" customWidth="1" outlineLevel="1"/>
    <col min="8" max="8" width="2.7109375" style="165" customWidth="1" collapsed="1"/>
    <col min="9" max="9" width="3" style="165" customWidth="1"/>
    <col min="10" max="10" width="9.7109375" style="165" customWidth="1"/>
    <col min="11" max="11" width="20.7109375" style="165" customWidth="1"/>
    <col min="12" max="12" width="24.42578125" style="165" hidden="1" customWidth="1" outlineLevel="1"/>
    <col min="13" max="13" width="9" style="165" bestFit="1" customWidth="1" collapsed="1"/>
    <col min="14" max="14" width="10" style="165" hidden="1" customWidth="1" outlineLevel="1"/>
    <col min="15" max="15" width="2.7109375" style="165" customWidth="1" collapsed="1"/>
    <col min="16" max="16" width="3" style="165" customWidth="1"/>
    <col min="17" max="17" width="9.7109375" style="165" customWidth="1"/>
    <col min="18" max="18" width="20.7109375" style="165" customWidth="1"/>
    <col min="19" max="19" width="24.42578125" style="165" hidden="1" customWidth="1" outlineLevel="1"/>
    <col min="20" max="21" width="9" style="165" hidden="1" customWidth="1" outlineLevel="1"/>
    <col min="22" max="22" width="9" style="165" bestFit="1" customWidth="1" collapsed="1"/>
    <col min="23" max="23" width="11.28515625" style="165" hidden="1" customWidth="1" outlineLevel="1"/>
    <col min="24" max="24" width="2.7109375" style="165" customWidth="1" collapsed="1"/>
    <col min="25" max="25" width="3" style="165" customWidth="1"/>
    <col min="26" max="26" width="9.7109375" style="165" customWidth="1"/>
    <col min="27" max="27" width="20.7109375" style="165" customWidth="1"/>
    <col min="28" max="28" width="26.5703125" style="165" hidden="1" customWidth="1" outlineLevel="1"/>
    <col min="29" max="30" width="10.7109375" style="165" hidden="1" customWidth="1" outlineLevel="1"/>
    <col min="31" max="31" width="9" style="165" bestFit="1" customWidth="1" collapsed="1"/>
    <col min="32" max="32" width="10.7109375" style="165" hidden="1" customWidth="1" outlineLevel="1"/>
    <col min="33" max="33" width="2.7109375" style="165" customWidth="1" collapsed="1"/>
    <col min="34" max="34" width="3" style="165" customWidth="1"/>
    <col min="35" max="35" width="9.7109375" style="165" customWidth="1"/>
    <col min="36" max="36" width="20.7109375" style="165" customWidth="1"/>
    <col min="37" max="37" width="28.5703125" style="165" hidden="1" customWidth="1" outlineLevel="1"/>
    <col min="38" max="38" width="9" style="165" bestFit="1" customWidth="1" collapsed="1"/>
    <col min="39" max="39" width="10.7109375" style="165" hidden="1" customWidth="1" outlineLevel="1"/>
    <col min="40" max="40" width="2.7109375" style="156" customWidth="1" collapsed="1"/>
    <col min="41" max="41" width="6" style="156" bestFit="1" customWidth="1"/>
    <col min="42" max="42" width="17.28515625" style="156" bestFit="1" customWidth="1"/>
    <col min="43" max="43" width="13.140625" style="156" bestFit="1" customWidth="1"/>
    <col min="44" max="44" width="8" style="156" bestFit="1" customWidth="1"/>
    <col min="45" max="16384" width="9.140625" style="156"/>
  </cols>
  <sheetData>
    <row r="1" spans="2:42" x14ac:dyDescent="0.2">
      <c r="V1" s="156"/>
      <c r="W1" s="156"/>
      <c r="X1" s="156"/>
      <c r="Y1" s="156"/>
      <c r="Z1" s="156"/>
      <c r="AA1" s="156"/>
      <c r="AB1" s="156"/>
    </row>
    <row r="2" spans="2:42" s="319" customFormat="1" ht="13.5" x14ac:dyDescent="0.25">
      <c r="B2" s="315" t="s">
        <v>68</v>
      </c>
      <c r="C2" s="316"/>
      <c r="D2" s="317"/>
      <c r="E2" s="318"/>
      <c r="F2" s="278">
        <f>_xll.ohTrigger(F4:F102)</f>
        <v>1</v>
      </c>
      <c r="G2" s="318"/>
      <c r="H2" s="318"/>
      <c r="I2" s="315" t="s">
        <v>6</v>
      </c>
      <c r="J2" s="316"/>
      <c r="K2" s="317"/>
      <c r="L2" s="318"/>
      <c r="M2" s="278">
        <f>_xll.ohTrigger(M4:M102)</f>
        <v>1</v>
      </c>
      <c r="N2" s="318"/>
      <c r="O2" s="318"/>
      <c r="P2" s="315" t="s">
        <v>0</v>
      </c>
      <c r="Q2" s="316"/>
      <c r="R2" s="317"/>
      <c r="S2" s="318"/>
      <c r="T2" s="318"/>
      <c r="U2" s="318"/>
      <c r="V2" s="278">
        <f>_xll.ohTrigger(V4:V102)</f>
        <v>1</v>
      </c>
      <c r="W2" s="318"/>
      <c r="Y2" s="315" t="s">
        <v>7</v>
      </c>
      <c r="Z2" s="316"/>
      <c r="AA2" s="317"/>
      <c r="AB2" s="318"/>
      <c r="AD2" s="165"/>
      <c r="AE2" s="278">
        <f>_xll.ohTrigger(AE4:AE102)</f>
        <v>1</v>
      </c>
      <c r="AF2" s="318"/>
      <c r="AG2" s="318"/>
      <c r="AH2" s="315" t="s">
        <v>168</v>
      </c>
      <c r="AI2" s="316"/>
      <c r="AJ2" s="317"/>
      <c r="AK2" s="318"/>
      <c r="AL2" s="278">
        <f>_xll.ohTrigger(AL4:AL102)</f>
        <v>1</v>
      </c>
      <c r="AM2" s="318"/>
      <c r="AO2" s="279" t="s">
        <v>135</v>
      </c>
      <c r="AP2" s="280" t="s">
        <v>179</v>
      </c>
    </row>
    <row r="3" spans="2:42" s="319" customFormat="1" ht="13.5" x14ac:dyDescent="0.25">
      <c r="B3" s="320"/>
      <c r="C3" s="320" t="s">
        <v>58</v>
      </c>
      <c r="D3" s="321" t="s">
        <v>232</v>
      </c>
      <c r="E3" s="321" t="s">
        <v>230</v>
      </c>
      <c r="F3" s="321" t="s">
        <v>40</v>
      </c>
      <c r="G3" s="322" t="s">
        <v>231</v>
      </c>
      <c r="H3" s="318"/>
      <c r="I3" s="320"/>
      <c r="J3" s="320" t="s">
        <v>58</v>
      </c>
      <c r="K3" s="321" t="s">
        <v>232</v>
      </c>
      <c r="L3" s="321" t="s">
        <v>230</v>
      </c>
      <c r="M3" s="321" t="s">
        <v>40</v>
      </c>
      <c r="N3" s="320" t="s">
        <v>231</v>
      </c>
      <c r="O3" s="318"/>
      <c r="P3" s="320"/>
      <c r="Q3" s="320" t="s">
        <v>58</v>
      </c>
      <c r="R3" s="321" t="s">
        <v>232</v>
      </c>
      <c r="S3" s="321" t="s">
        <v>230</v>
      </c>
      <c r="T3" s="321" t="s">
        <v>248</v>
      </c>
      <c r="U3" s="321" t="s">
        <v>247</v>
      </c>
      <c r="V3" s="321" t="s">
        <v>40</v>
      </c>
      <c r="W3" s="320" t="s">
        <v>231</v>
      </c>
      <c r="Y3" s="320"/>
      <c r="Z3" s="320" t="s">
        <v>58</v>
      </c>
      <c r="AA3" s="321" t="s">
        <v>232</v>
      </c>
      <c r="AB3" s="321" t="s">
        <v>230</v>
      </c>
      <c r="AC3" s="321" t="s">
        <v>248</v>
      </c>
      <c r="AD3" s="321" t="s">
        <v>247</v>
      </c>
      <c r="AE3" s="321" t="s">
        <v>249</v>
      </c>
      <c r="AF3" s="320" t="s">
        <v>231</v>
      </c>
      <c r="AG3" s="323"/>
      <c r="AH3" s="320"/>
      <c r="AI3" s="320" t="s">
        <v>58</v>
      </c>
      <c r="AJ3" s="321" t="s">
        <v>232</v>
      </c>
      <c r="AK3" s="321" t="s">
        <v>230</v>
      </c>
      <c r="AL3" s="321" t="s">
        <v>40</v>
      </c>
      <c r="AM3" s="320" t="s">
        <v>231</v>
      </c>
      <c r="AO3" s="281" t="s">
        <v>210</v>
      </c>
      <c r="AP3" s="282">
        <f>Settlementdate</f>
        <v>42138</v>
      </c>
    </row>
    <row r="4" spans="2:42" x14ac:dyDescent="0.2">
      <c r="B4" s="302" t="str">
        <f>IF(F4="","","Dp")</f>
        <v/>
      </c>
      <c r="C4" s="302" t="s">
        <v>68</v>
      </c>
      <c r="D4" s="303" t="str">
        <f>Currency&amp;"X"&amp;C4&amp;"D="</f>
        <v>EURXOND=</v>
      </c>
      <c r="E4" s="303" t="e">
        <f>_xll.qlSimpleQuote(D4&amp;$B$2,,,,Trigger)</f>
        <v>#NUM!</v>
      </c>
      <c r="F4" s="304" t="str">
        <f>IFERROR(_xll.RtGet("DTSIMI1",D4,"ASK")/100,"")</f>
        <v/>
      </c>
      <c r="G4" s="116" t="e">
        <f>_xll.qlSimpleQuoteSetValue(E4,F4,Trigger)</f>
        <v>#VALUE!</v>
      </c>
      <c r="I4" s="302" t="str">
        <f>IF(M4="","","Dp")</f>
        <v/>
      </c>
      <c r="J4" s="303" t="s">
        <v>68</v>
      </c>
      <c r="K4" s="303" t="str">
        <f>Currency&amp;"YC"&amp;$I$2&amp;"_"&amp;J4&amp;"D"</f>
        <v>EURYC1M_OND</v>
      </c>
      <c r="L4" s="303" t="e">
        <f>_xll.qlSimpleQuote(K4&amp;$I$2,,,,Trigger)</f>
        <v>#NUM!</v>
      </c>
      <c r="M4" s="304" t="str">
        <f>IFERROR(_xll.RtGet("DTSIMI1",K4,"ASK")/100,"")</f>
        <v/>
      </c>
      <c r="N4" s="283" t="e">
        <f>_xll.qlSimpleQuoteSetValue(L4,M4,Trigger)</f>
        <v>#VALUE!</v>
      </c>
      <c r="P4" s="302" t="str">
        <f>IF(V4="","","Dp")</f>
        <v/>
      </c>
      <c r="Q4" s="303" t="s">
        <v>68</v>
      </c>
      <c r="R4" s="303" t="str">
        <f>Currency&amp;"X"&amp;Q4&amp;"D="</f>
        <v>EURXOND=</v>
      </c>
      <c r="S4" s="303" t="e">
        <f>_xll.qlSimpleQuote(R4&amp;$P$2,,,,Trigger)</f>
        <v>#NUM!</v>
      </c>
      <c r="T4" s="380" t="str">
        <f>IFERROR(_xll.RtGet("DTSIMI1",R4,$T$3)/100,"")</f>
        <v/>
      </c>
      <c r="U4" s="380" t="str">
        <f>IFERROR(_xll.RtGet("DTSIMI1",R4,$U$3)/100,"")</f>
        <v/>
      </c>
      <c r="V4" s="304" t="str">
        <f>IFERROR(AVERAGE(T4:U4),"")</f>
        <v/>
      </c>
      <c r="W4" s="283" t="e">
        <f>_xll.qlSimpleQuoteSetValue(S4,V4,Trigger)</f>
        <v>#VALUE!</v>
      </c>
      <c r="X4" s="156"/>
      <c r="Y4" s="302" t="str">
        <f>IF(AC4="","","Dp")</f>
        <v/>
      </c>
      <c r="Z4" s="303" t="s">
        <v>68</v>
      </c>
      <c r="AA4" s="303" t="str">
        <f>Currency&amp;"X"&amp;Z4&amp;"D="</f>
        <v>EURXOND=</v>
      </c>
      <c r="AB4" s="303" t="e">
        <f>_xll.qlSimpleQuote(AA4&amp;$Y$2,,,,Trigger)</f>
        <v>#NUM!</v>
      </c>
      <c r="AC4" s="304" t="str">
        <f>IFERROR(_xll.RtGet("DTSIMI1",AA4,$AC$3)/100,"")</f>
        <v/>
      </c>
      <c r="AD4" s="304" t="str">
        <f>IFERROR(_xll.RtGet("DTSIMI1",AA4,$AD$3)/100,"")</f>
        <v/>
      </c>
      <c r="AE4" s="304" t="str">
        <f>IFERROR(AVERAGE(AC4,AD4),"")</f>
        <v/>
      </c>
      <c r="AF4" s="304" t="e">
        <f>_xll.qlSimpleQuoteSetValue(AB4,AE4,Trigger)</f>
        <v>#VALUE!</v>
      </c>
      <c r="AG4" s="166"/>
      <c r="AH4" s="302" t="str">
        <f>IF(AL4="","","Dp")</f>
        <v/>
      </c>
      <c r="AI4" s="303" t="s">
        <v>68</v>
      </c>
      <c r="AJ4" s="303" t="str">
        <f>Currency&amp;"X"&amp;AI4&amp;"D="</f>
        <v>EURXOND=</v>
      </c>
      <c r="AK4" s="304" t="e">
        <f>_xll.qlSimpleQuote(AJ4&amp;$AH$2,,,,Trigger)</f>
        <v>#NUM!</v>
      </c>
      <c r="AL4" s="304" t="str">
        <f>IFERROR(_xll.RtGet("DTSIMI1",AJ4,"ASK")/100,"")</f>
        <v/>
      </c>
      <c r="AM4" s="283" t="e">
        <f>_xll.qlSimpleQuoteSetValue(AK4,AL4,Trigger)</f>
        <v>#VALUE!</v>
      </c>
      <c r="AO4" s="181" t="s">
        <v>211</v>
      </c>
      <c r="AP4" s="182">
        <f>DATE(RIGHT(LEFT(J22,5),4),LEFT(RIGHT(J22,4),2),RIGHT(J22,2))</f>
        <v>42354</v>
      </c>
    </row>
    <row r="5" spans="2:42" x14ac:dyDescent="0.2">
      <c r="B5" s="305" t="str">
        <f t="shared" ref="B5:B22" si="0">IF(F5="","","Dp")</f>
        <v/>
      </c>
      <c r="C5" s="305" t="s">
        <v>189</v>
      </c>
      <c r="D5" s="306" t="str">
        <f>Currency&amp;"X"&amp;J5&amp;"D="</f>
        <v>EURXTND=</v>
      </c>
      <c r="E5" s="306" t="e">
        <f>_xll.qlSimpleQuote(D5&amp;$B$2,,,,Trigger)</f>
        <v>#NUM!</v>
      </c>
      <c r="F5" s="307" t="str">
        <f>IFERROR(_xll.RtGet("DTSIMI1",D5,"ASK")/100,"")</f>
        <v/>
      </c>
      <c r="G5" s="117" t="e">
        <f>_xll.qlSimpleQuoteSetValue(E5,F5,Trigger)</f>
        <v>#VALUE!</v>
      </c>
      <c r="I5" s="305" t="str">
        <f t="shared" ref="I5:I10" si="1">IF(M5="","","Dp")</f>
        <v/>
      </c>
      <c r="J5" s="306" t="s">
        <v>189</v>
      </c>
      <c r="K5" s="306" t="str">
        <f>Currency&amp;"YC"&amp;$I$2&amp;"_"&amp;J5&amp;"D"</f>
        <v>EURYC1M_TND</v>
      </c>
      <c r="L5" s="307" t="e">
        <f>_xll.qlSimpleQuote(K5&amp;$I$2,,,,Trigger)</f>
        <v>#NUM!</v>
      </c>
      <c r="M5" s="307" t="str">
        <f>IFERROR(_xll.RtGet("DTSIMI1",K5,"ASK")/100,"")</f>
        <v/>
      </c>
      <c r="N5" s="284" t="e">
        <f>_xll.qlSimpleQuoteSetValue(L5,M5,Trigger)</f>
        <v>#VALUE!</v>
      </c>
      <c r="O5" s="264"/>
      <c r="P5" s="305" t="str">
        <f t="shared" ref="P5:P22" si="2">IF(V5="","","Dp")</f>
        <v/>
      </c>
      <c r="Q5" s="306" t="s">
        <v>189</v>
      </c>
      <c r="R5" s="306" t="str">
        <f>Currency&amp;"X"&amp;Q5&amp;"D="</f>
        <v>EURXTND=</v>
      </c>
      <c r="S5" s="307" t="e">
        <f>_xll.qlSimpleQuote(R5&amp;$P$2,,,,Trigger)</f>
        <v>#NUM!</v>
      </c>
      <c r="T5" s="307" t="str">
        <f>IFERROR(_xll.RtGet("DTSIMI1",R5,$T$3)/100,"")</f>
        <v/>
      </c>
      <c r="U5" s="307" t="str">
        <f>IFERROR(_xll.RtGet("DTSIMI1",R5,$U$3)/100,"")</f>
        <v/>
      </c>
      <c r="V5" s="307" t="str">
        <f t="shared" ref="V5:V68" si="3">IFERROR(AVERAGE(T5:U5),"")</f>
        <v/>
      </c>
      <c r="W5" s="284" t="e">
        <f>_xll.qlSimpleQuoteSetValue(S5,V5,Trigger)</f>
        <v>#VALUE!</v>
      </c>
      <c r="X5" s="156"/>
      <c r="Y5" s="305" t="str">
        <f t="shared" ref="Y5:Y22" si="4">IF(AC5="","","Dp")</f>
        <v/>
      </c>
      <c r="Z5" s="306" t="s">
        <v>189</v>
      </c>
      <c r="AA5" s="306" t="str">
        <f>Currency&amp;"X"&amp;Z5&amp;"D="</f>
        <v>EURXTND=</v>
      </c>
      <c r="AB5" s="307" t="e">
        <f>_xll.qlSimpleQuote(AA5&amp;$Y$2,,,,Trigger)</f>
        <v>#NUM!</v>
      </c>
      <c r="AC5" s="307" t="str">
        <f>IFERROR(_xll.RtGet("DTSIMI1",AA5,$AC$3)/100,"")</f>
        <v/>
      </c>
      <c r="AD5" s="307" t="str">
        <f>IFERROR(_xll.RtGet("DTSIMI1",AA5,$AD$3)/100,"")</f>
        <v/>
      </c>
      <c r="AE5" s="307" t="str">
        <f t="shared" ref="AE5:AE68" si="5">IFERROR(AVERAGE(AC5,AD5),"")</f>
        <v/>
      </c>
      <c r="AF5" s="307" t="e">
        <f>_xll.qlSimpleQuoteSetValue(AB5,AE5,Trigger)</f>
        <v>#VALUE!</v>
      </c>
      <c r="AG5" s="166"/>
      <c r="AH5" s="305" t="str">
        <f t="shared" ref="AH5:AH22" si="6">IF(AL5="","","Dp")</f>
        <v/>
      </c>
      <c r="AI5" s="306" t="s">
        <v>189</v>
      </c>
      <c r="AJ5" s="306" t="str">
        <f>Currency&amp;"X"&amp;AI5&amp;"D="</f>
        <v>EURXTND=</v>
      </c>
      <c r="AK5" s="307" t="e">
        <f>_xll.qlSimpleQuote(AJ5&amp;$AH$2,,,,Trigger)</f>
        <v>#NUM!</v>
      </c>
      <c r="AL5" s="307" t="str">
        <f>IFERROR(_xll.RtGet("DTSIMI1",AJ5,"ASK")/100,"")</f>
        <v/>
      </c>
      <c r="AM5" s="284" t="e">
        <f>_xll.qlSimpleQuoteSetValue(AK5,AL5,Trigger)</f>
        <v>#VALUE!</v>
      </c>
      <c r="AO5" s="181" t="s">
        <v>212</v>
      </c>
      <c r="AP5" s="183">
        <f>_xll.qlDayCounterYearFraction("actual/360",AP3,AP4,,,Trigger)</f>
        <v>0.6</v>
      </c>
    </row>
    <row r="6" spans="2:42" x14ac:dyDescent="0.2">
      <c r="B6" s="289" t="str">
        <f t="shared" si="0"/>
        <v/>
      </c>
      <c r="C6" s="289" t="s">
        <v>190</v>
      </c>
      <c r="D6" s="289" t="str">
        <f>Currency&amp;"X"&amp;C6&amp;"D="</f>
        <v>EURXSND=</v>
      </c>
      <c r="E6" s="289" t="e">
        <f>_xll.qlSimpleQuote(D6&amp;$B$2,,,,Trigger)</f>
        <v>#NUM!</v>
      </c>
      <c r="F6" s="308" t="str">
        <f>IFERROR(_xll.RtGet("DTSIMI1",D6,"ASK")/100,"")</f>
        <v/>
      </c>
      <c r="G6" s="194" t="e">
        <f>_xll.qlSimpleQuoteSetValue(E6,F6,Trigger)</f>
        <v>#VALUE!</v>
      </c>
      <c r="I6" s="289" t="str">
        <f t="shared" si="1"/>
        <v/>
      </c>
      <c r="J6" s="289" t="s">
        <v>190</v>
      </c>
      <c r="K6" s="289" t="str">
        <f>Currency&amp;"YC"&amp;$I$2&amp;"_"&amp;J6&amp;"D"</f>
        <v>EURYC1M_SND</v>
      </c>
      <c r="L6" s="308" t="e">
        <f>_xll.qlSimpleQuote(K6&amp;$I$2,,,,Trigger)</f>
        <v>#NUM!</v>
      </c>
      <c r="M6" s="308" t="str">
        <f>IFERROR(_xll.RtGet("DTSIMI1",K6,"ASK")/100,"")</f>
        <v/>
      </c>
      <c r="N6" s="285" t="e">
        <f>_xll.qlSimpleQuoteSetValue(L6,M6,Trigger)</f>
        <v>#VALUE!</v>
      </c>
      <c r="O6" s="264"/>
      <c r="P6" s="289" t="str">
        <f t="shared" si="2"/>
        <v/>
      </c>
      <c r="Q6" s="289" t="s">
        <v>190</v>
      </c>
      <c r="R6" s="289" t="str">
        <f t="shared" ref="R6:R22" si="7">Currency&amp;"_CURVE_DEP"&amp;$P$2&amp;"_"&amp;Q6</f>
        <v>EUR_CURVE_DEP3M_SN</v>
      </c>
      <c r="S6" s="308" t="e">
        <f>_xll.qlSimpleQuote(R6,,,,Trigger)</f>
        <v>#NUM!</v>
      </c>
      <c r="T6" s="308" t="str">
        <f>IFERROR(_xll.RtGet("DTSIMI1",R6,$T$3)/100,"")</f>
        <v/>
      </c>
      <c r="U6" s="308" t="str">
        <f>IFERROR(_xll.RtGet("DTSIMI1",R6,$U$3)/100,"")</f>
        <v/>
      </c>
      <c r="V6" s="308" t="str">
        <f t="shared" si="3"/>
        <v/>
      </c>
      <c r="W6" s="285" t="e">
        <f>_xll.qlSimpleQuoteSetValue(S6,V6,Trigger)</f>
        <v>#VALUE!</v>
      </c>
      <c r="X6" s="156"/>
      <c r="Y6" s="289" t="str">
        <f t="shared" si="4"/>
        <v/>
      </c>
      <c r="Z6" s="289" t="s">
        <v>190</v>
      </c>
      <c r="AA6" s="289" t="str">
        <f t="shared" ref="AA6:AA22" si="8">Currency&amp;"_CURVE_DEP"&amp;$Y$2&amp;"_"&amp;Z6</f>
        <v>EUR_CURVE_DEP6M_SN</v>
      </c>
      <c r="AB6" s="308" t="e">
        <f>_xll.qlSimpleQuote(AA6,,,,Trigger)</f>
        <v>#NUM!</v>
      </c>
      <c r="AC6" s="308" t="str">
        <f>IFERROR(_xll.RtGet("DTSIMI1",AA6,$AC$3)/100,"")</f>
        <v/>
      </c>
      <c r="AD6" s="376" t="str">
        <f>IFERROR(_xll.RtGet("DTSIMI1",AA6,$AD$3)/100,"")</f>
        <v/>
      </c>
      <c r="AE6" s="376" t="str">
        <f t="shared" si="5"/>
        <v/>
      </c>
      <c r="AF6" s="376" t="e">
        <f>_xll.qlSimpleQuoteSetValue(AB6,AE6,Trigger)</f>
        <v>#VALUE!</v>
      </c>
      <c r="AG6" s="166"/>
      <c r="AH6" s="289" t="str">
        <f t="shared" si="6"/>
        <v/>
      </c>
      <c r="AI6" s="289" t="s">
        <v>190</v>
      </c>
      <c r="AJ6" s="289" t="str">
        <f t="shared" ref="AJ6:AJ22" si="9">Currency&amp;"_CURVE_DEP12M"&amp;"_"&amp;AI6</f>
        <v>EUR_CURVE_DEP12M_SN</v>
      </c>
      <c r="AK6" s="308" t="e">
        <f>_xll.qlSimpleQuote(AJ6,,,,Trigger)</f>
        <v>#NUM!</v>
      </c>
      <c r="AL6" s="308" t="str">
        <f>IFERROR(_xll.RtGet("DTSIMI1",AJ6,"ASK")/100,"")</f>
        <v/>
      </c>
      <c r="AM6" s="285" t="e">
        <f>_xll.qlSimpleQuoteSetValue(AK6,AL6,Trigger)</f>
        <v>#VALUE!</v>
      </c>
      <c r="AO6" s="181" t="s">
        <v>213</v>
      </c>
      <c r="AP6" s="184">
        <f>((_xll.qlYieldTSDiscount("EUR6M",AP3,,_xll.ohTrigger(F2,M2,V2,AE2,AL2))/_xll.qlYieldTSDiscount("EUR6M",AP4,,_xll.ohTrigger(F2,M2,V2,AE2,AL2)))-1)/AP5</f>
        <v>6.6054015382473652E-4</v>
      </c>
    </row>
    <row r="7" spans="2:42" x14ac:dyDescent="0.2">
      <c r="B7" s="289" t="str">
        <f t="shared" si="0"/>
        <v/>
      </c>
      <c r="C7" s="289" t="s">
        <v>91</v>
      </c>
      <c r="D7" s="290" t="str">
        <f t="shared" ref="D7:D21" si="10">Currency&amp;"OISDDS"&amp;C7</f>
        <v>EUROISDDS1W</v>
      </c>
      <c r="E7" s="290" t="e">
        <f>_xll.qlSimpleQuote(D7,,,,Trigger)</f>
        <v>#NUM!</v>
      </c>
      <c r="F7" s="271" t="str">
        <f>IFERROR(_xll.RtGet("DTSIMI1",D7,"ASK")/100,"")</f>
        <v/>
      </c>
      <c r="G7" s="118" t="e">
        <f>_xll.qlSimpleQuoteSetValue(E7,F7,Trigger)</f>
        <v>#VALUE!</v>
      </c>
      <c r="I7" s="289" t="str">
        <f t="shared" si="1"/>
        <v/>
      </c>
      <c r="J7" s="290" t="s">
        <v>91</v>
      </c>
      <c r="K7" s="309" t="str">
        <f>Currency&amp;"YC"&amp;$I$2&amp;"_"&amp;"SW"&amp;"D"</f>
        <v>EURYC1M_SWD</v>
      </c>
      <c r="L7" s="271" t="e">
        <f>_xll.qlSimpleQuote(K7,,,,Trigger)</f>
        <v>#NUM!</v>
      </c>
      <c r="M7" s="271" t="str">
        <f>IFERROR(_xll.RtGet("DTSIMI1",K7,"ASK")/100,"")</f>
        <v/>
      </c>
      <c r="N7" s="285" t="e">
        <f>_xll.qlSimpleQuoteSetValue(L7,M7,Trigger)</f>
        <v>#VALUE!</v>
      </c>
      <c r="O7" s="264"/>
      <c r="P7" s="289" t="str">
        <f t="shared" si="2"/>
        <v/>
      </c>
      <c r="Q7" s="290" t="s">
        <v>91</v>
      </c>
      <c r="R7" s="290" t="str">
        <f t="shared" si="7"/>
        <v>EUR_CURVE_DEP3M_1W</v>
      </c>
      <c r="S7" s="271" t="e">
        <f>_xll.qlSimpleQuote(R7,,,,Trigger)</f>
        <v>#NUM!</v>
      </c>
      <c r="T7" s="271" t="str">
        <f>IFERROR(_xll.RtGet("DTSIMI1",R7,$T$3)/100,"")</f>
        <v/>
      </c>
      <c r="U7" s="271" t="str">
        <f>IFERROR(_xll.RtGet("DTSIMI1",R7,$U$3)/100,"")</f>
        <v/>
      </c>
      <c r="V7" s="271" t="str">
        <f t="shared" si="3"/>
        <v/>
      </c>
      <c r="W7" s="285" t="e">
        <f>_xll.qlSimpleQuoteSetValue(S7,V7,Trigger)</f>
        <v>#VALUE!</v>
      </c>
      <c r="X7" s="156"/>
      <c r="Y7" s="289" t="str">
        <f t="shared" si="4"/>
        <v/>
      </c>
      <c r="Z7" s="290" t="s">
        <v>91</v>
      </c>
      <c r="AA7" s="290" t="str">
        <f t="shared" si="8"/>
        <v>EUR_CURVE_DEP6M_1W</v>
      </c>
      <c r="AB7" s="271" t="e">
        <f>_xll.qlSimpleQuote(AA7,,,,Trigger)</f>
        <v>#NUM!</v>
      </c>
      <c r="AC7" s="271" t="str">
        <f>IFERROR(_xll.RtGet("DTSIMI1",AA7,$AC$3)/100,"")</f>
        <v/>
      </c>
      <c r="AD7" s="271" t="str">
        <f>IFERROR(_xll.RtGet("DTSIMI1",AA7,$AD$3)/100,"")</f>
        <v/>
      </c>
      <c r="AE7" s="271" t="str">
        <f t="shared" si="5"/>
        <v/>
      </c>
      <c r="AF7" s="271" t="e">
        <f>_xll.qlSimpleQuoteSetValue(AB7,AE7,Trigger)</f>
        <v>#VALUE!</v>
      </c>
      <c r="AG7" s="166"/>
      <c r="AH7" s="289" t="str">
        <f t="shared" si="6"/>
        <v/>
      </c>
      <c r="AI7" s="290" t="s">
        <v>91</v>
      </c>
      <c r="AJ7" s="290" t="str">
        <f t="shared" si="9"/>
        <v>EUR_CURVE_DEP12M_1W</v>
      </c>
      <c r="AK7" s="271" t="e">
        <f>_xll.qlSimpleQuote(AJ7,,,,Trigger)</f>
        <v>#NUM!</v>
      </c>
      <c r="AL7" s="271" t="str">
        <f>IFERROR(_xll.RtGet("DTSIMI1",AJ7,"ASK")/100,"")</f>
        <v/>
      </c>
      <c r="AM7" s="285" t="e">
        <f>_xll.qlSimpleQuoteSetValue(AK7,AL7,Trigger)</f>
        <v>#VALUE!</v>
      </c>
    </row>
    <row r="8" spans="2:42" x14ac:dyDescent="0.2">
      <c r="B8" s="289" t="str">
        <f t="shared" si="0"/>
        <v/>
      </c>
      <c r="C8" s="289" t="s">
        <v>92</v>
      </c>
      <c r="D8" s="290" t="str">
        <f t="shared" si="10"/>
        <v>EUROISDDS2W</v>
      </c>
      <c r="E8" s="290" t="e">
        <f>_xll.qlSimpleQuote(D8,,,,Trigger)</f>
        <v>#NUM!</v>
      </c>
      <c r="F8" s="271" t="str">
        <f>IFERROR(_xll.RtGet("DTSIMI1",D8,"ASK")/100,"")</f>
        <v/>
      </c>
      <c r="G8" s="118" t="e">
        <f>_xll.qlSimpleQuoteSetValue(E8,F8,Trigger)</f>
        <v>#VALUE!</v>
      </c>
      <c r="I8" s="289" t="str">
        <f t="shared" si="1"/>
        <v/>
      </c>
      <c r="J8" s="290" t="s">
        <v>92</v>
      </c>
      <c r="K8" s="290" t="str">
        <f>Currency&amp;"YC"&amp;$I$2&amp;"_"&amp;J8&amp;"D"</f>
        <v>EURYC1M_2WD</v>
      </c>
      <c r="L8" s="271" t="e">
        <f>_xll.qlSimpleQuote(K8,,,,Trigger)</f>
        <v>#NUM!</v>
      </c>
      <c r="M8" s="271" t="str">
        <f>IFERROR(_xll.RtGet("DTSIMI1",K8,"ASK")/100,"")</f>
        <v/>
      </c>
      <c r="N8" s="285" t="e">
        <f>_xll.qlSimpleQuoteSetValue(L8,M8,Trigger)</f>
        <v>#VALUE!</v>
      </c>
      <c r="O8" s="264"/>
      <c r="P8" s="289" t="str">
        <f t="shared" si="2"/>
        <v/>
      </c>
      <c r="Q8" s="290" t="s">
        <v>92</v>
      </c>
      <c r="R8" s="290" t="str">
        <f t="shared" si="7"/>
        <v>EUR_CURVE_DEP3M_2W</v>
      </c>
      <c r="S8" s="271" t="e">
        <f>_xll.qlSimpleQuote(R8,,,,Trigger)</f>
        <v>#NUM!</v>
      </c>
      <c r="T8" s="271" t="str">
        <f>IFERROR(_xll.RtGet("DTSIMI1",R8,$T$3)/100,"")</f>
        <v/>
      </c>
      <c r="U8" s="271" t="str">
        <f>IFERROR(_xll.RtGet("DTSIMI1",R8,$U$3)/100,"")</f>
        <v/>
      </c>
      <c r="V8" s="271" t="str">
        <f t="shared" si="3"/>
        <v/>
      </c>
      <c r="W8" s="285" t="e">
        <f>_xll.qlSimpleQuoteSetValue(S8,V8,Trigger)</f>
        <v>#VALUE!</v>
      </c>
      <c r="X8" s="156"/>
      <c r="Y8" s="289" t="str">
        <f t="shared" si="4"/>
        <v/>
      </c>
      <c r="Z8" s="290" t="s">
        <v>92</v>
      </c>
      <c r="AA8" s="290" t="str">
        <f t="shared" si="8"/>
        <v>EUR_CURVE_DEP6M_2W</v>
      </c>
      <c r="AB8" s="271" t="e">
        <f>_xll.qlSimpleQuote(AA8,,,,Trigger)</f>
        <v>#NUM!</v>
      </c>
      <c r="AC8" s="271" t="str">
        <f>IFERROR(_xll.RtGet("DTSIMI1",AA8,$AC$3)/100,"")</f>
        <v/>
      </c>
      <c r="AD8" s="271" t="str">
        <f>IFERROR(_xll.RtGet("DTSIMI1",AA8,$AD$3)/100,"")</f>
        <v/>
      </c>
      <c r="AE8" s="271" t="str">
        <f t="shared" si="5"/>
        <v/>
      </c>
      <c r="AF8" s="271" t="e">
        <f>_xll.qlSimpleQuoteSetValue(AB8,AE8,Trigger)</f>
        <v>#VALUE!</v>
      </c>
      <c r="AG8" s="166"/>
      <c r="AH8" s="289" t="str">
        <f t="shared" si="6"/>
        <v/>
      </c>
      <c r="AI8" s="290" t="s">
        <v>92</v>
      </c>
      <c r="AJ8" s="290" t="str">
        <f t="shared" si="9"/>
        <v>EUR_CURVE_DEP12M_2W</v>
      </c>
      <c r="AK8" s="271" t="e">
        <f>_xll.qlSimpleQuote(AJ8,,,,Trigger)</f>
        <v>#NUM!</v>
      </c>
      <c r="AL8" s="271" t="str">
        <f>IFERROR(_xll.RtGet("DTSIMI1",AJ8,"ASK")/100,"")</f>
        <v/>
      </c>
      <c r="AM8" s="285" t="e">
        <f>_xll.qlSimpleQuoteSetValue(AK8,AL8,Trigger)</f>
        <v>#VALUE!</v>
      </c>
    </row>
    <row r="9" spans="2:42" x14ac:dyDescent="0.2">
      <c r="B9" s="289" t="str">
        <f t="shared" si="0"/>
        <v/>
      </c>
      <c r="C9" s="289" t="s">
        <v>93</v>
      </c>
      <c r="D9" s="290" t="str">
        <f t="shared" si="10"/>
        <v>EUROISDDS3W</v>
      </c>
      <c r="E9" s="290" t="e">
        <f>_xll.qlSimpleQuote(D9,,,,Trigger)</f>
        <v>#NUM!</v>
      </c>
      <c r="F9" s="271" t="str">
        <f>IFERROR(_xll.RtGet("DTSIMI1",D9,"ASK")/100,"")</f>
        <v/>
      </c>
      <c r="G9" s="118" t="e">
        <f>_xll.qlSimpleQuoteSetValue(E9,F9,Trigger)</f>
        <v>#VALUE!</v>
      </c>
      <c r="I9" s="289" t="str">
        <f t="shared" si="1"/>
        <v/>
      </c>
      <c r="J9" s="290" t="s">
        <v>93</v>
      </c>
      <c r="K9" s="290" t="str">
        <f>Currency&amp;"YC"&amp;$I$2&amp;"_"&amp;J9&amp;"D"</f>
        <v>EURYC1M_3WD</v>
      </c>
      <c r="L9" s="271" t="e">
        <f>_xll.qlSimpleQuote(K9,,,,Trigger)</f>
        <v>#NUM!</v>
      </c>
      <c r="M9" s="271" t="str">
        <f>IFERROR(_xll.RtGet("DTSIMI1",K9,"ASK")/100,"")</f>
        <v/>
      </c>
      <c r="N9" s="285" t="e">
        <f>_xll.qlSimpleQuoteSetValue(L9,M9,Trigger)</f>
        <v>#VALUE!</v>
      </c>
      <c r="O9" s="264"/>
      <c r="P9" s="289" t="str">
        <f t="shared" si="2"/>
        <v/>
      </c>
      <c r="Q9" s="290" t="s">
        <v>93</v>
      </c>
      <c r="R9" s="290" t="str">
        <f t="shared" si="7"/>
        <v>EUR_CURVE_DEP3M_3W</v>
      </c>
      <c r="S9" s="271" t="e">
        <f>_xll.qlSimpleQuote(R9,,,,Trigger)</f>
        <v>#NUM!</v>
      </c>
      <c r="T9" s="271" t="str">
        <f>IFERROR(_xll.RtGet("DTSIMI1",R9,$T$3)/100,"")</f>
        <v/>
      </c>
      <c r="U9" s="271" t="str">
        <f>IFERROR(_xll.RtGet("DTSIMI1",R9,$U$3)/100,"")</f>
        <v/>
      </c>
      <c r="V9" s="271" t="str">
        <f t="shared" si="3"/>
        <v/>
      </c>
      <c r="W9" s="285" t="e">
        <f>_xll.qlSimpleQuoteSetValue(S9,V9,Trigger)</f>
        <v>#VALUE!</v>
      </c>
      <c r="X9" s="156"/>
      <c r="Y9" s="289" t="str">
        <f t="shared" si="4"/>
        <v/>
      </c>
      <c r="Z9" s="290" t="s">
        <v>93</v>
      </c>
      <c r="AA9" s="290" t="str">
        <f t="shared" si="8"/>
        <v>EUR_CURVE_DEP6M_3W</v>
      </c>
      <c r="AB9" s="271" t="e">
        <f>_xll.qlSimpleQuote(AA9,,,,Trigger)</f>
        <v>#NUM!</v>
      </c>
      <c r="AC9" s="271" t="str">
        <f>IFERROR(_xll.RtGet("DTSIMI1",AA9,$AC$3)/100,"")</f>
        <v/>
      </c>
      <c r="AD9" s="271" t="str">
        <f>IFERROR(_xll.RtGet("DTSIMI1",AA9,$AD$3)/100,"")</f>
        <v/>
      </c>
      <c r="AE9" s="271" t="str">
        <f t="shared" si="5"/>
        <v/>
      </c>
      <c r="AF9" s="271" t="e">
        <f>_xll.qlSimpleQuoteSetValue(AB9,AE9,Trigger)</f>
        <v>#VALUE!</v>
      </c>
      <c r="AG9" s="166"/>
      <c r="AH9" s="289" t="str">
        <f t="shared" si="6"/>
        <v/>
      </c>
      <c r="AI9" s="290" t="s">
        <v>93</v>
      </c>
      <c r="AJ9" s="290" t="str">
        <f t="shared" si="9"/>
        <v>EUR_CURVE_DEP12M_3W</v>
      </c>
      <c r="AK9" s="271" t="e">
        <f>_xll.qlSimpleQuote(AJ9,,,,Trigger)</f>
        <v>#NUM!</v>
      </c>
      <c r="AL9" s="271" t="str">
        <f>IFERROR(_xll.RtGet("DTSIMI1",AJ9,"ASK")/100,"")</f>
        <v/>
      </c>
      <c r="AM9" s="285" t="e">
        <f>_xll.qlSimpleQuoteSetValue(AK9,AL9,Trigger)</f>
        <v>#VALUE!</v>
      </c>
    </row>
    <row r="10" spans="2:42" x14ac:dyDescent="0.2">
      <c r="B10" s="305" t="str">
        <f t="shared" si="0"/>
        <v/>
      </c>
      <c r="C10" s="305" t="s">
        <v>6</v>
      </c>
      <c r="D10" s="306" t="str">
        <f t="shared" si="10"/>
        <v>EUROISDDS1M</v>
      </c>
      <c r="E10" s="306" t="e">
        <f>_xll.qlSimpleQuote(D10,,,,Trigger)</f>
        <v>#NUM!</v>
      </c>
      <c r="F10" s="307" t="str">
        <f>IFERROR(_xll.RtGet("DTSIMI1",D10,"ASK")/100,"")</f>
        <v/>
      </c>
      <c r="G10" s="117" t="e">
        <f>_xll.qlSimpleQuoteSetValue(E10,F10,Trigger)</f>
        <v>#VALUE!</v>
      </c>
      <c r="I10" s="305" t="str">
        <f t="shared" si="1"/>
        <v/>
      </c>
      <c r="J10" s="306" t="s">
        <v>6</v>
      </c>
      <c r="K10" s="306" t="str">
        <f>Currency&amp;"YC"&amp;$I$2&amp;"_"&amp;J10&amp;"D"</f>
        <v>EURYC1M_1MD</v>
      </c>
      <c r="L10" s="307" t="e">
        <f>_xll.qlSimpleQuote(K10,,,,Trigger)</f>
        <v>#NUM!</v>
      </c>
      <c r="M10" s="307" t="str">
        <f>IFERROR(_xll.RtGet("DTSIMI1",K10,"ASK")/100,"")</f>
        <v/>
      </c>
      <c r="N10" s="284" t="e">
        <f>_xll.qlSimpleQuoteSetValue(L10,M10,Trigger)</f>
        <v>#VALUE!</v>
      </c>
      <c r="O10" s="264"/>
      <c r="P10" s="305" t="str">
        <f t="shared" si="2"/>
        <v/>
      </c>
      <c r="Q10" s="306" t="s">
        <v>6</v>
      </c>
      <c r="R10" s="306" t="str">
        <f t="shared" si="7"/>
        <v>EUR_CURVE_DEP3M_1M</v>
      </c>
      <c r="S10" s="307" t="e">
        <f>_xll.qlSimpleQuote(R10,,,,Trigger)</f>
        <v>#NUM!</v>
      </c>
      <c r="T10" s="307" t="str">
        <f>IFERROR(_xll.RtGet("DTSIMI1",R10,$T$3)/100,"")</f>
        <v/>
      </c>
      <c r="U10" s="307" t="str">
        <f>IFERROR(_xll.RtGet("DTSIMI1",R10,$U$3)/100,"")</f>
        <v/>
      </c>
      <c r="V10" s="307" t="str">
        <f t="shared" si="3"/>
        <v/>
      </c>
      <c r="W10" s="284" t="e">
        <f>_xll.qlSimpleQuoteSetValue(S10,V10,Trigger)</f>
        <v>#VALUE!</v>
      </c>
      <c r="X10" s="156"/>
      <c r="Y10" s="305" t="str">
        <f t="shared" si="4"/>
        <v/>
      </c>
      <c r="Z10" s="306" t="s">
        <v>6</v>
      </c>
      <c r="AA10" s="306" t="str">
        <f t="shared" si="8"/>
        <v>EUR_CURVE_DEP6M_1M</v>
      </c>
      <c r="AB10" s="307" t="e">
        <f>_xll.qlSimpleQuote(AA10,,,,Trigger)</f>
        <v>#NUM!</v>
      </c>
      <c r="AC10" s="307" t="str">
        <f>IFERROR(_xll.RtGet("DTSIMI1",AA10,$AC$3)/100,"")</f>
        <v/>
      </c>
      <c r="AD10" s="307" t="str">
        <f>IFERROR(_xll.RtGet("DTSIMI1",AA10,$AD$3)/100,"")</f>
        <v/>
      </c>
      <c r="AE10" s="307" t="str">
        <f t="shared" si="5"/>
        <v/>
      </c>
      <c r="AF10" s="307" t="e">
        <f>_xll.qlSimpleQuoteSetValue(AB10,AE10,Trigger)</f>
        <v>#VALUE!</v>
      </c>
      <c r="AG10" s="166"/>
      <c r="AH10" s="305" t="str">
        <f t="shared" si="6"/>
        <v/>
      </c>
      <c r="AI10" s="306" t="s">
        <v>6</v>
      </c>
      <c r="AJ10" s="306" t="str">
        <f t="shared" si="9"/>
        <v>EUR_CURVE_DEP12M_1M</v>
      </c>
      <c r="AK10" s="307" t="e">
        <f>_xll.qlSimpleQuote(AJ10,,,,Trigger)</f>
        <v>#NUM!</v>
      </c>
      <c r="AL10" s="307" t="str">
        <f>IFERROR(_xll.RtGet("DTSIMI1",AJ10,"ASK")/100,"")</f>
        <v/>
      </c>
      <c r="AM10" s="284" t="e">
        <f>_xll.qlSimpleQuoteSetValue(AK10,AL10,Trigger)</f>
        <v>#VALUE!</v>
      </c>
    </row>
    <row r="11" spans="2:42" x14ac:dyDescent="0.2">
      <c r="B11" s="289" t="str">
        <f t="shared" si="0"/>
        <v/>
      </c>
      <c r="C11" s="289" t="s">
        <v>94</v>
      </c>
      <c r="D11" s="290" t="str">
        <f t="shared" si="10"/>
        <v>EUROISDDS2M</v>
      </c>
      <c r="E11" s="290" t="e">
        <f>_xll.qlSimpleQuote(D11,,,,Trigger)</f>
        <v>#NUM!</v>
      </c>
      <c r="F11" s="271" t="str">
        <f>IFERROR(_xll.RtGet("DTSIMI1",D11,"ASK")/100,"")</f>
        <v/>
      </c>
      <c r="G11" s="118" t="e">
        <f>_xll.qlSimpleQuoteSetValue(E11,F11,Trigger)</f>
        <v>#VALUE!</v>
      </c>
      <c r="I11" s="291" t="str">
        <f>IF(M11="","","Sw")</f>
        <v/>
      </c>
      <c r="J11" s="294" t="s">
        <v>94</v>
      </c>
      <c r="K11" s="294" t="str">
        <f t="shared" ref="K11:K21" si="11">Currency&amp;"X1S"&amp;J11&amp;"="</f>
        <v>EURX1S2M=</v>
      </c>
      <c r="L11" s="195" t="e">
        <f>_xll.qlSimpleQuote(K11,,,,Trigger)</f>
        <v>#NUM!</v>
      </c>
      <c r="M11" s="195" t="str">
        <f>IFERROR(_xll.RtGet("DTSIMI1",K11,"ASK")/100,"")</f>
        <v/>
      </c>
      <c r="N11" s="285" t="e">
        <f>_xll.qlSimpleQuoteSetValue(L11,M11,Trigger)</f>
        <v>#VALUE!</v>
      </c>
      <c r="O11" s="264"/>
      <c r="P11" s="289" t="str">
        <f t="shared" si="2"/>
        <v/>
      </c>
      <c r="Q11" s="290" t="s">
        <v>94</v>
      </c>
      <c r="R11" s="290" t="str">
        <f t="shared" si="7"/>
        <v>EUR_CURVE_DEP3M_2M</v>
      </c>
      <c r="S11" s="271" t="e">
        <f>_xll.qlSimpleQuote(R11,,,,Trigger)</f>
        <v>#NUM!</v>
      </c>
      <c r="T11" s="271" t="str">
        <f>IFERROR(_xll.RtGet("DTSIMI1",R11,$T$3)/100,"")</f>
        <v/>
      </c>
      <c r="U11" s="271" t="str">
        <f>IFERROR(_xll.RtGet("DTSIMI1",R11,$U$3)/100,"")</f>
        <v/>
      </c>
      <c r="V11" s="271" t="str">
        <f t="shared" si="3"/>
        <v/>
      </c>
      <c r="W11" s="285" t="e">
        <f>_xll.qlSimpleQuoteSetValue(S11,V11,Trigger)</f>
        <v>#VALUE!</v>
      </c>
      <c r="X11" s="156"/>
      <c r="Y11" s="289" t="str">
        <f t="shared" si="4"/>
        <v/>
      </c>
      <c r="Z11" s="290" t="s">
        <v>94</v>
      </c>
      <c r="AA11" s="290" t="str">
        <f t="shared" si="8"/>
        <v>EUR_CURVE_DEP6M_2M</v>
      </c>
      <c r="AB11" s="271" t="e">
        <f>_xll.qlSimpleQuote(AA11,,,,Trigger)</f>
        <v>#NUM!</v>
      </c>
      <c r="AC11" s="271" t="str">
        <f>IFERROR(_xll.RtGet("DTSIMI1",AA11,$AC$3)/100,"")</f>
        <v/>
      </c>
      <c r="AD11" s="271" t="str">
        <f>IFERROR(_xll.RtGet("DTSIMI1",AA11,$AD$3)/100,"")</f>
        <v/>
      </c>
      <c r="AE11" s="271" t="str">
        <f t="shared" si="5"/>
        <v/>
      </c>
      <c r="AF11" s="271" t="e">
        <f>_xll.qlSimpleQuoteSetValue(AB11,AE11,Trigger)</f>
        <v>#VALUE!</v>
      </c>
      <c r="AG11" s="166"/>
      <c r="AH11" s="289" t="str">
        <f t="shared" si="6"/>
        <v/>
      </c>
      <c r="AI11" s="290" t="s">
        <v>94</v>
      </c>
      <c r="AJ11" s="290" t="str">
        <f t="shared" si="9"/>
        <v>EUR_CURVE_DEP12M_2M</v>
      </c>
      <c r="AK11" s="271" t="e">
        <f>_xll.qlSimpleQuote(AJ11,,,,Trigger)</f>
        <v>#NUM!</v>
      </c>
      <c r="AL11" s="271" t="str">
        <f>IFERROR(_xll.RtGet("DTSIMI1",AJ11,"ASK")/100,"")</f>
        <v/>
      </c>
      <c r="AM11" s="285" t="e">
        <f>_xll.qlSimpleQuoteSetValue(AK11,AL11,Trigger)</f>
        <v>#VALUE!</v>
      </c>
    </row>
    <row r="12" spans="2:42" x14ac:dyDescent="0.2">
      <c r="B12" s="305" t="str">
        <f t="shared" si="0"/>
        <v/>
      </c>
      <c r="C12" s="305" t="s">
        <v>0</v>
      </c>
      <c r="D12" s="306" t="str">
        <f t="shared" si="10"/>
        <v>EUROISDDS3M</v>
      </c>
      <c r="E12" s="306" t="e">
        <f>_xll.qlSimpleQuote(D12,,,,Trigger)</f>
        <v>#NUM!</v>
      </c>
      <c r="F12" s="307" t="str">
        <f>IFERROR(_xll.RtGet("DTSIMI1",D12,"ASK")/100,"")</f>
        <v/>
      </c>
      <c r="G12" s="117" t="e">
        <f>_xll.qlSimpleQuoteSetValue(E12,F12,Trigger)</f>
        <v>#VALUE!</v>
      </c>
      <c r="I12" s="296" t="str">
        <f t="shared" ref="I12:I75" si="12">IF(M12="","","Sw")</f>
        <v/>
      </c>
      <c r="J12" s="297" t="s">
        <v>0</v>
      </c>
      <c r="K12" s="297" t="str">
        <f t="shared" si="11"/>
        <v>EURX1S3M=</v>
      </c>
      <c r="L12" s="196" t="e">
        <f>_xll.qlSimpleQuote(K12,,,,Trigger)</f>
        <v>#NUM!</v>
      </c>
      <c r="M12" s="196" t="str">
        <f>IFERROR(_xll.RtGet("DTSIMI1",K12,"ASK")/100,"")</f>
        <v/>
      </c>
      <c r="N12" s="284" t="e">
        <f>_xll.qlSimpleQuoteSetValue(L12,M12,Trigger)</f>
        <v>#VALUE!</v>
      </c>
      <c r="O12" s="264"/>
      <c r="P12" s="305" t="str">
        <f t="shared" si="2"/>
        <v/>
      </c>
      <c r="Q12" s="306" t="s">
        <v>0</v>
      </c>
      <c r="R12" s="306" t="str">
        <f t="shared" si="7"/>
        <v>EUR_CURVE_DEP3M_3M</v>
      </c>
      <c r="S12" s="307" t="e">
        <f>_xll.qlSimpleQuote(R12,,,,Trigger)</f>
        <v>#NUM!</v>
      </c>
      <c r="T12" s="307" t="str">
        <f>IFERROR(_xll.RtGet("DTSIMI1",R12,$T$3)/100,"")</f>
        <v/>
      </c>
      <c r="U12" s="307" t="str">
        <f>IFERROR(_xll.RtGet("DTSIMI1",R12,$U$3)/100,"")</f>
        <v/>
      </c>
      <c r="V12" s="307" t="str">
        <f t="shared" si="3"/>
        <v/>
      </c>
      <c r="W12" s="284" t="e">
        <f>_xll.qlSimpleQuoteSetValue(S12,V12,Trigger)</f>
        <v>#VALUE!</v>
      </c>
      <c r="X12" s="156"/>
      <c r="Y12" s="305" t="str">
        <f t="shared" si="4"/>
        <v/>
      </c>
      <c r="Z12" s="306" t="s">
        <v>0</v>
      </c>
      <c r="AA12" s="306" t="str">
        <f t="shared" si="8"/>
        <v>EUR_CURVE_DEP6M_3M</v>
      </c>
      <c r="AB12" s="307" t="e">
        <f>_xll.qlSimpleQuote(AA12,,,,Trigger)</f>
        <v>#NUM!</v>
      </c>
      <c r="AC12" s="307" t="str">
        <f>IFERROR(_xll.RtGet("DTSIMI1",AA12,$AC$3)/100,"")</f>
        <v/>
      </c>
      <c r="AD12" s="307" t="str">
        <f>IFERROR(_xll.RtGet("DTSIMI1",AA12,$AD$3)/100,"")</f>
        <v/>
      </c>
      <c r="AE12" s="307" t="str">
        <f t="shared" si="5"/>
        <v/>
      </c>
      <c r="AF12" s="307" t="e">
        <f>_xll.qlSimpleQuoteSetValue(AB12,AE12,Trigger)</f>
        <v>#VALUE!</v>
      </c>
      <c r="AG12" s="166"/>
      <c r="AH12" s="305" t="str">
        <f t="shared" si="6"/>
        <v/>
      </c>
      <c r="AI12" s="306" t="s">
        <v>0</v>
      </c>
      <c r="AJ12" s="306" t="str">
        <f t="shared" si="9"/>
        <v>EUR_CURVE_DEP12M_3M</v>
      </c>
      <c r="AK12" s="307" t="e">
        <f>_xll.qlSimpleQuote(AJ12,,,,Trigger)</f>
        <v>#NUM!</v>
      </c>
      <c r="AL12" s="307" t="str">
        <f>IFERROR(_xll.RtGet("DTSIMI1",AJ12,"ASK")/100,"")</f>
        <v/>
      </c>
      <c r="AM12" s="284" t="e">
        <f>_xll.qlSimpleQuoteSetValue(AK12,AL12,Trigger)</f>
        <v>#VALUE!</v>
      </c>
    </row>
    <row r="13" spans="2:42" x14ac:dyDescent="0.2">
      <c r="B13" s="289" t="str">
        <f t="shared" si="0"/>
        <v/>
      </c>
      <c r="C13" s="289" t="s">
        <v>95</v>
      </c>
      <c r="D13" s="290" t="str">
        <f t="shared" si="10"/>
        <v>EUROISDDS4M</v>
      </c>
      <c r="E13" s="290" t="e">
        <f>_xll.qlSimpleQuote(D13,,,,Trigger)</f>
        <v>#NUM!</v>
      </c>
      <c r="F13" s="271" t="str">
        <f>IFERROR(_xll.RtGet("DTSIMI1",D13,"ASK")/100,"")</f>
        <v/>
      </c>
      <c r="G13" s="118" t="e">
        <f>_xll.qlSimpleQuoteSetValue(E13,F13,Trigger)</f>
        <v>#VALUE!</v>
      </c>
      <c r="I13" s="293" t="str">
        <f t="shared" si="12"/>
        <v/>
      </c>
      <c r="J13" s="294" t="s">
        <v>95</v>
      </c>
      <c r="K13" s="294" t="str">
        <f t="shared" si="11"/>
        <v>EURX1S4M=</v>
      </c>
      <c r="L13" s="195" t="e">
        <f>_xll.qlSimpleQuote(K13,,,,Trigger)</f>
        <v>#NUM!</v>
      </c>
      <c r="M13" s="195" t="str">
        <f>IFERROR(_xll.RtGet("DTSIMI1",K13,"ASK")/100,"")</f>
        <v/>
      </c>
      <c r="N13" s="285" t="e">
        <f>_xll.qlSimpleQuoteSetValue(L13,M13,Trigger)</f>
        <v>#VALUE!</v>
      </c>
      <c r="O13" s="264"/>
      <c r="P13" s="289" t="str">
        <f t="shared" si="2"/>
        <v/>
      </c>
      <c r="Q13" s="290" t="s">
        <v>95</v>
      </c>
      <c r="R13" s="290" t="str">
        <f t="shared" si="7"/>
        <v>EUR_CURVE_DEP3M_4M</v>
      </c>
      <c r="S13" s="271" t="e">
        <f>_xll.qlSimpleQuote(R13,,,,Trigger)</f>
        <v>#NUM!</v>
      </c>
      <c r="T13" s="271" t="str">
        <f>IFERROR(_xll.RtGet("DTSIMI1",R13,$T$3)/100,"")</f>
        <v/>
      </c>
      <c r="U13" s="271" t="str">
        <f>IFERROR(_xll.RtGet("DTSIMI1",R13,$U$3)/100,"")</f>
        <v/>
      </c>
      <c r="V13" s="271" t="str">
        <f t="shared" si="3"/>
        <v/>
      </c>
      <c r="W13" s="285" t="e">
        <f>_xll.qlSimpleQuoteSetValue(S13,V13,Trigger)</f>
        <v>#VALUE!</v>
      </c>
      <c r="X13" s="156"/>
      <c r="Y13" s="289" t="str">
        <f t="shared" si="4"/>
        <v/>
      </c>
      <c r="Z13" s="290" t="s">
        <v>95</v>
      </c>
      <c r="AA13" s="290" t="str">
        <f t="shared" si="8"/>
        <v>EUR_CURVE_DEP6M_4M</v>
      </c>
      <c r="AB13" s="271" t="e">
        <f>_xll.qlSimpleQuote(AA13,,,,Trigger)</f>
        <v>#NUM!</v>
      </c>
      <c r="AC13" s="271" t="str">
        <f>IFERROR(_xll.RtGet("DTSIMI1",AA13,$AC$3)/100,"")</f>
        <v/>
      </c>
      <c r="AD13" s="271" t="str">
        <f>IFERROR(_xll.RtGet("DTSIMI1",AA13,$AD$3)/100,"")</f>
        <v/>
      </c>
      <c r="AE13" s="271" t="str">
        <f t="shared" si="5"/>
        <v/>
      </c>
      <c r="AF13" s="271" t="e">
        <f>_xll.qlSimpleQuoteSetValue(AB13,AE13,Trigger)</f>
        <v>#VALUE!</v>
      </c>
      <c r="AG13" s="166"/>
      <c r="AH13" s="289" t="str">
        <f t="shared" si="6"/>
        <v/>
      </c>
      <c r="AI13" s="290" t="s">
        <v>95</v>
      </c>
      <c r="AJ13" s="290" t="str">
        <f t="shared" si="9"/>
        <v>EUR_CURVE_DEP12M_4M</v>
      </c>
      <c r="AK13" s="271" t="e">
        <f>_xll.qlSimpleQuote(AJ13,,,,Trigger)</f>
        <v>#NUM!</v>
      </c>
      <c r="AL13" s="271" t="str">
        <f>IFERROR(_xll.RtGet("DTSIMI1",AJ13,"ASK")/100,"")</f>
        <v/>
      </c>
      <c r="AM13" s="285" t="e">
        <f>_xll.qlSimpleQuoteSetValue(AK13,AL13,Trigger)</f>
        <v>#VALUE!</v>
      </c>
    </row>
    <row r="14" spans="2:42" x14ac:dyDescent="0.2">
      <c r="B14" s="289" t="str">
        <f t="shared" si="0"/>
        <v/>
      </c>
      <c r="C14" s="289" t="s">
        <v>96</v>
      </c>
      <c r="D14" s="290" t="str">
        <f t="shared" si="10"/>
        <v>EUROISDDS5M</v>
      </c>
      <c r="E14" s="290" t="e">
        <f>_xll.qlSimpleQuote(D14,,,,Trigger)</f>
        <v>#NUM!</v>
      </c>
      <c r="F14" s="271" t="str">
        <f>IFERROR(_xll.RtGet("DTSIMI1",D14,"ASK")/100,"")</f>
        <v/>
      </c>
      <c r="G14" s="118" t="e">
        <f>_xll.qlSimpleQuoteSetValue(E14,F14,Trigger)</f>
        <v>#VALUE!</v>
      </c>
      <c r="I14" s="293" t="str">
        <f t="shared" si="12"/>
        <v/>
      </c>
      <c r="J14" s="294" t="s">
        <v>96</v>
      </c>
      <c r="K14" s="294" t="str">
        <f t="shared" si="11"/>
        <v>EURX1S5M=</v>
      </c>
      <c r="L14" s="195" t="e">
        <f>_xll.qlSimpleQuote(K14,,,,Trigger)</f>
        <v>#NUM!</v>
      </c>
      <c r="M14" s="195" t="str">
        <f>IFERROR(_xll.RtGet("DTSIMI1",K14,"ASK")/100,"")</f>
        <v/>
      </c>
      <c r="N14" s="285" t="e">
        <f>_xll.qlSimpleQuoteSetValue(L14,M14,Trigger)</f>
        <v>#VALUE!</v>
      </c>
      <c r="O14" s="264"/>
      <c r="P14" s="289" t="str">
        <f t="shared" si="2"/>
        <v/>
      </c>
      <c r="Q14" s="290" t="s">
        <v>96</v>
      </c>
      <c r="R14" s="290" t="str">
        <f t="shared" si="7"/>
        <v>EUR_CURVE_DEP3M_5M</v>
      </c>
      <c r="S14" s="271" t="e">
        <f>_xll.qlSimpleQuote(R14,,,,Trigger)</f>
        <v>#NUM!</v>
      </c>
      <c r="T14" s="271" t="str">
        <f>IFERROR(_xll.RtGet("DTSIMI1",R14,$T$3)/100,"")</f>
        <v/>
      </c>
      <c r="U14" s="271" t="str">
        <f>IFERROR(_xll.RtGet("DTSIMI1",R14,$U$3)/100,"")</f>
        <v/>
      </c>
      <c r="V14" s="271" t="str">
        <f t="shared" si="3"/>
        <v/>
      </c>
      <c r="W14" s="285" t="e">
        <f>_xll.qlSimpleQuoteSetValue(S14,V14,Trigger)</f>
        <v>#VALUE!</v>
      </c>
      <c r="X14" s="156"/>
      <c r="Y14" s="289" t="str">
        <f t="shared" si="4"/>
        <v/>
      </c>
      <c r="Z14" s="290" t="s">
        <v>96</v>
      </c>
      <c r="AA14" s="290" t="str">
        <f t="shared" si="8"/>
        <v>EUR_CURVE_DEP6M_5M</v>
      </c>
      <c r="AB14" s="271" t="e">
        <f>_xll.qlSimpleQuote(AA14,,,,Trigger)</f>
        <v>#NUM!</v>
      </c>
      <c r="AC14" s="271" t="str">
        <f>IFERROR(_xll.RtGet("DTSIMI1",AA14,$AC$3)/100,"")</f>
        <v/>
      </c>
      <c r="AD14" s="271" t="str">
        <f>IFERROR(_xll.RtGet("DTSIMI1",AA14,$AD$3)/100,"")</f>
        <v/>
      </c>
      <c r="AE14" s="271" t="str">
        <f t="shared" si="5"/>
        <v/>
      </c>
      <c r="AF14" s="271" t="e">
        <f>_xll.qlSimpleQuoteSetValue(AB14,AE14,Trigger)</f>
        <v>#VALUE!</v>
      </c>
      <c r="AG14" s="166"/>
      <c r="AH14" s="289" t="str">
        <f t="shared" si="6"/>
        <v/>
      </c>
      <c r="AI14" s="290" t="s">
        <v>96</v>
      </c>
      <c r="AJ14" s="290" t="str">
        <f t="shared" si="9"/>
        <v>EUR_CURVE_DEP12M_5M</v>
      </c>
      <c r="AK14" s="271" t="e">
        <f>_xll.qlSimpleQuote(AJ14,,,,Trigger)</f>
        <v>#NUM!</v>
      </c>
      <c r="AL14" s="271" t="str">
        <f>IFERROR(_xll.RtGet("DTSIMI1",AJ14,"ASK")/100,"")</f>
        <v/>
      </c>
      <c r="AM14" s="285" t="e">
        <f>_xll.qlSimpleQuoteSetValue(AK14,AL14,Trigger)</f>
        <v>#VALUE!</v>
      </c>
    </row>
    <row r="15" spans="2:42" x14ac:dyDescent="0.2">
      <c r="B15" s="305" t="str">
        <f t="shared" si="0"/>
        <v/>
      </c>
      <c r="C15" s="305" t="s">
        <v>7</v>
      </c>
      <c r="D15" s="306" t="str">
        <f t="shared" si="10"/>
        <v>EUROISDDS6M</v>
      </c>
      <c r="E15" s="306" t="e">
        <f>_xll.qlSimpleQuote(D15,,,,Trigger)</f>
        <v>#NUM!</v>
      </c>
      <c r="F15" s="307" t="str">
        <f>IFERROR(_xll.RtGet("DTSIMI1",D15,"ASK")/100,"")</f>
        <v/>
      </c>
      <c r="G15" s="117" t="e">
        <f>_xll.qlSimpleQuoteSetValue(E15,F15,Trigger)</f>
        <v>#VALUE!</v>
      </c>
      <c r="I15" s="296" t="str">
        <f t="shared" si="12"/>
        <v/>
      </c>
      <c r="J15" s="297" t="s">
        <v>7</v>
      </c>
      <c r="K15" s="297" t="str">
        <f t="shared" si="11"/>
        <v>EURX1S6M=</v>
      </c>
      <c r="L15" s="196" t="e">
        <f>_xll.qlSimpleQuote(K15,,,,Trigger)</f>
        <v>#NUM!</v>
      </c>
      <c r="M15" s="196" t="str">
        <f>IFERROR(_xll.RtGet("DTSIMI1",K15,"ASK")/100,"")</f>
        <v/>
      </c>
      <c r="N15" s="284" t="e">
        <f>_xll.qlSimpleQuoteSetValue(L15,M15,Trigger)</f>
        <v>#VALUE!</v>
      </c>
      <c r="O15" s="264"/>
      <c r="P15" s="305" t="str">
        <f t="shared" si="2"/>
        <v/>
      </c>
      <c r="Q15" s="306" t="s">
        <v>7</v>
      </c>
      <c r="R15" s="306" t="str">
        <f t="shared" si="7"/>
        <v>EUR_CURVE_DEP3M_6M</v>
      </c>
      <c r="S15" s="307" t="e">
        <f>_xll.qlSimpleQuote(R15,,,,Trigger)</f>
        <v>#NUM!</v>
      </c>
      <c r="T15" s="307" t="str">
        <f>IFERROR(_xll.RtGet("DTSIMI1",R15,$T$3)/100,"")</f>
        <v/>
      </c>
      <c r="U15" s="307" t="str">
        <f>IFERROR(_xll.RtGet("DTSIMI1",R15,$U$3)/100,"")</f>
        <v/>
      </c>
      <c r="V15" s="307" t="str">
        <f t="shared" si="3"/>
        <v/>
      </c>
      <c r="W15" s="284" t="e">
        <f>_xll.qlSimpleQuoteSetValue(S15,V15,Trigger)</f>
        <v>#VALUE!</v>
      </c>
      <c r="X15" s="156"/>
      <c r="Y15" s="305" t="str">
        <f t="shared" si="4"/>
        <v/>
      </c>
      <c r="Z15" s="306" t="s">
        <v>7</v>
      </c>
      <c r="AA15" s="306" t="str">
        <f t="shared" si="8"/>
        <v>EUR_CURVE_DEP6M_6M</v>
      </c>
      <c r="AB15" s="307" t="e">
        <f>_xll.qlSimpleQuote(AA15,,,,Trigger)</f>
        <v>#NUM!</v>
      </c>
      <c r="AC15" s="307" t="str">
        <f>IFERROR(_xll.RtGet("DTSIMI1",AA15,$AC$3)/100,"")</f>
        <v/>
      </c>
      <c r="AD15" s="307" t="str">
        <f>IFERROR(_xll.RtGet("DTSIMI1",AA15,$AD$3)/100,"")</f>
        <v/>
      </c>
      <c r="AE15" s="307" t="str">
        <f t="shared" si="5"/>
        <v/>
      </c>
      <c r="AF15" s="307" t="e">
        <f>_xll.qlSimpleQuoteSetValue(AB15,AE15,Trigger)</f>
        <v>#VALUE!</v>
      </c>
      <c r="AG15" s="166"/>
      <c r="AH15" s="305" t="str">
        <f t="shared" si="6"/>
        <v/>
      </c>
      <c r="AI15" s="306" t="s">
        <v>7</v>
      </c>
      <c r="AJ15" s="306" t="str">
        <f t="shared" si="9"/>
        <v>EUR_CURVE_DEP12M_6M</v>
      </c>
      <c r="AK15" s="307" t="e">
        <f>_xll.qlSimpleQuote(AJ15,,,,Trigger)</f>
        <v>#NUM!</v>
      </c>
      <c r="AL15" s="307" t="str">
        <f>IFERROR(_xll.RtGet("DTSIMI1",AJ15,"ASK")/100,"")</f>
        <v/>
      </c>
      <c r="AM15" s="284" t="e">
        <f>_xll.qlSimpleQuoteSetValue(AK15,AL15,Trigger)</f>
        <v>#VALUE!</v>
      </c>
    </row>
    <row r="16" spans="2:42" x14ac:dyDescent="0.2">
      <c r="B16" s="289" t="str">
        <f t="shared" si="0"/>
        <v/>
      </c>
      <c r="C16" s="289" t="s">
        <v>97</v>
      </c>
      <c r="D16" s="290" t="str">
        <f t="shared" si="10"/>
        <v>EUROISDDS7M</v>
      </c>
      <c r="E16" s="290" t="e">
        <f>_xll.qlSimpleQuote(D16,,,,Trigger)</f>
        <v>#NUM!</v>
      </c>
      <c r="F16" s="271" t="str">
        <f>IFERROR(_xll.RtGet("DTSIMI1",D16,"ASK")/100,"")</f>
        <v/>
      </c>
      <c r="G16" s="118" t="e">
        <f>_xll.qlSimpleQuoteSetValue(E16,F16,Trigger)</f>
        <v>#VALUE!</v>
      </c>
      <c r="I16" s="293" t="str">
        <f t="shared" si="12"/>
        <v/>
      </c>
      <c r="J16" s="294" t="s">
        <v>97</v>
      </c>
      <c r="K16" s="294" t="str">
        <f t="shared" si="11"/>
        <v>EURX1S7M=</v>
      </c>
      <c r="L16" s="195" t="e">
        <f>_xll.qlSimpleQuote(K16,,,,Trigger)</f>
        <v>#NUM!</v>
      </c>
      <c r="M16" s="195" t="str">
        <f>IFERROR(_xll.RtGet("DTSIMI1",K16,"ASK")/100,"")</f>
        <v/>
      </c>
      <c r="N16" s="285" t="e">
        <f>_xll.qlSimpleQuoteSetValue(L16,M16,Trigger)</f>
        <v>#VALUE!</v>
      </c>
      <c r="O16" s="264"/>
      <c r="P16" s="289" t="str">
        <f t="shared" si="2"/>
        <v/>
      </c>
      <c r="Q16" s="290" t="s">
        <v>97</v>
      </c>
      <c r="R16" s="290" t="str">
        <f t="shared" si="7"/>
        <v>EUR_CURVE_DEP3M_7M</v>
      </c>
      <c r="S16" s="271" t="e">
        <f>_xll.qlSimpleQuote(R16,,,,Trigger)</f>
        <v>#NUM!</v>
      </c>
      <c r="T16" s="271" t="str">
        <f>IFERROR(_xll.RtGet("DTSIMI1",R16,$T$3)/100,"")</f>
        <v/>
      </c>
      <c r="U16" s="271" t="str">
        <f>IFERROR(_xll.RtGet("DTSIMI1",R16,$U$3)/100,"")</f>
        <v/>
      </c>
      <c r="V16" s="271" t="str">
        <f t="shared" si="3"/>
        <v/>
      </c>
      <c r="W16" s="285" t="e">
        <f>_xll.qlSimpleQuoteSetValue(S16,V16,Trigger)</f>
        <v>#VALUE!</v>
      </c>
      <c r="X16" s="156"/>
      <c r="Y16" s="289" t="str">
        <f t="shared" si="4"/>
        <v/>
      </c>
      <c r="Z16" s="290" t="s">
        <v>97</v>
      </c>
      <c r="AA16" s="290" t="str">
        <f t="shared" si="8"/>
        <v>EUR_CURVE_DEP6M_7M</v>
      </c>
      <c r="AB16" s="271" t="e">
        <f>_xll.qlSimpleQuote(AA16,,,,Trigger)</f>
        <v>#NUM!</v>
      </c>
      <c r="AC16" s="271" t="str">
        <f>IFERROR(_xll.RtGet("DTSIMI1",AA16,$AC$3)/100,"")</f>
        <v/>
      </c>
      <c r="AD16" s="271" t="str">
        <f>IFERROR(_xll.RtGet("DTSIMI1",AA16,$AD$3)/100,"")</f>
        <v/>
      </c>
      <c r="AE16" s="271" t="str">
        <f t="shared" si="5"/>
        <v/>
      </c>
      <c r="AF16" s="271" t="e">
        <f>_xll.qlSimpleQuoteSetValue(AB16,AE16,Trigger)</f>
        <v>#VALUE!</v>
      </c>
      <c r="AG16" s="166"/>
      <c r="AH16" s="289" t="str">
        <f t="shared" si="6"/>
        <v/>
      </c>
      <c r="AI16" s="290" t="s">
        <v>97</v>
      </c>
      <c r="AJ16" s="290" t="str">
        <f t="shared" si="9"/>
        <v>EUR_CURVE_DEP12M_7M</v>
      </c>
      <c r="AK16" s="271" t="e">
        <f>_xll.qlSimpleQuote(AJ16,,,,Trigger)</f>
        <v>#NUM!</v>
      </c>
      <c r="AL16" s="271" t="str">
        <f>IFERROR(_xll.RtGet("DTSIMI1",AJ16,"ASK")/100,"")</f>
        <v/>
      </c>
      <c r="AM16" s="285" t="e">
        <f>_xll.qlSimpleQuoteSetValue(AK16,AL16,Trigger)</f>
        <v>#VALUE!</v>
      </c>
    </row>
    <row r="17" spans="2:43" x14ac:dyDescent="0.2">
      <c r="B17" s="289" t="str">
        <f t="shared" si="0"/>
        <v/>
      </c>
      <c r="C17" s="289" t="s">
        <v>149</v>
      </c>
      <c r="D17" s="290" t="str">
        <f t="shared" si="10"/>
        <v>EUROISDDS8M</v>
      </c>
      <c r="E17" s="290" t="e">
        <f>_xll.qlSimpleQuote(D17,,,,Trigger)</f>
        <v>#NUM!</v>
      </c>
      <c r="F17" s="271" t="str">
        <f>IFERROR(_xll.RtGet("DTSIMI1",D17,"ASK")/100,"")</f>
        <v/>
      </c>
      <c r="G17" s="118" t="e">
        <f>_xll.qlSimpleQuoteSetValue(E17,F17,Trigger)</f>
        <v>#VALUE!</v>
      </c>
      <c r="I17" s="293" t="str">
        <f t="shared" si="12"/>
        <v/>
      </c>
      <c r="J17" s="294" t="s">
        <v>149</v>
      </c>
      <c r="K17" s="294" t="str">
        <f t="shared" si="11"/>
        <v>EURX1S8M=</v>
      </c>
      <c r="L17" s="195" t="e">
        <f>_xll.qlSimpleQuote(K17,,,,Trigger)</f>
        <v>#NUM!</v>
      </c>
      <c r="M17" s="195" t="str">
        <f>IFERROR(_xll.RtGet("DTSIMI1",K17,"ASK")/100,"")</f>
        <v/>
      </c>
      <c r="N17" s="285" t="e">
        <f>_xll.qlSimpleQuoteSetValue(L17,M17,Trigger)</f>
        <v>#VALUE!</v>
      </c>
      <c r="O17" s="264"/>
      <c r="P17" s="289" t="str">
        <f t="shared" si="2"/>
        <v/>
      </c>
      <c r="Q17" s="290" t="s">
        <v>149</v>
      </c>
      <c r="R17" s="290" t="str">
        <f t="shared" si="7"/>
        <v>EUR_CURVE_DEP3M_8M</v>
      </c>
      <c r="S17" s="271" t="e">
        <f>_xll.qlSimpleQuote(R17,,,,Trigger)</f>
        <v>#NUM!</v>
      </c>
      <c r="T17" s="271" t="str">
        <f>IFERROR(_xll.RtGet("DTSIMI1",R17,$T$3)/100,"")</f>
        <v/>
      </c>
      <c r="U17" s="271" t="str">
        <f>IFERROR(_xll.RtGet("DTSIMI1",R17,$U$3)/100,"")</f>
        <v/>
      </c>
      <c r="V17" s="271" t="str">
        <f t="shared" si="3"/>
        <v/>
      </c>
      <c r="W17" s="285" t="e">
        <f>_xll.qlSimpleQuoteSetValue(S17,V17,Trigger)</f>
        <v>#VALUE!</v>
      </c>
      <c r="X17" s="156"/>
      <c r="Y17" s="289" t="str">
        <f t="shared" si="4"/>
        <v/>
      </c>
      <c r="Z17" s="290" t="s">
        <v>149</v>
      </c>
      <c r="AA17" s="290" t="str">
        <f t="shared" si="8"/>
        <v>EUR_CURVE_DEP6M_8M</v>
      </c>
      <c r="AB17" s="271" t="e">
        <f>_xll.qlSimpleQuote(AA17,,,,Trigger)</f>
        <v>#NUM!</v>
      </c>
      <c r="AC17" s="271" t="str">
        <f>IFERROR(_xll.RtGet("DTSIMI1",AA17,$AC$3)/100,"")</f>
        <v/>
      </c>
      <c r="AD17" s="271" t="str">
        <f>IFERROR(_xll.RtGet("DTSIMI1",AA17,$AD$3)/100,"")</f>
        <v/>
      </c>
      <c r="AE17" s="271" t="str">
        <f t="shared" si="5"/>
        <v/>
      </c>
      <c r="AF17" s="271" t="e">
        <f>_xll.qlSimpleQuoteSetValue(AB17,AE17,Trigger)</f>
        <v>#VALUE!</v>
      </c>
      <c r="AG17" s="166"/>
      <c r="AH17" s="289" t="str">
        <f t="shared" si="6"/>
        <v/>
      </c>
      <c r="AI17" s="290" t="s">
        <v>149</v>
      </c>
      <c r="AJ17" s="290" t="str">
        <f t="shared" si="9"/>
        <v>EUR_CURVE_DEP12M_8M</v>
      </c>
      <c r="AK17" s="271" t="e">
        <f>_xll.qlSimpleQuote(AJ17,,,,Trigger)</f>
        <v>#NUM!</v>
      </c>
      <c r="AL17" s="271" t="str">
        <f>IFERROR(_xll.RtGet("DTSIMI1",AJ17,"ASK")/100,"")</f>
        <v/>
      </c>
      <c r="AM17" s="285" t="e">
        <f>_xll.qlSimpleQuoteSetValue(AK17,AL17,Trigger)</f>
        <v>#VALUE!</v>
      </c>
    </row>
    <row r="18" spans="2:43" x14ac:dyDescent="0.2">
      <c r="B18" s="289" t="str">
        <f t="shared" si="0"/>
        <v/>
      </c>
      <c r="C18" s="289" t="s">
        <v>150</v>
      </c>
      <c r="D18" s="290" t="str">
        <f t="shared" si="10"/>
        <v>EUROISDDS9M</v>
      </c>
      <c r="E18" s="290" t="e">
        <f>_xll.qlSimpleQuote(D18,,,,Trigger)</f>
        <v>#NUM!</v>
      </c>
      <c r="F18" s="271" t="str">
        <f>IFERROR(_xll.RtGet("DTSIMI1",D18,"ASK")/100,"")</f>
        <v/>
      </c>
      <c r="G18" s="118" t="e">
        <f>_xll.qlSimpleQuoteSetValue(E18,F18,Trigger)</f>
        <v>#VALUE!</v>
      </c>
      <c r="I18" s="293" t="str">
        <f t="shared" si="12"/>
        <v/>
      </c>
      <c r="J18" s="294" t="s">
        <v>150</v>
      </c>
      <c r="K18" s="294" t="str">
        <f t="shared" si="11"/>
        <v>EURX1S9M=</v>
      </c>
      <c r="L18" s="195" t="e">
        <f>_xll.qlSimpleQuote(K18,,,,Trigger)</f>
        <v>#NUM!</v>
      </c>
      <c r="M18" s="195" t="str">
        <f>IFERROR(_xll.RtGet("DTSIMI1",K18,"ASK")/100,"")</f>
        <v/>
      </c>
      <c r="N18" s="285" t="e">
        <f>_xll.qlSimpleQuoteSetValue(L18,M18,Trigger)</f>
        <v>#VALUE!</v>
      </c>
      <c r="O18" s="264"/>
      <c r="P18" s="289" t="str">
        <f t="shared" si="2"/>
        <v/>
      </c>
      <c r="Q18" s="290" t="s">
        <v>150</v>
      </c>
      <c r="R18" s="290" t="str">
        <f t="shared" si="7"/>
        <v>EUR_CURVE_DEP3M_9M</v>
      </c>
      <c r="S18" s="271" t="e">
        <f>_xll.qlSimpleQuote(R18,,,,Trigger)</f>
        <v>#NUM!</v>
      </c>
      <c r="T18" s="271" t="str">
        <f>IFERROR(_xll.RtGet("DTSIMI1",R18,$T$3)/100,"")</f>
        <v/>
      </c>
      <c r="U18" s="271" t="str">
        <f>IFERROR(_xll.RtGet("DTSIMI1",R18,$U$3)/100,"")</f>
        <v/>
      </c>
      <c r="V18" s="271" t="str">
        <f t="shared" si="3"/>
        <v/>
      </c>
      <c r="W18" s="285" t="e">
        <f>_xll.qlSimpleQuoteSetValue(S18,V18,Trigger)</f>
        <v>#VALUE!</v>
      </c>
      <c r="X18" s="156"/>
      <c r="Y18" s="289" t="str">
        <f t="shared" si="4"/>
        <v/>
      </c>
      <c r="Z18" s="290" t="s">
        <v>150</v>
      </c>
      <c r="AA18" s="290" t="str">
        <f t="shared" si="8"/>
        <v>EUR_CURVE_DEP6M_9M</v>
      </c>
      <c r="AB18" s="271" t="e">
        <f>_xll.qlSimpleQuote(AA18,,,,Trigger)</f>
        <v>#NUM!</v>
      </c>
      <c r="AC18" s="271" t="str">
        <f>IFERROR(_xll.RtGet("DTSIMI1",AA18,$AC$3)/100,"")</f>
        <v/>
      </c>
      <c r="AD18" s="271" t="str">
        <f>IFERROR(_xll.RtGet("DTSIMI1",AA18,$AD$3)/100,"")</f>
        <v/>
      </c>
      <c r="AE18" s="271" t="str">
        <f t="shared" si="5"/>
        <v/>
      </c>
      <c r="AF18" s="271" t="e">
        <f>_xll.qlSimpleQuoteSetValue(AB18,AE18,Trigger)</f>
        <v>#VALUE!</v>
      </c>
      <c r="AG18" s="166"/>
      <c r="AH18" s="289" t="str">
        <f t="shared" si="6"/>
        <v/>
      </c>
      <c r="AI18" s="290" t="s">
        <v>150</v>
      </c>
      <c r="AJ18" s="290" t="str">
        <f t="shared" si="9"/>
        <v>EUR_CURVE_DEP12M_9M</v>
      </c>
      <c r="AK18" s="271" t="e">
        <f>_xll.qlSimpleQuote(AJ18,,,,Trigger)</f>
        <v>#NUM!</v>
      </c>
      <c r="AL18" s="271" t="str">
        <f>IFERROR(_xll.RtGet("DTSIMI1",AJ18,"ASK")/100,"")</f>
        <v/>
      </c>
      <c r="AM18" s="285" t="e">
        <f>_xll.qlSimpleQuoteSetValue(AK18,AL18,Trigger)</f>
        <v>#VALUE!</v>
      </c>
    </row>
    <row r="19" spans="2:43" x14ac:dyDescent="0.2">
      <c r="B19" s="289" t="str">
        <f t="shared" si="0"/>
        <v/>
      </c>
      <c r="C19" s="289" t="s">
        <v>151</v>
      </c>
      <c r="D19" s="290" t="str">
        <f t="shared" si="10"/>
        <v>EUROISDDS10M</v>
      </c>
      <c r="E19" s="290" t="e">
        <f>_xll.qlSimpleQuote(D19,,,,Trigger)</f>
        <v>#NUM!</v>
      </c>
      <c r="F19" s="271" t="str">
        <f>IFERROR(_xll.RtGet("DTSIMI1",D19,"ASK")/100,"")</f>
        <v/>
      </c>
      <c r="G19" s="118" t="e">
        <f>_xll.qlSimpleQuoteSetValue(E19,F19,Trigger)</f>
        <v>#VALUE!</v>
      </c>
      <c r="I19" s="293" t="str">
        <f t="shared" si="12"/>
        <v/>
      </c>
      <c r="J19" s="294" t="s">
        <v>151</v>
      </c>
      <c r="K19" s="294" t="str">
        <f t="shared" si="11"/>
        <v>EURX1S10M=</v>
      </c>
      <c r="L19" s="195" t="e">
        <f>_xll.qlSimpleQuote(K19,,,,Trigger)</f>
        <v>#NUM!</v>
      </c>
      <c r="M19" s="195" t="str">
        <f>IFERROR(_xll.RtGet("DTSIMI1",K19,"ASK")/100,"")</f>
        <v/>
      </c>
      <c r="N19" s="285" t="e">
        <f>_xll.qlSimpleQuoteSetValue(L19,M19,Trigger)</f>
        <v>#VALUE!</v>
      </c>
      <c r="O19" s="264"/>
      <c r="P19" s="289" t="str">
        <f t="shared" si="2"/>
        <v/>
      </c>
      <c r="Q19" s="290" t="s">
        <v>151</v>
      </c>
      <c r="R19" s="290" t="str">
        <f t="shared" si="7"/>
        <v>EUR_CURVE_DEP3M_10M</v>
      </c>
      <c r="S19" s="271" t="e">
        <f>_xll.qlSimpleQuote(R19,,,,Trigger)</f>
        <v>#NUM!</v>
      </c>
      <c r="T19" s="271" t="str">
        <f>IFERROR(_xll.RtGet("DTSIMI1",R19,$T$3)/100,"")</f>
        <v/>
      </c>
      <c r="U19" s="271" t="str">
        <f>IFERROR(_xll.RtGet("DTSIMI1",R19,$U$3)/100,"")</f>
        <v/>
      </c>
      <c r="V19" s="271" t="str">
        <f t="shared" si="3"/>
        <v/>
      </c>
      <c r="W19" s="285" t="e">
        <f>_xll.qlSimpleQuoteSetValue(S19,V19,Trigger)</f>
        <v>#VALUE!</v>
      </c>
      <c r="X19" s="156"/>
      <c r="Y19" s="289" t="str">
        <f t="shared" si="4"/>
        <v/>
      </c>
      <c r="Z19" s="290" t="s">
        <v>151</v>
      </c>
      <c r="AA19" s="290" t="str">
        <f t="shared" si="8"/>
        <v>EUR_CURVE_DEP6M_10M</v>
      </c>
      <c r="AB19" s="271" t="e">
        <f>_xll.qlSimpleQuote(AA19,,,,Trigger)</f>
        <v>#NUM!</v>
      </c>
      <c r="AC19" s="271" t="str">
        <f>IFERROR(_xll.RtGet("DTSIMI1",AA19,$AC$3)/100,"")</f>
        <v/>
      </c>
      <c r="AD19" s="271" t="str">
        <f>IFERROR(_xll.RtGet("DTSIMI1",AA19,$AD$3)/100,"")</f>
        <v/>
      </c>
      <c r="AE19" s="271" t="str">
        <f t="shared" si="5"/>
        <v/>
      </c>
      <c r="AF19" s="271" t="e">
        <f>_xll.qlSimpleQuoteSetValue(AB19,AE19,Trigger)</f>
        <v>#VALUE!</v>
      </c>
      <c r="AG19" s="166"/>
      <c r="AH19" s="289" t="str">
        <f t="shared" si="6"/>
        <v/>
      </c>
      <c r="AI19" s="290" t="s">
        <v>151</v>
      </c>
      <c r="AJ19" s="290" t="str">
        <f t="shared" si="9"/>
        <v>EUR_CURVE_DEP12M_10M</v>
      </c>
      <c r="AK19" s="271" t="e">
        <f>_xll.qlSimpleQuote(AJ19,,,,Trigger)</f>
        <v>#NUM!</v>
      </c>
      <c r="AL19" s="271" t="str">
        <f>IFERROR(_xll.RtGet("DTSIMI1",AJ19,"ASK")/100,"")</f>
        <v/>
      </c>
      <c r="AM19" s="285" t="e">
        <f>_xll.qlSimpleQuoteSetValue(AK19,AL19,Trigger)</f>
        <v>#VALUE!</v>
      </c>
    </row>
    <row r="20" spans="2:43" x14ac:dyDescent="0.2">
      <c r="B20" s="289" t="str">
        <f t="shared" si="0"/>
        <v/>
      </c>
      <c r="C20" s="289" t="s">
        <v>152</v>
      </c>
      <c r="D20" s="290" t="str">
        <f t="shared" si="10"/>
        <v>EUROISDDS11M</v>
      </c>
      <c r="E20" s="290" t="e">
        <f>_xll.qlSimpleQuote(D20,,,,Trigger)</f>
        <v>#NUM!</v>
      </c>
      <c r="F20" s="271" t="str">
        <f>IFERROR(_xll.RtGet("DTSIMI1",D20,"ASK")/100,"")</f>
        <v/>
      </c>
      <c r="G20" s="118" t="e">
        <f>_xll.qlSimpleQuoteSetValue(E20,F20,Trigger)</f>
        <v>#VALUE!</v>
      </c>
      <c r="I20" s="293" t="str">
        <f t="shared" si="12"/>
        <v/>
      </c>
      <c r="J20" s="294" t="s">
        <v>152</v>
      </c>
      <c r="K20" s="294" t="str">
        <f t="shared" si="11"/>
        <v>EURX1S11M=</v>
      </c>
      <c r="L20" s="195" t="e">
        <f>_xll.qlSimpleQuote(K20,,,,Trigger)</f>
        <v>#NUM!</v>
      </c>
      <c r="M20" s="195" t="str">
        <f>IFERROR(_xll.RtGet("DTSIMI1",K20,"ASK")/100,"")</f>
        <v/>
      </c>
      <c r="N20" s="285" t="e">
        <f>_xll.qlSimpleQuoteSetValue(L20,M20,Trigger)</f>
        <v>#VALUE!</v>
      </c>
      <c r="O20" s="165" t="s">
        <v>219</v>
      </c>
      <c r="P20" s="289" t="str">
        <f t="shared" si="2"/>
        <v/>
      </c>
      <c r="Q20" s="290" t="s">
        <v>152</v>
      </c>
      <c r="R20" s="290" t="str">
        <f t="shared" si="7"/>
        <v>EUR_CURVE_DEP3M_11M</v>
      </c>
      <c r="S20" s="271" t="e">
        <f>_xll.qlSimpleQuote(R20,,,,Trigger)</f>
        <v>#NUM!</v>
      </c>
      <c r="T20" s="271" t="str">
        <f>IFERROR(_xll.RtGet("DTSIMI1",R20,$T$3)/100,"")</f>
        <v/>
      </c>
      <c r="U20" s="271" t="str">
        <f>IFERROR(_xll.RtGet("DTSIMI1",R20,$U$3)/100,"")</f>
        <v/>
      </c>
      <c r="V20" s="271" t="str">
        <f t="shared" si="3"/>
        <v/>
      </c>
      <c r="W20" s="285" t="e">
        <f>_xll.qlSimpleQuoteSetValue(S20,V20,Trigger)</f>
        <v>#VALUE!</v>
      </c>
      <c r="X20" s="156"/>
      <c r="Y20" s="289" t="str">
        <f t="shared" si="4"/>
        <v/>
      </c>
      <c r="Z20" s="290" t="s">
        <v>152</v>
      </c>
      <c r="AA20" s="290" t="str">
        <f t="shared" si="8"/>
        <v>EUR_CURVE_DEP6M_11M</v>
      </c>
      <c r="AB20" s="271" t="e">
        <f>_xll.qlSimpleQuote(AA20,,,,Trigger)</f>
        <v>#NUM!</v>
      </c>
      <c r="AC20" s="271" t="str">
        <f>IFERROR(_xll.RtGet("DTSIMI1",AA20,$AC$3)/100,"")</f>
        <v/>
      </c>
      <c r="AD20" s="271" t="str">
        <f>IFERROR(_xll.RtGet("DTSIMI1",AA20,$AD$3)/100,"")</f>
        <v/>
      </c>
      <c r="AE20" s="271" t="str">
        <f t="shared" si="5"/>
        <v/>
      </c>
      <c r="AF20" s="271" t="e">
        <f>_xll.qlSimpleQuoteSetValue(AB20,AE20,Trigger)</f>
        <v>#VALUE!</v>
      </c>
      <c r="AG20" s="166"/>
      <c r="AH20" s="289" t="str">
        <f t="shared" si="6"/>
        <v/>
      </c>
      <c r="AI20" s="290" t="s">
        <v>152</v>
      </c>
      <c r="AJ20" s="290" t="str">
        <f t="shared" si="9"/>
        <v>EUR_CURVE_DEP12M_11M</v>
      </c>
      <c r="AK20" s="271" t="e">
        <f>_xll.qlSimpleQuote(AJ20,,,,Trigger)</f>
        <v>#NUM!</v>
      </c>
      <c r="AL20" s="271" t="str">
        <f>IFERROR(_xll.RtGet("DTSIMI1",AJ20,"ASK")/100,"")</f>
        <v/>
      </c>
      <c r="AM20" s="285" t="e">
        <f>_xll.qlSimpleQuoteSetValue(AK20,AL20,Trigger)</f>
        <v>#VALUE!</v>
      </c>
    </row>
    <row r="21" spans="2:43" x14ac:dyDescent="0.2">
      <c r="B21" s="289" t="str">
        <f t="shared" si="0"/>
        <v/>
      </c>
      <c r="C21" s="289" t="s">
        <v>168</v>
      </c>
      <c r="D21" s="290" t="str">
        <f t="shared" si="10"/>
        <v>EUROISDDS12M</v>
      </c>
      <c r="E21" s="290" t="e">
        <f>_xll.qlSimpleQuote(D21,,,,Trigger)</f>
        <v>#NUM!</v>
      </c>
      <c r="F21" s="272" t="str">
        <f>IFERROR(_xll.RtGet("DTSIMI1",D21,"ASK")/100,"")</f>
        <v/>
      </c>
      <c r="G21" s="119" t="e">
        <f>_xll.qlSimpleQuoteSetValue(E21,F21,Trigger)</f>
        <v>#VALUE!</v>
      </c>
      <c r="I21" s="293" t="str">
        <f t="shared" si="12"/>
        <v/>
      </c>
      <c r="J21" s="294" t="s">
        <v>168</v>
      </c>
      <c r="K21" s="294" t="str">
        <f t="shared" si="11"/>
        <v>EURX1S12M=</v>
      </c>
      <c r="L21" s="326" t="e">
        <f>_xll.qlSimpleQuote(K21,,,,Trigger)</f>
        <v>#NUM!</v>
      </c>
      <c r="M21" s="326" t="str">
        <f>IFERROR(_xll.RtGet("DTSIMI1",K21,"ASK")/100,"")</f>
        <v/>
      </c>
      <c r="N21" s="285" t="e">
        <f>_xll.qlSimpleQuoteSetValue(L21,M21,Trigger)</f>
        <v>#VALUE!</v>
      </c>
      <c r="O21" s="165" t="s">
        <v>219</v>
      </c>
      <c r="P21" s="289" t="str">
        <f t="shared" si="2"/>
        <v/>
      </c>
      <c r="Q21" s="290" t="s">
        <v>168</v>
      </c>
      <c r="R21" s="290" t="str">
        <f t="shared" si="7"/>
        <v>EUR_CURVE_DEP3M_12M</v>
      </c>
      <c r="S21" s="272" t="e">
        <f>_xll.qlSimpleQuote(R21,,,,Trigger)</f>
        <v>#NUM!</v>
      </c>
      <c r="T21" s="272" t="str">
        <f>IFERROR(_xll.RtGet("DTSIMI1",R21,$T$3)/100,"")</f>
        <v/>
      </c>
      <c r="U21" s="272" t="str">
        <f>IFERROR(_xll.RtGet("DTSIMI1",R21,$U$3)/100,"")</f>
        <v/>
      </c>
      <c r="V21" s="272" t="str">
        <f t="shared" si="3"/>
        <v/>
      </c>
      <c r="W21" s="285" t="e">
        <f>_xll.qlSimpleQuoteSetValue(S21,V21,Trigger)</f>
        <v>#VALUE!</v>
      </c>
      <c r="Y21" s="289" t="str">
        <f t="shared" si="4"/>
        <v/>
      </c>
      <c r="Z21" s="290" t="s">
        <v>168</v>
      </c>
      <c r="AA21" s="290" t="str">
        <f t="shared" si="8"/>
        <v>EUR_CURVE_DEP6M_12M</v>
      </c>
      <c r="AB21" s="272" t="e">
        <f>_xll.qlSimpleQuote(AA21,,,,Trigger)</f>
        <v>#NUM!</v>
      </c>
      <c r="AC21" s="272" t="str">
        <f>IFERROR(_xll.RtGet("DTSIMI1",AA21,$AC$3)/100,"")</f>
        <v/>
      </c>
      <c r="AD21" s="271" t="str">
        <f>IFERROR(_xll.RtGet("DTSIMI1",AA21,$AD$3)/100,"")</f>
        <v/>
      </c>
      <c r="AE21" s="271" t="str">
        <f t="shared" si="5"/>
        <v/>
      </c>
      <c r="AF21" s="271" t="e">
        <f>_xll.qlSimpleQuoteSetValue(AB21,AE21,Trigger)</f>
        <v>#VALUE!</v>
      </c>
      <c r="AH21" s="289" t="str">
        <f t="shared" si="6"/>
        <v/>
      </c>
      <c r="AI21" s="290" t="s">
        <v>168</v>
      </c>
      <c r="AJ21" s="290" t="str">
        <f t="shared" si="9"/>
        <v>EUR_CURVE_DEP12M_12M</v>
      </c>
      <c r="AK21" s="272" t="e">
        <f>_xll.qlSimpleQuote(AJ21,,,,Trigger)</f>
        <v>#NUM!</v>
      </c>
      <c r="AL21" s="272" t="str">
        <f>IFERROR(_xll.RtGet("DTSIMI1",AJ21,"ASK")/100,"")</f>
        <v/>
      </c>
      <c r="AM21" s="285" t="e">
        <f>_xll.qlSimpleQuoteSetValue(AK21,AL21,Trigger)</f>
        <v>#VALUE!</v>
      </c>
    </row>
    <row r="22" spans="2:43" x14ac:dyDescent="0.2">
      <c r="B22" s="254" t="str">
        <f t="shared" si="0"/>
        <v/>
      </c>
      <c r="C22" s="286" t="str">
        <f>Stub</f>
        <v>#20151216</v>
      </c>
      <c r="D22" s="287"/>
      <c r="E22" s="287"/>
      <c r="F22" s="255"/>
      <c r="G22" s="255"/>
      <c r="H22" s="165" t="s">
        <v>219</v>
      </c>
      <c r="I22" s="286" t="str">
        <f>IF(M22="","","Dp")</f>
        <v/>
      </c>
      <c r="J22" s="287" t="str">
        <f>Stub</f>
        <v>#20151216</v>
      </c>
      <c r="K22" s="287"/>
      <c r="L22" s="255"/>
      <c r="M22" s="255"/>
      <c r="N22" s="288"/>
      <c r="O22" s="165" t="s">
        <v>219</v>
      </c>
      <c r="P22" s="286" t="str">
        <f t="shared" si="2"/>
        <v/>
      </c>
      <c r="Q22" s="287" t="str">
        <f>Stub</f>
        <v>#20151216</v>
      </c>
      <c r="R22" s="287" t="str">
        <f t="shared" si="7"/>
        <v>EUR_CURVE_DEP3M_#20151216</v>
      </c>
      <c r="S22" s="255" t="e">
        <f>_xll.qlSimpleQuote("STUB"&amp;$P$2,,,,Trigger)</f>
        <v>#NUM!</v>
      </c>
      <c r="T22" s="255" t="str">
        <f>IFERROR(_xll.RtGet("DTSIMI1",R22,$T$3)/100,"")</f>
        <v/>
      </c>
      <c r="U22" s="255" t="str">
        <f>IFERROR(_xll.RtGet("DTSIMI1",R22,$U$3)/100,"")</f>
        <v/>
      </c>
      <c r="V22" s="255" t="str">
        <f t="shared" si="3"/>
        <v/>
      </c>
      <c r="W22" s="288" t="e">
        <f>_xll.qlSimpleQuoteSetValue(S22,V22,Trigger)</f>
        <v>#VALUE!</v>
      </c>
      <c r="Y22" s="286" t="str">
        <f t="shared" si="4"/>
        <v/>
      </c>
      <c r="Z22" s="287" t="str">
        <f>Stub</f>
        <v>#20151216</v>
      </c>
      <c r="AA22" s="287" t="str">
        <f t="shared" si="8"/>
        <v>EUR_CURVE_DEP6M_#20151216</v>
      </c>
      <c r="AB22" s="255" t="e">
        <f>_xll.qlSimpleQuote("STUB"&amp;$Y$2,,,,Trigger)</f>
        <v>#NUM!</v>
      </c>
      <c r="AC22" s="255" t="str">
        <f>IFERROR(_xll.RtGet("DTSIMI1",AA22,$AC$3)/100,"")</f>
        <v/>
      </c>
      <c r="AD22" s="255" t="str">
        <f>IFERROR(_xll.RtGet("DTSIMI1",AA22,$AD$3)/100,"")</f>
        <v/>
      </c>
      <c r="AE22" s="255" t="str">
        <f t="shared" si="5"/>
        <v/>
      </c>
      <c r="AF22" s="255" t="e">
        <f>_xll.qlSimpleQuoteSetValue(AB22,AE22,Trigger)</f>
        <v>#VALUE!</v>
      </c>
      <c r="AH22" s="286" t="str">
        <f t="shared" si="6"/>
        <v/>
      </c>
      <c r="AI22" s="287" t="str">
        <f>Stub</f>
        <v>#20151216</v>
      </c>
      <c r="AJ22" s="287" t="str">
        <f t="shared" si="9"/>
        <v>EUR_CURVE_DEP12M_#20151216</v>
      </c>
      <c r="AK22" s="255" t="e">
        <f>_xll.qlSimpleQuote("STUB"&amp;$AH$2,,,,Trigger)</f>
        <v>#NUM!</v>
      </c>
      <c r="AL22" s="255" t="str">
        <f>IFERROR(_xll.RtGet("DTSIMI1",AJ22,"ASK")/100,"")</f>
        <v/>
      </c>
      <c r="AM22" s="288" t="e">
        <f>_xll.qlSimpleQuoteSetValue(AK22,AL22,Trigger)</f>
        <v>#VALUE!</v>
      </c>
      <c r="AP22" s="181" t="s">
        <v>255</v>
      </c>
      <c r="AQ22" s="181" t="s">
        <v>256</v>
      </c>
    </row>
    <row r="23" spans="2:43" x14ac:dyDescent="0.2">
      <c r="B23" s="339"/>
      <c r="C23" s="340" t="str">
        <f>Q23</f>
        <v>Z5</v>
      </c>
      <c r="D23" s="341"/>
      <c r="E23" s="341"/>
      <c r="F23" s="342"/>
      <c r="G23" s="310"/>
      <c r="H23" s="165" t="s">
        <v>219</v>
      </c>
      <c r="I23" s="340" t="str">
        <f>IF(M23="","","Sf")</f>
        <v/>
      </c>
      <c r="J23" s="341" t="str">
        <f>Q23</f>
        <v>Z5</v>
      </c>
      <c r="K23" s="341"/>
      <c r="L23" s="342"/>
      <c r="M23" s="346"/>
      <c r="N23" s="324"/>
      <c r="O23" s="165" t="s">
        <v>219</v>
      </c>
      <c r="P23" s="340" t="str">
        <f>IF(V23="","","Sf")</f>
        <v/>
      </c>
      <c r="Q23" s="341" t="str">
        <f>_xll.qlIMMNextCode(DATE(RIGHT(LEFT(Stub,5),4),LEFT(RIGHT(Stub,4),2),RIGHT(Stub,2))-1)</f>
        <v>Z5</v>
      </c>
      <c r="R23" s="341" t="str">
        <f t="shared" ref="R23:R28" si="13">Currency&amp;"_CURVE_FUT"&amp;$P$2&amp;"_"&amp;Q23</f>
        <v>EUR_CURVE_FUT3M_Z5</v>
      </c>
      <c r="S23" s="342" t="e">
        <f>_xll.qlSimpleQuote(R23,,,,Trigger)</f>
        <v>#NUM!</v>
      </c>
      <c r="T23" s="342" t="str">
        <f>IFERROR(_xll.RtGet("DTSIMI1",R23,$T$3),"")</f>
        <v>#N/A Invalid source.</v>
      </c>
      <c r="U23" s="342" t="str">
        <f>IFERROR(_xll.RtGet("DTSIMI1",R23,$U$3),"")</f>
        <v>#N/A Invalid source.</v>
      </c>
      <c r="V23" s="348" t="str">
        <f t="shared" si="3"/>
        <v/>
      </c>
      <c r="W23" s="324" t="e">
        <f>_xll.qlSimpleQuoteSetValue(S23,V23,Trigger)</f>
        <v>#VALUE!</v>
      </c>
      <c r="Y23" s="340" t="str">
        <f>IF(AC23="","","Sf")</f>
        <v>Sf</v>
      </c>
      <c r="Z23" s="341" t="str">
        <f>Q23</f>
        <v>Z5</v>
      </c>
      <c r="AA23" s="341" t="str">
        <f t="shared" ref="AA23:AA28" si="14">Currency&amp;"_CURVE_FUT"&amp;$Y$2&amp;"_"&amp;Z23</f>
        <v>EUR_CURVE_FUT6M_Z5</v>
      </c>
      <c r="AB23" s="342" t="e">
        <f>_xll.qlSimpleQuote(AA23,,,,Trigger)</f>
        <v>#NUM!</v>
      </c>
      <c r="AC23" s="346" t="str">
        <f>IFERROR(_xll.RtGet("DTSIMI1",AA23,$AC$3),"")</f>
        <v>#N/A Invalid source.</v>
      </c>
      <c r="AD23" s="346" t="str">
        <f>IFERROR(_xll.RtGet("DTSIMI1",AA23,$AD$3),"")</f>
        <v>#N/A Invalid source.</v>
      </c>
      <c r="AE23" s="346" t="str">
        <f t="shared" si="5"/>
        <v/>
      </c>
      <c r="AF23" s="377" t="e">
        <f>_xll.qlSimpleQuoteSetValue(AB23,AC23,Trigger)</f>
        <v>#VALUE!</v>
      </c>
      <c r="AH23" s="340" t="str">
        <f>IF(AL23="","","Sf")</f>
        <v>Sf</v>
      </c>
      <c r="AI23" s="341" t="str">
        <f>Q23</f>
        <v>Z5</v>
      </c>
      <c r="AJ23" s="341" t="str">
        <f t="shared" ref="AJ23:AJ28" si="15">Currency&amp;"_CURVE_FUT"&amp;$AH$2&amp;"_"&amp;AI23</f>
        <v>EUR_CURVE_FUT12M_Z5</v>
      </c>
      <c r="AK23" s="342" t="e">
        <f>_xll.qlSimpleQuote(AJ23,,,,Trigger)</f>
        <v>#NUM!</v>
      </c>
      <c r="AL23" s="348" t="str">
        <f>IFERROR(_xll.RtGet("DTSIMI1",AJ23,"ASK"),"")</f>
        <v>#N/A Invalid source.</v>
      </c>
      <c r="AM23" s="324" t="e">
        <f>_xll.qlSimpleQuoteSetValue(AK23,AL23,Trigger)</f>
        <v>#VALUE!</v>
      </c>
      <c r="AP23" s="381">
        <f>AQ23</f>
        <v>0</v>
      </c>
      <c r="AQ23" s="381">
        <v>0</v>
      </c>
    </row>
    <row r="24" spans="2:43" x14ac:dyDescent="0.2">
      <c r="B24" s="339"/>
      <c r="C24" s="340" t="str">
        <f t="shared" ref="C24:C28" si="16">Q24</f>
        <v>H6</v>
      </c>
      <c r="D24" s="341"/>
      <c r="E24" s="341"/>
      <c r="F24" s="342"/>
      <c r="G24" s="310"/>
      <c r="H24" s="165" t="s">
        <v>219</v>
      </c>
      <c r="I24" s="340" t="str">
        <f t="shared" ref="I24:I28" si="17">IF(M24="","","Sf")</f>
        <v/>
      </c>
      <c r="J24" s="341" t="str">
        <f t="shared" ref="J24:J28" si="18">Q24</f>
        <v>H6</v>
      </c>
      <c r="K24" s="341"/>
      <c r="L24" s="342"/>
      <c r="M24" s="346"/>
      <c r="N24" s="324"/>
      <c r="O24" s="165" t="s">
        <v>219</v>
      </c>
      <c r="P24" s="340" t="str">
        <f t="shared" ref="P24:P28" si="19">IF(V24="","","Sf")</f>
        <v/>
      </c>
      <c r="Q24" s="341" t="str">
        <f>_xll.qlIMMNextCode(Q23)</f>
        <v>H6</v>
      </c>
      <c r="R24" s="341" t="str">
        <f t="shared" si="13"/>
        <v>EUR_CURVE_FUT3M_H6</v>
      </c>
      <c r="S24" s="342" t="e">
        <f>_xll.qlSimpleQuote(R24,,,,Trigger)</f>
        <v>#NUM!</v>
      </c>
      <c r="T24" s="342" t="str">
        <f>IFERROR(_xll.RtGet("DTSIMI1",R24,$T$3),"")</f>
        <v>#N/A Invalid source.</v>
      </c>
      <c r="U24" s="342" t="str">
        <f>IFERROR(_xll.RtGet("DTSIMI1",R24,$U$3),"")</f>
        <v>#N/A Invalid source.</v>
      </c>
      <c r="V24" s="348" t="str">
        <f t="shared" si="3"/>
        <v/>
      </c>
      <c r="W24" s="324" t="e">
        <f>_xll.qlSimpleQuoteSetValue(S24,V24,Trigger)</f>
        <v>#VALUE!</v>
      </c>
      <c r="Y24" s="340" t="str">
        <f t="shared" ref="Y24:Y28" si="20">IF(AC24="","","Sf")</f>
        <v>Sf</v>
      </c>
      <c r="Z24" s="341" t="str">
        <f t="shared" ref="Z24:Z28" si="21">Q24</f>
        <v>H6</v>
      </c>
      <c r="AA24" s="341" t="str">
        <f t="shared" si="14"/>
        <v>EUR_CURVE_FUT6M_H6</v>
      </c>
      <c r="AB24" s="342" t="e">
        <f>_xll.qlSimpleQuote(AA24,,,,Trigger)</f>
        <v>#NUM!</v>
      </c>
      <c r="AC24" s="346" t="str">
        <f>IFERROR(_xll.RtGet("DTSIMI1",AA24,$AC$3),"")</f>
        <v>#N/A Invalid source.</v>
      </c>
      <c r="AD24" s="346" t="str">
        <f>IFERROR(_xll.RtGet("DTSIMI1",AA24,$AD$3),"")</f>
        <v>#N/A Invalid source.</v>
      </c>
      <c r="AE24" s="346" t="str">
        <f t="shared" si="5"/>
        <v/>
      </c>
      <c r="AF24" s="377" t="e">
        <f>_xll.qlSimpleQuoteSetValue(AB24,AC24,Trigger)</f>
        <v>#VALUE!</v>
      </c>
      <c r="AH24" s="340" t="str">
        <f t="shared" ref="AH24:AH28" si="22">IF(AL24="","","Sf")</f>
        <v>Sf</v>
      </c>
      <c r="AI24" s="341" t="str">
        <f t="shared" ref="AI24:AI28" si="23">Q24</f>
        <v>H6</v>
      </c>
      <c r="AJ24" s="341" t="str">
        <f t="shared" si="15"/>
        <v>EUR_CURVE_FUT12M_H6</v>
      </c>
      <c r="AK24" s="342" t="e">
        <f>_xll.qlSimpleQuote(AJ24,,,,Trigger)</f>
        <v>#NUM!</v>
      </c>
      <c r="AL24" s="348" t="str">
        <f>IFERROR(_xll.RtGet("DTSIMI1",AJ24,"ASK"),"")</f>
        <v>#N/A Invalid source.</v>
      </c>
      <c r="AM24" s="324" t="e">
        <f>_xll.qlSimpleQuoteSetValue(AK24,AL24,Trigger)</f>
        <v>#VALUE!</v>
      </c>
      <c r="AP24" s="382">
        <f t="shared" ref="AP24:AP28" si="24">AQ24</f>
        <v>-2.5000000000000001E-4</v>
      </c>
      <c r="AQ24" s="382">
        <v>-2.5000000000000001E-4</v>
      </c>
    </row>
    <row r="25" spans="2:43" x14ac:dyDescent="0.2">
      <c r="B25" s="339"/>
      <c r="C25" s="340" t="str">
        <f t="shared" si="16"/>
        <v>M6</v>
      </c>
      <c r="D25" s="341"/>
      <c r="E25" s="341"/>
      <c r="F25" s="342"/>
      <c r="G25" s="310"/>
      <c r="H25" s="165" t="s">
        <v>219</v>
      </c>
      <c r="I25" s="340" t="str">
        <f t="shared" si="17"/>
        <v/>
      </c>
      <c r="J25" s="341" t="str">
        <f t="shared" si="18"/>
        <v>M6</v>
      </c>
      <c r="K25" s="341"/>
      <c r="L25" s="342"/>
      <c r="M25" s="346"/>
      <c r="N25" s="324"/>
      <c r="O25" s="165" t="s">
        <v>219</v>
      </c>
      <c r="P25" s="340" t="str">
        <f t="shared" si="19"/>
        <v/>
      </c>
      <c r="Q25" s="341" t="str">
        <f>_xll.qlIMMNextCode(Q24)</f>
        <v>M6</v>
      </c>
      <c r="R25" s="341" t="str">
        <f t="shared" si="13"/>
        <v>EUR_CURVE_FUT3M_M6</v>
      </c>
      <c r="S25" s="342" t="e">
        <f>_xll.qlSimpleQuote(R25,,,,Trigger)</f>
        <v>#NUM!</v>
      </c>
      <c r="T25" s="342" t="str">
        <f>IFERROR(_xll.RtGet("DTSIMI1",R25,$T$3),"")</f>
        <v>#N/A Invalid source.</v>
      </c>
      <c r="U25" s="342" t="str">
        <f>IFERROR(_xll.RtGet("DTSIMI1",R25,$U$3),"")</f>
        <v>#N/A Invalid source.</v>
      </c>
      <c r="V25" s="348" t="str">
        <f t="shared" si="3"/>
        <v/>
      </c>
      <c r="W25" s="324" t="e">
        <f>_xll.qlSimpleQuoteSetValue(S25,V25,Trigger)</f>
        <v>#VALUE!</v>
      </c>
      <c r="Y25" s="340" t="str">
        <f t="shared" si="20"/>
        <v>Sf</v>
      </c>
      <c r="Z25" s="341" t="str">
        <f t="shared" si="21"/>
        <v>M6</v>
      </c>
      <c r="AA25" s="341" t="str">
        <f t="shared" si="14"/>
        <v>EUR_CURVE_FUT6M_M6</v>
      </c>
      <c r="AB25" s="342" t="e">
        <f>_xll.qlSimpleQuote(AA25,,,,Trigger)</f>
        <v>#NUM!</v>
      </c>
      <c r="AC25" s="346" t="str">
        <f>IFERROR(_xll.RtGet("DTSIMI1",AA25,$AC$3),"")</f>
        <v>#N/A Invalid source.</v>
      </c>
      <c r="AD25" s="346" t="str">
        <f>IFERROR(_xll.RtGet("DTSIMI1",AA25,$AD$3),"")</f>
        <v>#N/A Invalid source.</v>
      </c>
      <c r="AE25" s="346" t="str">
        <f t="shared" si="5"/>
        <v/>
      </c>
      <c r="AF25" s="377" t="e">
        <f>_xll.qlSimpleQuoteSetValue(AB25,AC25,Trigger)</f>
        <v>#VALUE!</v>
      </c>
      <c r="AH25" s="340" t="str">
        <f t="shared" si="22"/>
        <v>Sf</v>
      </c>
      <c r="AI25" s="341" t="str">
        <f t="shared" si="23"/>
        <v>M6</v>
      </c>
      <c r="AJ25" s="341" t="str">
        <f t="shared" si="15"/>
        <v>EUR_CURVE_FUT12M_M6</v>
      </c>
      <c r="AK25" s="342" t="e">
        <f>_xll.qlSimpleQuote(AJ25,,,,Trigger)</f>
        <v>#NUM!</v>
      </c>
      <c r="AL25" s="348" t="str">
        <f>IFERROR(_xll.RtGet("DTSIMI1",AJ25,"ASK"),"")</f>
        <v>#N/A Invalid source.</v>
      </c>
      <c r="AM25" s="324" t="e">
        <f>_xll.qlSimpleQuoteSetValue(AK25,AL25,Trigger)</f>
        <v>#VALUE!</v>
      </c>
      <c r="AP25" s="382">
        <f t="shared" si="24"/>
        <v>-2.5000000000000001E-4</v>
      </c>
      <c r="AQ25" s="382">
        <v>-2.5000000000000001E-4</v>
      </c>
    </row>
    <row r="26" spans="2:43" x14ac:dyDescent="0.2">
      <c r="B26" s="339"/>
      <c r="C26" s="340" t="str">
        <f t="shared" si="16"/>
        <v>U6</v>
      </c>
      <c r="D26" s="341"/>
      <c r="E26" s="341"/>
      <c r="F26" s="342"/>
      <c r="G26" s="310"/>
      <c r="H26" s="165" t="s">
        <v>219</v>
      </c>
      <c r="I26" s="340" t="str">
        <f t="shared" si="17"/>
        <v/>
      </c>
      <c r="J26" s="341" t="str">
        <f t="shared" si="18"/>
        <v>U6</v>
      </c>
      <c r="K26" s="341"/>
      <c r="L26" s="342"/>
      <c r="M26" s="346"/>
      <c r="N26" s="324"/>
      <c r="O26" s="165" t="s">
        <v>219</v>
      </c>
      <c r="P26" s="340" t="str">
        <f t="shared" si="19"/>
        <v/>
      </c>
      <c r="Q26" s="341" t="str">
        <f>_xll.qlIMMNextCode(Q25)</f>
        <v>U6</v>
      </c>
      <c r="R26" s="341" t="str">
        <f t="shared" si="13"/>
        <v>EUR_CURVE_FUT3M_U6</v>
      </c>
      <c r="S26" s="342" t="e">
        <f>_xll.qlSimpleQuote(R26,,,,Trigger)</f>
        <v>#NUM!</v>
      </c>
      <c r="T26" s="342" t="str">
        <f>IFERROR(_xll.RtGet("DTSIMI1",R26,$T$3),"")</f>
        <v>#N/A Invalid source.</v>
      </c>
      <c r="U26" s="342" t="str">
        <f>IFERROR(_xll.RtGet("DTSIMI1",R26,$U$3),"")</f>
        <v>#N/A Invalid source.</v>
      </c>
      <c r="V26" s="348" t="str">
        <f t="shared" si="3"/>
        <v/>
      </c>
      <c r="W26" s="324" t="e">
        <f>_xll.qlSimpleQuoteSetValue(S26,V26,Trigger)</f>
        <v>#VALUE!</v>
      </c>
      <c r="Y26" s="340" t="str">
        <f t="shared" si="20"/>
        <v>Sf</v>
      </c>
      <c r="Z26" s="341" t="str">
        <f t="shared" si="21"/>
        <v>U6</v>
      </c>
      <c r="AA26" s="341" t="str">
        <f t="shared" si="14"/>
        <v>EUR_CURVE_FUT6M_U6</v>
      </c>
      <c r="AB26" s="342" t="e">
        <f>_xll.qlSimpleQuote(AA26,,,,Trigger)</f>
        <v>#NUM!</v>
      </c>
      <c r="AC26" s="346" t="str">
        <f>IFERROR(_xll.RtGet("DTSIMI1",AA26,$AC$3),"")</f>
        <v>#N/A Invalid source.</v>
      </c>
      <c r="AD26" s="346" t="str">
        <f>IFERROR(_xll.RtGet("DTSIMI1",AA26,$AD$3),"")</f>
        <v>#N/A Invalid source.</v>
      </c>
      <c r="AE26" s="346" t="str">
        <f t="shared" si="5"/>
        <v/>
      </c>
      <c r="AF26" s="377" t="e">
        <f>_xll.qlSimpleQuoteSetValue(AB26,AC26,Trigger)</f>
        <v>#VALUE!</v>
      </c>
      <c r="AH26" s="340" t="str">
        <f t="shared" si="22"/>
        <v>Sf</v>
      </c>
      <c r="AI26" s="341" t="str">
        <f t="shared" si="23"/>
        <v>U6</v>
      </c>
      <c r="AJ26" s="341" t="str">
        <f t="shared" si="15"/>
        <v>EUR_CURVE_FUT12M_U6</v>
      </c>
      <c r="AK26" s="342" t="e">
        <f>_xll.qlSimpleQuote(AJ26,,,,Trigger)</f>
        <v>#NUM!</v>
      </c>
      <c r="AL26" s="348" t="str">
        <f>IFERROR(_xll.RtGet("DTSIMI1",AJ26,"ASK"),"")</f>
        <v>#N/A Invalid source.</v>
      </c>
      <c r="AM26" s="324" t="e">
        <f>_xll.qlSimpleQuoteSetValue(AK26,AL26,Trigger)</f>
        <v>#VALUE!</v>
      </c>
      <c r="AP26" s="382">
        <f t="shared" si="24"/>
        <v>0</v>
      </c>
      <c r="AQ26" s="382">
        <v>0</v>
      </c>
    </row>
    <row r="27" spans="2:43" x14ac:dyDescent="0.2">
      <c r="B27" s="339"/>
      <c r="C27" s="340" t="str">
        <f t="shared" si="16"/>
        <v>Z6</v>
      </c>
      <c r="D27" s="341"/>
      <c r="E27" s="341"/>
      <c r="F27" s="342"/>
      <c r="G27" s="310"/>
      <c r="H27" s="165" t="s">
        <v>219</v>
      </c>
      <c r="I27" s="340" t="str">
        <f t="shared" si="17"/>
        <v/>
      </c>
      <c r="J27" s="341" t="str">
        <f t="shared" si="18"/>
        <v>Z6</v>
      </c>
      <c r="K27" s="341"/>
      <c r="L27" s="342"/>
      <c r="M27" s="346"/>
      <c r="N27" s="324"/>
      <c r="O27" s="165" t="s">
        <v>219</v>
      </c>
      <c r="P27" s="340" t="str">
        <f t="shared" si="19"/>
        <v/>
      </c>
      <c r="Q27" s="341" t="str">
        <f>_xll.qlIMMNextCode(Q26)</f>
        <v>Z6</v>
      </c>
      <c r="R27" s="341" t="str">
        <f t="shared" si="13"/>
        <v>EUR_CURVE_FUT3M_Z6</v>
      </c>
      <c r="S27" s="342" t="e">
        <f>_xll.qlSimpleQuote(R27,,,,Trigger)</f>
        <v>#NUM!</v>
      </c>
      <c r="T27" s="342" t="str">
        <f>IFERROR(_xll.RtGet("DTSIMI1",R27,$T$3),"")</f>
        <v>#N/A Invalid source.</v>
      </c>
      <c r="U27" s="342" t="str">
        <f>IFERROR(_xll.RtGet("DTSIMI1",R27,$U$3),"")</f>
        <v>#N/A Invalid source.</v>
      </c>
      <c r="V27" s="348" t="str">
        <f t="shared" si="3"/>
        <v/>
      </c>
      <c r="W27" s="324" t="e">
        <f>_xll.qlSimpleQuoteSetValue(S27,V27,Trigger)</f>
        <v>#VALUE!</v>
      </c>
      <c r="Y27" s="340" t="str">
        <f t="shared" si="20"/>
        <v>Sf</v>
      </c>
      <c r="Z27" s="341" t="str">
        <f t="shared" si="21"/>
        <v>Z6</v>
      </c>
      <c r="AA27" s="341" t="str">
        <f t="shared" si="14"/>
        <v>EUR_CURVE_FUT6M_Z6</v>
      </c>
      <c r="AB27" s="342" t="e">
        <f>_xll.qlSimpleQuote(AA27,,,,Trigger)</f>
        <v>#NUM!</v>
      </c>
      <c r="AC27" s="346" t="str">
        <f>IFERROR(_xll.RtGet("DTSIMI1",AA27,$AC$3),"")</f>
        <v>#N/A Invalid source.</v>
      </c>
      <c r="AD27" s="346" t="str">
        <f>IFERROR(_xll.RtGet("DTSIMI1",AA27,$AD$3),"")</f>
        <v>#N/A Invalid source.</v>
      </c>
      <c r="AE27" s="346" t="str">
        <f t="shared" si="5"/>
        <v/>
      </c>
      <c r="AF27" s="377" t="e">
        <f>_xll.qlSimpleQuoteSetValue(AB27,AC27,Trigger)</f>
        <v>#VALUE!</v>
      </c>
      <c r="AH27" s="340" t="str">
        <f t="shared" si="22"/>
        <v>Sf</v>
      </c>
      <c r="AI27" s="341" t="str">
        <f t="shared" si="23"/>
        <v>Z6</v>
      </c>
      <c r="AJ27" s="341" t="str">
        <f t="shared" si="15"/>
        <v>EUR_CURVE_FUT12M_Z6</v>
      </c>
      <c r="AK27" s="342" t="e">
        <f>_xll.qlSimpleQuote(AJ27,,,,Trigger)</f>
        <v>#NUM!</v>
      </c>
      <c r="AL27" s="348" t="str">
        <f>IFERROR(_xll.RtGet("DTSIMI1",AJ27,"ASK"),"")</f>
        <v>#N/A Invalid source.</v>
      </c>
      <c r="AM27" s="324" t="e">
        <f>_xll.qlSimpleQuoteSetValue(AK27,AL27,Trigger)</f>
        <v>#VALUE!</v>
      </c>
      <c r="AP27" s="382">
        <f t="shared" si="24"/>
        <v>0</v>
      </c>
      <c r="AQ27" s="382">
        <v>0</v>
      </c>
    </row>
    <row r="28" spans="2:43" x14ac:dyDescent="0.2">
      <c r="B28" s="339"/>
      <c r="C28" s="343" t="str">
        <f t="shared" si="16"/>
        <v>H7</v>
      </c>
      <c r="D28" s="344"/>
      <c r="E28" s="344"/>
      <c r="F28" s="345"/>
      <c r="G28" s="312"/>
      <c r="H28" s="165" t="s">
        <v>219</v>
      </c>
      <c r="I28" s="343" t="str">
        <f t="shared" si="17"/>
        <v/>
      </c>
      <c r="J28" s="344" t="str">
        <f t="shared" si="18"/>
        <v>H7</v>
      </c>
      <c r="K28" s="344"/>
      <c r="L28" s="345"/>
      <c r="M28" s="347"/>
      <c r="N28" s="325"/>
      <c r="O28" s="166" t="s">
        <v>219</v>
      </c>
      <c r="P28" s="343" t="str">
        <f t="shared" si="19"/>
        <v/>
      </c>
      <c r="Q28" s="344" t="str">
        <f>_xll.qlIMMNextCode(Q27)</f>
        <v>H7</v>
      </c>
      <c r="R28" s="344" t="str">
        <f t="shared" si="13"/>
        <v>EUR_CURVE_FUT3M_H7</v>
      </c>
      <c r="S28" s="345" t="e">
        <f>_xll.qlSimpleQuote(R28,,,,Trigger)</f>
        <v>#NUM!</v>
      </c>
      <c r="T28" s="345" t="str">
        <f>IFERROR(_xll.RtGet("DTSIMI1",R28,$T$3),"")</f>
        <v>#N/A Invalid source.</v>
      </c>
      <c r="U28" s="345" t="str">
        <f>IFERROR(_xll.RtGet("DTSIMI1",R28,$U$3),"")</f>
        <v>#N/A Invalid source.</v>
      </c>
      <c r="V28" s="349" t="str">
        <f t="shared" si="3"/>
        <v/>
      </c>
      <c r="W28" s="325" t="e">
        <f>_xll.qlSimpleQuoteSetValue(S28,V28,Trigger)</f>
        <v>#VALUE!</v>
      </c>
      <c r="Y28" s="343" t="str">
        <f t="shared" si="20"/>
        <v>Sf</v>
      </c>
      <c r="Z28" s="344" t="str">
        <f t="shared" si="21"/>
        <v>H7</v>
      </c>
      <c r="AA28" s="344" t="str">
        <f t="shared" si="14"/>
        <v>EUR_CURVE_FUT6M_H7</v>
      </c>
      <c r="AB28" s="345" t="e">
        <f>_xll.qlSimpleQuote(AA28,,,,Trigger)</f>
        <v>#NUM!</v>
      </c>
      <c r="AC28" s="347" t="str">
        <f>IFERROR(_xll.RtGet("DTSIMI1",AA28,$AC$3),"")</f>
        <v>#N/A Invalid source.</v>
      </c>
      <c r="AD28" s="347" t="str">
        <f>IFERROR(_xll.RtGet("DTSIMI1",AA28,$AD$3),"")</f>
        <v>#N/A Invalid source.</v>
      </c>
      <c r="AE28" s="347" t="str">
        <f t="shared" si="5"/>
        <v/>
      </c>
      <c r="AF28" s="378" t="e">
        <f>_xll.qlSimpleQuoteSetValue(AB28,AC28,Trigger)</f>
        <v>#VALUE!</v>
      </c>
      <c r="AH28" s="343" t="str">
        <f t="shared" si="22"/>
        <v>Sf</v>
      </c>
      <c r="AI28" s="344" t="str">
        <f t="shared" si="23"/>
        <v>H7</v>
      </c>
      <c r="AJ28" s="344" t="str">
        <f t="shared" si="15"/>
        <v>EUR_CURVE_FUT12M_H7</v>
      </c>
      <c r="AK28" s="345" t="e">
        <f>_xll.qlSimpleQuote(AJ28,,,,Trigger)</f>
        <v>#NUM!</v>
      </c>
      <c r="AL28" s="349" t="str">
        <f>IFERROR(_xll.RtGet("DTSIMI1",AJ28,"ASK"),"")</f>
        <v>#N/A Invalid source.</v>
      </c>
      <c r="AM28" s="325" t="e">
        <f>_xll.qlSimpleQuoteSetValue(AK28,AL28,Trigger)</f>
        <v>#VALUE!</v>
      </c>
      <c r="AP28" s="383">
        <f t="shared" si="24"/>
        <v>1.75E-3</v>
      </c>
      <c r="AQ28" s="383">
        <v>1.75E-3</v>
      </c>
    </row>
    <row r="29" spans="2:43" x14ac:dyDescent="0.2">
      <c r="B29" s="185" t="str">
        <f>IF(F29="","","Dp")</f>
        <v/>
      </c>
      <c r="C29" s="293" t="s">
        <v>52</v>
      </c>
      <c r="D29" s="294" t="str">
        <f t="shared" ref="D29:D60" si="25">Currency&amp;"OISDDS"&amp;C29</f>
        <v>EUROISDDS1Y</v>
      </c>
      <c r="E29" s="294" t="e">
        <f>_xll.qlSimpleQuote(D29,,,,Trigger)</f>
        <v>#NUM!</v>
      </c>
      <c r="F29" s="195" t="str">
        <f>IFERROR(_xll.RtGet("DTSIMI1",D29,"ask")/100,"")</f>
        <v/>
      </c>
      <c r="G29" s="118" t="e">
        <f>_xll.qlSimpleQuoteSetValue(E29,F29,Trigger)</f>
        <v>#VALUE!</v>
      </c>
      <c r="H29" s="166" t="s">
        <v>219</v>
      </c>
      <c r="I29" s="293" t="str">
        <f t="shared" si="12"/>
        <v/>
      </c>
      <c r="J29" s="294" t="s">
        <v>52</v>
      </c>
      <c r="K29" s="294" t="str">
        <f>Currency&amp;"YC"&amp;$I$2&amp;"_AB1E_"&amp;J29</f>
        <v>EURYC1M_AB1E_1Y</v>
      </c>
      <c r="L29" s="195" t="e">
        <f>_xll.qlSimpleQuote(K29,,,,Trigger)</f>
        <v>#NUM!</v>
      </c>
      <c r="M29" s="195" t="str">
        <f>IFERROR(_xll.RtGet("DTSIMI1",K29,"ASK")/100,"")</f>
        <v/>
      </c>
      <c r="N29" s="285" t="e">
        <f>_xll.qlSimpleQuoteSetValue(L29,M29,Trigger)</f>
        <v>#VALUE!</v>
      </c>
      <c r="O29" s="166" t="s">
        <v>219</v>
      </c>
      <c r="P29" s="293" t="str">
        <f>IF(V29="","","Sw")</f>
        <v/>
      </c>
      <c r="Q29" s="294" t="s">
        <v>52</v>
      </c>
      <c r="R29" s="294" t="str">
        <f>Currency&amp;"_CURVE_"&amp;$P$2&amp;"_"&amp;Q29</f>
        <v>EUR_CURVE_3M_1Y</v>
      </c>
      <c r="S29" s="195" t="e">
        <f>_xll.qlSimpleQuote(R29,,,,Trigger)</f>
        <v>#NUM!</v>
      </c>
      <c r="T29" s="195" t="str">
        <f>IFERROR(_xll.RtGet("DTSIMI1",R29,$T$3)/100,"")</f>
        <v/>
      </c>
      <c r="U29" s="195" t="str">
        <f>IFERROR(_xll.RtGet("DTSIMI1",R29,$U$3)/100,"")</f>
        <v/>
      </c>
      <c r="V29" s="195" t="str">
        <f t="shared" si="3"/>
        <v/>
      </c>
      <c r="W29" s="285" t="e">
        <f>_xll.qlSimpleQuoteSetValue(S29,V29,Trigger)</f>
        <v>#VALUE!</v>
      </c>
      <c r="X29" s="166"/>
      <c r="Y29" s="293" t="str">
        <f>IF(AC29="","","Sw")</f>
        <v/>
      </c>
      <c r="Z29" s="294" t="s">
        <v>52</v>
      </c>
      <c r="AA29" s="294" t="str">
        <f>Currency&amp;"AB6R"&amp;Z29&amp;"="</f>
        <v>EURAB6R1Y=</v>
      </c>
      <c r="AB29" s="195" t="e">
        <f>_xll.qlSimpleQuote(AA29,,,,Trigger)</f>
        <v>#NUM!</v>
      </c>
      <c r="AC29" s="195" t="str">
        <f>IFERROR(_xll.RtGet("DTSIMI1",AA29,$AC$3)/100,"")</f>
        <v/>
      </c>
      <c r="AD29" s="195" t="str">
        <f>IFERROR(_xll.RtGet("DTSIMI1",AA29,$AD$3)/100,"")</f>
        <v/>
      </c>
      <c r="AE29" s="195" t="str">
        <f t="shared" si="5"/>
        <v/>
      </c>
      <c r="AF29" s="195" t="e">
        <f>_xll.qlSimpleQuoteSetValue(AB29,AC29,Trigger)</f>
        <v>#VALUE!</v>
      </c>
      <c r="AG29" s="166"/>
      <c r="AH29" s="293" t="str">
        <f>IF(AL29="","","Sw")</f>
        <v/>
      </c>
      <c r="AI29" s="294" t="s">
        <v>52</v>
      </c>
      <c r="AJ29" s="294" t="str">
        <f>Currency&amp;"_CURVE_"&amp;$AH$2&amp;"_"&amp;AI29</f>
        <v>EUR_CURVE_12M_1Y</v>
      </c>
      <c r="AK29" s="195" t="e">
        <f>_xll.qlSimpleQuote(AJ29,,,,Trigger)</f>
        <v>#NUM!</v>
      </c>
      <c r="AL29" s="195" t="str">
        <f>IFERROR(_xll.RtGet("DTSIMI1",AJ29,"ASK")/100,"")</f>
        <v/>
      </c>
      <c r="AM29" s="285" t="e">
        <f>_xll.qlSimpleQuoteSetValue(AK29,AL29,Trigger)</f>
        <v>#VALUE!</v>
      </c>
    </row>
    <row r="30" spans="2:43" x14ac:dyDescent="0.2">
      <c r="B30" s="187" t="str">
        <f t="shared" ref="B30:B93" si="26">IF(F30="","","Dp")</f>
        <v/>
      </c>
      <c r="C30" s="293" t="s">
        <v>153</v>
      </c>
      <c r="D30" s="294" t="str">
        <f t="shared" si="25"/>
        <v>EUROISDDS13M</v>
      </c>
      <c r="E30" s="294" t="e">
        <f>_xll.qlSimpleQuote(D30,,,,Trigger)</f>
        <v>#NUM!</v>
      </c>
      <c r="F30" s="195" t="str">
        <f>IFERROR(_xll.RtGet("DTSIMI1",D30,"ask")/100,"")</f>
        <v/>
      </c>
      <c r="G30" s="195" t="e">
        <f>_xll.qlSimpleQuoteSetValue(E30,F30,Trigger)</f>
        <v>#VALUE!</v>
      </c>
      <c r="H30" s="166" t="s">
        <v>219</v>
      </c>
      <c r="I30" s="293" t="str">
        <f t="shared" si="12"/>
        <v/>
      </c>
      <c r="J30" s="294"/>
      <c r="K30" s="294"/>
      <c r="L30" s="195"/>
      <c r="M30" s="195" t="str">
        <f>IFERROR(_xll.RtGet("DTSIMI1",K30,"ASK")/100,"")</f>
        <v/>
      </c>
      <c r="N30" s="295" t="e">
        <f>_xll.qlSimpleQuoteSetValue(L30,M30,Trigger)</f>
        <v>#NUM!</v>
      </c>
      <c r="O30" s="165" t="s">
        <v>219</v>
      </c>
      <c r="P30" s="293" t="str">
        <f t="shared" ref="P30:P93" si="27">IF(V30="","","Sw")</f>
        <v/>
      </c>
      <c r="Q30" s="294"/>
      <c r="R30" s="294"/>
      <c r="S30" s="195"/>
      <c r="T30" s="195" t="str">
        <f>IFERROR(_xll.RtGet("DTSIMI1",R30,$T$3)/100,"")</f>
        <v/>
      </c>
      <c r="U30" s="195" t="str">
        <f>IFERROR(_xll.RtGet("DTSIMI1",R30,$U$3)/100,"")</f>
        <v/>
      </c>
      <c r="V30" s="195" t="str">
        <f t="shared" si="3"/>
        <v/>
      </c>
      <c r="W30" s="295"/>
      <c r="X30" s="166"/>
      <c r="Y30" s="293" t="str">
        <f t="shared" ref="Y30:Y93" si="28">IF(AC30="","","Sw")</f>
        <v/>
      </c>
      <c r="Z30" s="294"/>
      <c r="AA30" s="294"/>
      <c r="AB30" s="195"/>
      <c r="AC30" s="195" t="str">
        <f>IFERROR(_xll.RtGet("DTSIMI1",AA30,$AC$3)/100,"")</f>
        <v/>
      </c>
      <c r="AD30" s="195" t="str">
        <f>IFERROR(_xll.RtGet("DTSIMI1",AA30,$AD$3)/100,"")</f>
        <v/>
      </c>
      <c r="AE30" s="195" t="str">
        <f t="shared" si="5"/>
        <v/>
      </c>
      <c r="AF30" s="195"/>
      <c r="AG30" s="166"/>
      <c r="AH30" s="293" t="str">
        <f t="shared" ref="AH30:AH93" si="29">IF(AL30="","","Sw")</f>
        <v/>
      </c>
      <c r="AI30" s="294"/>
      <c r="AJ30" s="294"/>
      <c r="AK30" s="195"/>
      <c r="AL30" s="195" t="str">
        <f>IFERROR(_xll.RtGet("DTSIMI1",AJ30,"ASK")/100,"")</f>
        <v/>
      </c>
      <c r="AM30" s="292" t="e">
        <f>_xll.qlSimpleQuoteSetValue(AK30,AL30,Trigger)</f>
        <v>#NUM!</v>
      </c>
    </row>
    <row r="31" spans="2:43" x14ac:dyDescent="0.2">
      <c r="B31" s="187" t="str">
        <f t="shared" si="26"/>
        <v/>
      </c>
      <c r="C31" s="293" t="s">
        <v>154</v>
      </c>
      <c r="D31" s="294" t="str">
        <f t="shared" si="25"/>
        <v>EUROISDDS14M</v>
      </c>
      <c r="E31" s="294" t="e">
        <f>_xll.qlSimpleQuote(D31,,,,Trigger)</f>
        <v>#NUM!</v>
      </c>
      <c r="F31" s="195" t="str">
        <f>IFERROR(_xll.RtGet("DTSIMI1",D31,"ask")/100,"")</f>
        <v/>
      </c>
      <c r="G31" s="195" t="e">
        <f>_xll.qlSimpleQuoteSetValue(E31,F31,Trigger)</f>
        <v>#VALUE!</v>
      </c>
      <c r="H31" s="166"/>
      <c r="I31" s="293" t="str">
        <f t="shared" si="12"/>
        <v/>
      </c>
      <c r="J31" s="294"/>
      <c r="K31" s="294"/>
      <c r="L31" s="195"/>
      <c r="M31" s="195" t="str">
        <f>IFERROR(_xll.RtGet("DTSIMI1",K31,"ASK")/100,"")</f>
        <v/>
      </c>
      <c r="N31" s="295" t="e">
        <f>_xll.qlSimpleQuoteSetValue(L31,M31,Trigger)</f>
        <v>#NUM!</v>
      </c>
      <c r="O31" s="166"/>
      <c r="P31" s="293" t="str">
        <f t="shared" si="27"/>
        <v/>
      </c>
      <c r="Q31" s="294"/>
      <c r="R31" s="294"/>
      <c r="S31" s="195"/>
      <c r="T31" s="195" t="str">
        <f>IFERROR(_xll.RtGet("DTSIMI1",R31,$T$3)/100,"")</f>
        <v/>
      </c>
      <c r="U31" s="195" t="str">
        <f>IFERROR(_xll.RtGet("DTSIMI1",R31,$U$3)/100,"")</f>
        <v/>
      </c>
      <c r="V31" s="195" t="str">
        <f t="shared" si="3"/>
        <v/>
      </c>
      <c r="W31" s="295"/>
      <c r="X31" s="164"/>
      <c r="Y31" s="293" t="str">
        <f t="shared" si="28"/>
        <v/>
      </c>
      <c r="Z31" s="294"/>
      <c r="AA31" s="294"/>
      <c r="AB31" s="195"/>
      <c r="AC31" s="195" t="str">
        <f>IFERROR(_xll.RtGet("DTSIMI1",AA31,$AC$3)/100,"")</f>
        <v/>
      </c>
      <c r="AD31" s="195" t="str">
        <f>IFERROR(_xll.RtGet("DTSIMI1",AA31,$AD$3)/100,"")</f>
        <v/>
      </c>
      <c r="AE31" s="195" t="str">
        <f t="shared" si="5"/>
        <v/>
      </c>
      <c r="AF31" s="195"/>
      <c r="AG31" s="166"/>
      <c r="AH31" s="293" t="str">
        <f t="shared" si="29"/>
        <v/>
      </c>
      <c r="AI31" s="294"/>
      <c r="AJ31" s="294"/>
      <c r="AK31" s="195"/>
      <c r="AL31" s="195" t="str">
        <f>IFERROR(_xll.RtGet("DTSIMI1",AJ31,"ASK")/100,"")</f>
        <v/>
      </c>
      <c r="AM31" s="295" t="e">
        <f>_xll.qlSimpleQuoteSetValue(AK31,AL31,Trigger)</f>
        <v>#NUM!</v>
      </c>
    </row>
    <row r="32" spans="2:43" x14ac:dyDescent="0.2">
      <c r="B32" s="187" t="str">
        <f t="shared" si="26"/>
        <v/>
      </c>
      <c r="C32" s="293" t="s">
        <v>155</v>
      </c>
      <c r="D32" s="294" t="str">
        <f t="shared" si="25"/>
        <v>EUROISDDS15M</v>
      </c>
      <c r="E32" s="294" t="e">
        <f>_xll.qlSimpleQuote(D32,,,,Trigger)</f>
        <v>#NUM!</v>
      </c>
      <c r="F32" s="195" t="str">
        <f>IFERROR(_xll.RtGet("DTSIMI1",D32,"ask")/100,"")</f>
        <v/>
      </c>
      <c r="G32" s="195" t="e">
        <f>_xll.qlSimpleQuoteSetValue(E32,F32,Trigger)</f>
        <v>#VALUE!</v>
      </c>
      <c r="H32" s="166"/>
      <c r="I32" s="293" t="str">
        <f t="shared" si="12"/>
        <v/>
      </c>
      <c r="J32" s="294" t="s">
        <v>170</v>
      </c>
      <c r="K32" s="294" t="str">
        <f>Currency&amp;"YC"&amp;$I$2&amp;"_AB1E_"&amp;J32</f>
        <v>EURYC1M_AB1E_1Y3M</v>
      </c>
      <c r="L32" s="195" t="e">
        <f>_xll.qlSimpleQuote(K32,,,,Trigger)</f>
        <v>#NUM!</v>
      </c>
      <c r="M32" s="195" t="str">
        <f>IFERROR(_xll.RtGet("DTSIMI1",K32,"ASK")/100,"")</f>
        <v/>
      </c>
      <c r="N32" s="295" t="e">
        <f>_xll.qlSimpleQuoteSetValue(L32,M32,Trigger)</f>
        <v>#VALUE!</v>
      </c>
      <c r="O32" s="166"/>
      <c r="P32" s="293" t="str">
        <f t="shared" si="27"/>
        <v/>
      </c>
      <c r="Q32" s="294" t="s">
        <v>170</v>
      </c>
      <c r="R32" s="294" t="str">
        <f>Currency&amp;"_CURVE_"&amp;$P$2&amp;"_"&amp;Q32</f>
        <v>EUR_CURVE_3M_1Y3M</v>
      </c>
      <c r="S32" s="195" t="e">
        <f>_xll.qlSimpleQuote(R32,,,,Trigger)</f>
        <v>#NUM!</v>
      </c>
      <c r="T32" s="195" t="str">
        <f>IFERROR(_xll.RtGet("DTSIMI1",R32,$T$3)/100,"")</f>
        <v/>
      </c>
      <c r="U32" s="195" t="str">
        <f>IFERROR(_xll.RtGet("DTSIMI1",R32,$U$3)/100,"")</f>
        <v/>
      </c>
      <c r="V32" s="195" t="str">
        <f t="shared" si="3"/>
        <v/>
      </c>
      <c r="W32" s="295" t="e">
        <f>_xll.qlSimpleQuoteSetValue(S32,V32,Trigger)</f>
        <v>#VALUE!</v>
      </c>
      <c r="X32" s="164"/>
      <c r="Y32" s="293" t="str">
        <f t="shared" si="28"/>
        <v/>
      </c>
      <c r="Z32" s="294" t="s">
        <v>170</v>
      </c>
      <c r="AA32" s="294" t="str">
        <f>Currency&amp;"AB6R"&amp;Z32&amp;"="</f>
        <v>EURAB6R1Y3M=</v>
      </c>
      <c r="AB32" s="195" t="e">
        <f>_xll.qlSimpleQuote(AA32,,,,Trigger)</f>
        <v>#NUM!</v>
      </c>
      <c r="AC32" s="195" t="str">
        <f>IFERROR(_xll.RtGet("DTSIMI1",AA32,$AC$3)/100,"")</f>
        <v/>
      </c>
      <c r="AD32" s="195" t="str">
        <f>IFERROR(_xll.RtGet("DTSIMI1",AA32,$AD$3)/100,"")</f>
        <v/>
      </c>
      <c r="AE32" s="195" t="str">
        <f t="shared" si="5"/>
        <v/>
      </c>
      <c r="AF32" s="195" t="e">
        <f>_xll.qlSimpleQuoteSetValue(AB32,AC32,Trigger)</f>
        <v>#VALUE!</v>
      </c>
      <c r="AG32" s="166"/>
      <c r="AH32" s="293" t="str">
        <f t="shared" si="29"/>
        <v/>
      </c>
      <c r="AI32" s="294" t="s">
        <v>170</v>
      </c>
      <c r="AJ32" s="294" t="str">
        <f>Currency&amp;"_CURVE_"&amp;$AH$2&amp;"_"&amp;AI32</f>
        <v>EUR_CURVE_12M_1Y3M</v>
      </c>
      <c r="AK32" s="195" t="e">
        <f>_xll.qlSimpleQuote(AJ32,,,,Trigger)</f>
        <v>#NUM!</v>
      </c>
      <c r="AL32" s="195" t="str">
        <f>IFERROR(_xll.RtGet("DTSIMI1",AJ32,"ASK")/100,"")</f>
        <v/>
      </c>
      <c r="AM32" s="295" t="e">
        <f>_xll.qlSimpleQuoteSetValue(AK32,AL32,Trigger)</f>
        <v>#VALUE!</v>
      </c>
    </row>
    <row r="33" spans="2:39" x14ac:dyDescent="0.2">
      <c r="B33" s="187" t="str">
        <f t="shared" si="26"/>
        <v/>
      </c>
      <c r="C33" s="293" t="s">
        <v>156</v>
      </c>
      <c r="D33" s="294" t="str">
        <f t="shared" si="25"/>
        <v>EUROISDDS16M</v>
      </c>
      <c r="E33" s="294" t="e">
        <f>_xll.qlSimpleQuote(D33,,,,Trigger)</f>
        <v>#NUM!</v>
      </c>
      <c r="F33" s="195" t="str">
        <f>IFERROR(_xll.RtGet("DTSIMI1",D33,"ask")/100,"")</f>
        <v/>
      </c>
      <c r="G33" s="195" t="e">
        <f>_xll.qlSimpleQuoteSetValue(E33,F33,Trigger)</f>
        <v>#VALUE!</v>
      </c>
      <c r="H33" s="166"/>
      <c r="I33" s="293" t="str">
        <f t="shared" si="12"/>
        <v/>
      </c>
      <c r="J33" s="294"/>
      <c r="K33" s="294"/>
      <c r="L33" s="195"/>
      <c r="M33" s="195" t="str">
        <f>IFERROR(_xll.RtGet("DTSIMI1",K33,"ASK")/100,"")</f>
        <v/>
      </c>
      <c r="N33" s="295" t="e">
        <f>_xll.qlSimpleQuoteSetValue(L33,M33,Trigger)</f>
        <v>#NUM!</v>
      </c>
      <c r="O33" s="166"/>
      <c r="P33" s="293" t="str">
        <f t="shared" si="27"/>
        <v/>
      </c>
      <c r="Q33" s="294"/>
      <c r="R33" s="294"/>
      <c r="S33" s="195"/>
      <c r="T33" s="195" t="str">
        <f>IFERROR(_xll.RtGet("DTSIMI1",R33,$T$3)/100,"")</f>
        <v/>
      </c>
      <c r="U33" s="195" t="str">
        <f>IFERROR(_xll.RtGet("DTSIMI1",R33,$U$3)/100,"")</f>
        <v/>
      </c>
      <c r="V33" s="195" t="str">
        <f t="shared" si="3"/>
        <v/>
      </c>
      <c r="W33" s="295"/>
      <c r="X33" s="164"/>
      <c r="Y33" s="293" t="str">
        <f t="shared" si="28"/>
        <v/>
      </c>
      <c r="Z33" s="294"/>
      <c r="AA33" s="294"/>
      <c r="AB33" s="195"/>
      <c r="AC33" s="195" t="str">
        <f>IFERROR(_xll.RtGet("DTSIMI1",AA33,$AC$3)/100,"")</f>
        <v/>
      </c>
      <c r="AD33" s="195" t="str">
        <f>IFERROR(_xll.RtGet("DTSIMI1",AA33,$AD$3)/100,"")</f>
        <v/>
      </c>
      <c r="AE33" s="195" t="str">
        <f t="shared" si="5"/>
        <v/>
      </c>
      <c r="AF33" s="195"/>
      <c r="AG33" s="166"/>
      <c r="AH33" s="293" t="str">
        <f t="shared" si="29"/>
        <v/>
      </c>
      <c r="AI33" s="294"/>
      <c r="AJ33" s="294"/>
      <c r="AK33" s="195"/>
      <c r="AL33" s="195" t="str">
        <f>IFERROR(_xll.RtGet("DTSIMI1",AJ33,"ASK")/100,"")</f>
        <v/>
      </c>
      <c r="AM33" s="295" t="e">
        <f>_xll.qlSimpleQuoteSetValue(AK33,AL33,Trigger)</f>
        <v>#NUM!</v>
      </c>
    </row>
    <row r="34" spans="2:39" x14ac:dyDescent="0.2">
      <c r="B34" s="187" t="str">
        <f t="shared" si="26"/>
        <v/>
      </c>
      <c r="C34" s="293" t="s">
        <v>157</v>
      </c>
      <c r="D34" s="294" t="str">
        <f t="shared" si="25"/>
        <v>EUROISDDS17M</v>
      </c>
      <c r="E34" s="294" t="e">
        <f>_xll.qlSimpleQuote(D34,,,,Trigger)</f>
        <v>#NUM!</v>
      </c>
      <c r="F34" s="195" t="str">
        <f>IFERROR(_xll.RtGet("DTSIMI1",D34,"ask")/100,"")</f>
        <v/>
      </c>
      <c r="G34" s="195" t="e">
        <f>_xll.qlSimpleQuoteSetValue(E34,F34,Trigger)</f>
        <v>#VALUE!</v>
      </c>
      <c r="H34" s="166"/>
      <c r="I34" s="293" t="str">
        <f t="shared" si="12"/>
        <v/>
      </c>
      <c r="J34" s="294"/>
      <c r="K34" s="294"/>
      <c r="L34" s="195"/>
      <c r="M34" s="195" t="str">
        <f>IFERROR(_xll.RtGet("DTSIMI1",K34,"ASK")/100,"")</f>
        <v/>
      </c>
      <c r="N34" s="295" t="e">
        <f>_xll.qlSimpleQuoteSetValue(L34,M34,Trigger)</f>
        <v>#NUM!</v>
      </c>
      <c r="O34" s="166"/>
      <c r="P34" s="293" t="str">
        <f t="shared" si="27"/>
        <v/>
      </c>
      <c r="Q34" s="294"/>
      <c r="R34" s="294"/>
      <c r="S34" s="195"/>
      <c r="T34" s="195" t="str">
        <f>IFERROR(_xll.RtGet("DTSIMI1",R34,$T$3)/100,"")</f>
        <v/>
      </c>
      <c r="U34" s="195" t="str">
        <f>IFERROR(_xll.RtGet("DTSIMI1",R34,$U$3)/100,"")</f>
        <v/>
      </c>
      <c r="V34" s="195" t="str">
        <f t="shared" si="3"/>
        <v/>
      </c>
      <c r="W34" s="295"/>
      <c r="X34" s="164"/>
      <c r="Y34" s="293" t="str">
        <f t="shared" si="28"/>
        <v/>
      </c>
      <c r="Z34" s="294"/>
      <c r="AA34" s="294"/>
      <c r="AB34" s="195"/>
      <c r="AC34" s="195" t="str">
        <f>IFERROR(_xll.RtGet("DTSIMI1",AA34,$AC$3)/100,"")</f>
        <v/>
      </c>
      <c r="AD34" s="195" t="str">
        <f>IFERROR(_xll.RtGet("DTSIMI1",AA34,$AD$3)/100,"")</f>
        <v/>
      </c>
      <c r="AE34" s="195" t="str">
        <f t="shared" si="5"/>
        <v/>
      </c>
      <c r="AF34" s="195"/>
      <c r="AG34" s="166"/>
      <c r="AH34" s="293" t="str">
        <f t="shared" si="29"/>
        <v/>
      </c>
      <c r="AI34" s="294"/>
      <c r="AJ34" s="294"/>
      <c r="AK34" s="195"/>
      <c r="AL34" s="195" t="str">
        <f>IFERROR(_xll.RtGet("DTSIMI1",AJ34,"ASK")/100,"")</f>
        <v/>
      </c>
      <c r="AM34" s="295" t="e">
        <f>_xll.qlSimpleQuoteSetValue(AK34,AL34,Trigger)</f>
        <v>#NUM!</v>
      </c>
    </row>
    <row r="35" spans="2:39" x14ac:dyDescent="0.2">
      <c r="B35" s="187" t="str">
        <f t="shared" si="26"/>
        <v/>
      </c>
      <c r="C35" s="293" t="s">
        <v>158</v>
      </c>
      <c r="D35" s="294" t="str">
        <f t="shared" si="25"/>
        <v>EUROISDDS18M</v>
      </c>
      <c r="E35" s="294" t="e">
        <f>_xll.qlSimpleQuote(D35,,,,Trigger)</f>
        <v>#NUM!</v>
      </c>
      <c r="F35" s="195" t="str">
        <f>IFERROR(_xll.RtGet("DTSIMI1",D35,"ask")/100,"")</f>
        <v/>
      </c>
      <c r="G35" s="195" t="e">
        <f>_xll.qlSimpleQuoteSetValue(E35,F35,Trigger)</f>
        <v>#VALUE!</v>
      </c>
      <c r="H35" s="166"/>
      <c r="I35" s="293" t="str">
        <f t="shared" si="12"/>
        <v/>
      </c>
      <c r="J35" s="294" t="s">
        <v>171</v>
      </c>
      <c r="K35" s="294" t="str">
        <f>Currency&amp;"YC"&amp;$I$2&amp;"_AB1E_"&amp;J35</f>
        <v>EURYC1M_AB1E_1Y6M</v>
      </c>
      <c r="L35" s="195" t="e">
        <f>_xll.qlSimpleQuote(K35,,,,Trigger)</f>
        <v>#NUM!</v>
      </c>
      <c r="M35" s="195" t="str">
        <f>IFERROR(_xll.RtGet("DTSIMI1",K35,"ASK")/100,"")</f>
        <v/>
      </c>
      <c r="N35" s="295" t="e">
        <f>_xll.qlSimpleQuoteSetValue(L35,M35,Trigger)</f>
        <v>#VALUE!</v>
      </c>
      <c r="O35" s="166"/>
      <c r="P35" s="293" t="str">
        <f t="shared" si="27"/>
        <v/>
      </c>
      <c r="Q35" s="294" t="s">
        <v>171</v>
      </c>
      <c r="R35" s="294" t="str">
        <f>Currency&amp;"_CURVE_"&amp;$P$2&amp;"_"&amp;Q35</f>
        <v>EUR_CURVE_3M_1Y6M</v>
      </c>
      <c r="S35" s="195" t="e">
        <f>_xll.qlSimpleQuote(R35,,,,Trigger)</f>
        <v>#NUM!</v>
      </c>
      <c r="T35" s="195" t="str">
        <f>IFERROR(_xll.RtGet("DTSIMI1",R35,$T$3)/100,"")</f>
        <v/>
      </c>
      <c r="U35" s="195" t="str">
        <f>IFERROR(_xll.RtGet("DTSIMI1",R35,$U$3)/100,"")</f>
        <v/>
      </c>
      <c r="V35" s="195" t="str">
        <f t="shared" si="3"/>
        <v/>
      </c>
      <c r="W35" s="295" t="e">
        <f>_xll.qlSimpleQuoteSetValue(S35,V35,Trigger)</f>
        <v>#VALUE!</v>
      </c>
      <c r="X35" s="164"/>
      <c r="Y35" s="293" t="str">
        <f t="shared" si="28"/>
        <v/>
      </c>
      <c r="Z35" s="294" t="s">
        <v>171</v>
      </c>
      <c r="AA35" s="294" t="str">
        <f>Currency&amp;"AB6R"&amp;Z35&amp;"="</f>
        <v>EURAB6R1Y6M=</v>
      </c>
      <c r="AB35" s="195" t="e">
        <f>_xll.qlSimpleQuote(AA35,,,,Trigger)</f>
        <v>#NUM!</v>
      </c>
      <c r="AC35" s="195" t="str">
        <f>IFERROR(_xll.RtGet("DTSIMI1",AA35,$AC$3)/100,"")</f>
        <v/>
      </c>
      <c r="AD35" s="195" t="str">
        <f>IFERROR(_xll.RtGet("DTSIMI1",AA35,$AD$3)/100,"")</f>
        <v/>
      </c>
      <c r="AE35" s="195" t="str">
        <f t="shared" si="5"/>
        <v/>
      </c>
      <c r="AF35" s="195" t="e">
        <f>_xll.qlSimpleQuoteSetValue(AB35,AC35,Trigger)</f>
        <v>#VALUE!</v>
      </c>
      <c r="AG35" s="166"/>
      <c r="AH35" s="293" t="str">
        <f t="shared" si="29"/>
        <v/>
      </c>
      <c r="AI35" s="294" t="s">
        <v>171</v>
      </c>
      <c r="AJ35" s="294" t="str">
        <f>Currency&amp;"_CURVE_"&amp;$AH$2&amp;"_"&amp;AI35</f>
        <v>EUR_CURVE_12M_1Y6M</v>
      </c>
      <c r="AK35" s="195" t="e">
        <f>_xll.qlSimpleQuote(AJ35,,,,Trigger)</f>
        <v>#NUM!</v>
      </c>
      <c r="AL35" s="195" t="str">
        <f>IFERROR(_xll.RtGet("DTSIMI1",AJ35,"ASK")/100,"")</f>
        <v/>
      </c>
      <c r="AM35" s="295" t="e">
        <f>_xll.qlSimpleQuoteSetValue(AK35,AL35,Trigger)</f>
        <v>#VALUE!</v>
      </c>
    </row>
    <row r="36" spans="2:39" x14ac:dyDescent="0.2">
      <c r="B36" s="187" t="str">
        <f t="shared" si="26"/>
        <v/>
      </c>
      <c r="C36" s="293" t="s">
        <v>159</v>
      </c>
      <c r="D36" s="294" t="str">
        <f t="shared" si="25"/>
        <v>EUROISDDS19M</v>
      </c>
      <c r="E36" s="294" t="e">
        <f>_xll.qlSimpleQuote(D36,,,,Trigger)</f>
        <v>#NUM!</v>
      </c>
      <c r="F36" s="195" t="str">
        <f>IFERROR(_xll.RtGet("DTSIMI1",D36,"ask")/100,"")</f>
        <v/>
      </c>
      <c r="G36" s="195" t="e">
        <f>_xll.qlSimpleQuoteSetValue(E36,F36,Trigger)</f>
        <v>#VALUE!</v>
      </c>
      <c r="H36" s="166"/>
      <c r="I36" s="293" t="str">
        <f t="shared" si="12"/>
        <v/>
      </c>
      <c r="J36" s="294"/>
      <c r="K36" s="294"/>
      <c r="L36" s="195"/>
      <c r="M36" s="195" t="str">
        <f>IFERROR(_xll.RtGet("DTSIMI1",K36,"ASK")/100,"")</f>
        <v/>
      </c>
      <c r="N36" s="295" t="e">
        <f>_xll.qlSimpleQuoteSetValue(L36,M36,Trigger)</f>
        <v>#NUM!</v>
      </c>
      <c r="O36" s="166"/>
      <c r="P36" s="293" t="str">
        <f t="shared" si="27"/>
        <v/>
      </c>
      <c r="Q36" s="294"/>
      <c r="R36" s="294"/>
      <c r="S36" s="195"/>
      <c r="T36" s="195" t="str">
        <f>IFERROR(_xll.RtGet("DTSIMI1",R36,$T$3)/100,"")</f>
        <v/>
      </c>
      <c r="U36" s="195" t="str">
        <f>IFERROR(_xll.RtGet("DTSIMI1",R36,$U$3)/100,"")</f>
        <v/>
      </c>
      <c r="V36" s="195" t="str">
        <f t="shared" si="3"/>
        <v/>
      </c>
      <c r="W36" s="295"/>
      <c r="X36" s="164"/>
      <c r="Y36" s="293" t="str">
        <f t="shared" si="28"/>
        <v/>
      </c>
      <c r="Z36" s="294"/>
      <c r="AA36" s="294"/>
      <c r="AB36" s="195"/>
      <c r="AC36" s="195" t="str">
        <f>IFERROR(_xll.RtGet("DTSIMI1",AA36,$AC$3)/100,"")</f>
        <v/>
      </c>
      <c r="AD36" s="195" t="str">
        <f>IFERROR(_xll.RtGet("DTSIMI1",AA36,$AD$3)/100,"")</f>
        <v/>
      </c>
      <c r="AE36" s="195" t="str">
        <f t="shared" si="5"/>
        <v/>
      </c>
      <c r="AF36" s="195"/>
      <c r="AG36" s="166"/>
      <c r="AH36" s="293" t="str">
        <f t="shared" si="29"/>
        <v/>
      </c>
      <c r="AI36" s="294"/>
      <c r="AJ36" s="294"/>
      <c r="AK36" s="195"/>
      <c r="AL36" s="195" t="str">
        <f>IFERROR(_xll.RtGet("DTSIMI1",AJ36,"ASK")/100,"")</f>
        <v/>
      </c>
      <c r="AM36" s="295" t="e">
        <f>_xll.qlSimpleQuoteSetValue(AK36,AL36,Trigger)</f>
        <v>#NUM!</v>
      </c>
    </row>
    <row r="37" spans="2:39" x14ac:dyDescent="0.2">
      <c r="B37" s="187" t="str">
        <f t="shared" si="26"/>
        <v/>
      </c>
      <c r="C37" s="293" t="s">
        <v>160</v>
      </c>
      <c r="D37" s="294" t="str">
        <f t="shared" si="25"/>
        <v>EUROISDDS20M</v>
      </c>
      <c r="E37" s="294" t="e">
        <f>_xll.qlSimpleQuote(D37,,,,Trigger)</f>
        <v>#NUM!</v>
      </c>
      <c r="F37" s="195" t="str">
        <f>IFERROR(_xll.RtGet("DTSIMI1",D37,"ask")/100,"")</f>
        <v/>
      </c>
      <c r="G37" s="195" t="e">
        <f>_xll.qlSimpleQuoteSetValue(E37,F37,Trigger)</f>
        <v>#VALUE!</v>
      </c>
      <c r="H37" s="166"/>
      <c r="I37" s="293" t="str">
        <f t="shared" si="12"/>
        <v/>
      </c>
      <c r="J37" s="294"/>
      <c r="K37" s="294"/>
      <c r="L37" s="195"/>
      <c r="M37" s="195" t="str">
        <f>IFERROR(_xll.RtGet("DTSIMI1",K37,"ASK")/100,"")</f>
        <v/>
      </c>
      <c r="N37" s="295" t="e">
        <f>_xll.qlSimpleQuoteSetValue(L37,M37,Trigger)</f>
        <v>#NUM!</v>
      </c>
      <c r="O37" s="166"/>
      <c r="P37" s="293" t="str">
        <f t="shared" si="27"/>
        <v/>
      </c>
      <c r="Q37" s="294"/>
      <c r="R37" s="294"/>
      <c r="S37" s="195"/>
      <c r="T37" s="195" t="str">
        <f>IFERROR(_xll.RtGet("DTSIMI1",R37,$T$3)/100,"")</f>
        <v/>
      </c>
      <c r="U37" s="195" t="str">
        <f>IFERROR(_xll.RtGet("DTSIMI1",R37,$U$3)/100,"")</f>
        <v/>
      </c>
      <c r="V37" s="195" t="str">
        <f t="shared" si="3"/>
        <v/>
      </c>
      <c r="W37" s="295"/>
      <c r="X37" s="164"/>
      <c r="Y37" s="293" t="str">
        <f t="shared" si="28"/>
        <v/>
      </c>
      <c r="Z37" s="294"/>
      <c r="AA37" s="294"/>
      <c r="AB37" s="195"/>
      <c r="AC37" s="195" t="str">
        <f>IFERROR(_xll.RtGet("DTSIMI1",AA37,$AC$3)/100,"")</f>
        <v/>
      </c>
      <c r="AD37" s="195" t="str">
        <f>IFERROR(_xll.RtGet("DTSIMI1",AA37,$AD$3)/100,"")</f>
        <v/>
      </c>
      <c r="AE37" s="195" t="str">
        <f t="shared" si="5"/>
        <v/>
      </c>
      <c r="AF37" s="195"/>
      <c r="AG37" s="166"/>
      <c r="AH37" s="293" t="str">
        <f t="shared" si="29"/>
        <v/>
      </c>
      <c r="AI37" s="294"/>
      <c r="AJ37" s="294"/>
      <c r="AK37" s="195"/>
      <c r="AL37" s="195" t="str">
        <f>IFERROR(_xll.RtGet("DTSIMI1",AJ37,"ASK")/100,"")</f>
        <v/>
      </c>
      <c r="AM37" s="295" t="e">
        <f>_xll.qlSimpleQuoteSetValue(AK37,AL37,Trigger)</f>
        <v>#NUM!</v>
      </c>
    </row>
    <row r="38" spans="2:39" x14ac:dyDescent="0.2">
      <c r="B38" s="187" t="str">
        <f t="shared" si="26"/>
        <v/>
      </c>
      <c r="C38" s="293" t="s">
        <v>161</v>
      </c>
      <c r="D38" s="294" t="str">
        <f t="shared" si="25"/>
        <v>EUROISDDS21M</v>
      </c>
      <c r="E38" s="294" t="e">
        <f>_xll.qlSimpleQuote(D38,,,,Trigger)</f>
        <v>#NUM!</v>
      </c>
      <c r="F38" s="195" t="str">
        <f>IFERROR(_xll.RtGet("DTSIMI1",D38,"ask")/100,"")</f>
        <v/>
      </c>
      <c r="G38" s="195" t="e">
        <f>_xll.qlSimpleQuoteSetValue(E38,F38,Trigger)</f>
        <v>#VALUE!</v>
      </c>
      <c r="H38" s="166"/>
      <c r="I38" s="293" t="str">
        <f t="shared" si="12"/>
        <v/>
      </c>
      <c r="J38" s="294" t="s">
        <v>172</v>
      </c>
      <c r="K38" s="294" t="str">
        <f>Currency&amp;"YC"&amp;$I$2&amp;"_AB1E_"&amp;J38</f>
        <v>EURYC1M_AB1E_1Y9M</v>
      </c>
      <c r="L38" s="195" t="e">
        <f>_xll.qlSimpleQuote(K38,,,,Trigger)</f>
        <v>#NUM!</v>
      </c>
      <c r="M38" s="195" t="str">
        <f>IFERROR(_xll.RtGet("DTSIMI1",K38,"ASK")/100,"")</f>
        <v/>
      </c>
      <c r="N38" s="295" t="e">
        <f>_xll.qlSimpleQuoteSetValue(L38,M38,Trigger)</f>
        <v>#VALUE!</v>
      </c>
      <c r="O38" s="166"/>
      <c r="P38" s="293" t="str">
        <f t="shared" si="27"/>
        <v/>
      </c>
      <c r="Q38" s="294" t="s">
        <v>172</v>
      </c>
      <c r="R38" s="294" t="str">
        <f>Currency&amp;"_CURVE_"&amp;$P$2&amp;"_"&amp;Q38</f>
        <v>EUR_CURVE_3M_1Y9M</v>
      </c>
      <c r="S38" s="195" t="e">
        <f>_xll.qlSimpleQuote(R38,,,,Trigger)</f>
        <v>#NUM!</v>
      </c>
      <c r="T38" s="195" t="str">
        <f>IFERROR(_xll.RtGet("DTSIMI1",R38,$T$3)/100,"")</f>
        <v/>
      </c>
      <c r="U38" s="195" t="str">
        <f>IFERROR(_xll.RtGet("DTSIMI1",R38,$U$3)/100,"")</f>
        <v/>
      </c>
      <c r="V38" s="195" t="str">
        <f t="shared" si="3"/>
        <v/>
      </c>
      <c r="W38" s="295" t="e">
        <f>_xll.qlSimpleQuoteSetValue(S38,V38,Trigger)</f>
        <v>#VALUE!</v>
      </c>
      <c r="X38" s="164"/>
      <c r="Y38" s="293" t="str">
        <f t="shared" si="28"/>
        <v/>
      </c>
      <c r="Z38" s="294" t="s">
        <v>172</v>
      </c>
      <c r="AA38" s="294" t="str">
        <f>Currency&amp;"AB6R"&amp;Z38&amp;"="</f>
        <v>EURAB6R1Y9M=</v>
      </c>
      <c r="AB38" s="195" t="e">
        <f>_xll.qlSimpleQuote(AA38,,,,Trigger)</f>
        <v>#NUM!</v>
      </c>
      <c r="AC38" s="195" t="str">
        <f>IFERROR(_xll.RtGet("DTSIMI1",AA38,$AC$3)/100,"")</f>
        <v/>
      </c>
      <c r="AD38" s="195" t="str">
        <f>IFERROR(_xll.RtGet("DTSIMI1",AA38,$AD$3)/100,"")</f>
        <v/>
      </c>
      <c r="AE38" s="195" t="str">
        <f t="shared" si="5"/>
        <v/>
      </c>
      <c r="AF38" s="195" t="e">
        <f>_xll.qlSimpleQuoteSetValue(AB38,AC38,Trigger)</f>
        <v>#VALUE!</v>
      </c>
      <c r="AG38" s="166"/>
      <c r="AH38" s="293" t="str">
        <f t="shared" si="29"/>
        <v/>
      </c>
      <c r="AI38" s="294" t="s">
        <v>172</v>
      </c>
      <c r="AJ38" s="294" t="str">
        <f>Currency&amp;"_CURVE_"&amp;$AH$2&amp;"_"&amp;AI38</f>
        <v>EUR_CURVE_12M_1Y9M</v>
      </c>
      <c r="AK38" s="195" t="e">
        <f>_xll.qlSimpleQuote(AJ38,,,,Trigger)</f>
        <v>#NUM!</v>
      </c>
      <c r="AL38" s="195" t="str">
        <f>IFERROR(_xll.RtGet("DTSIMI1",AJ38,"ASK")/100,"")</f>
        <v/>
      </c>
      <c r="AM38" s="295" t="e">
        <f>_xll.qlSimpleQuoteSetValue(AK38,AL38,Trigger)</f>
        <v>#VALUE!</v>
      </c>
    </row>
    <row r="39" spans="2:39" x14ac:dyDescent="0.2">
      <c r="B39" s="187" t="str">
        <f t="shared" si="26"/>
        <v/>
      </c>
      <c r="C39" s="293" t="s">
        <v>162</v>
      </c>
      <c r="D39" s="294" t="str">
        <f t="shared" si="25"/>
        <v>EUROISDDS22M</v>
      </c>
      <c r="E39" s="294" t="e">
        <f>_xll.qlSimpleQuote(D39,,,,Trigger)</f>
        <v>#NUM!</v>
      </c>
      <c r="F39" s="195" t="str">
        <f>IFERROR(_xll.RtGet("DTSIMI1",D39,"ask")/100,"")</f>
        <v/>
      </c>
      <c r="G39" s="195" t="e">
        <f>_xll.qlSimpleQuoteSetValue(E39,F39,Trigger)</f>
        <v>#VALUE!</v>
      </c>
      <c r="H39" s="166"/>
      <c r="I39" s="293" t="str">
        <f t="shared" si="12"/>
        <v/>
      </c>
      <c r="J39" s="294"/>
      <c r="K39" s="294"/>
      <c r="L39" s="195"/>
      <c r="M39" s="195" t="str">
        <f>IFERROR(_xll.RtGet("DTSIMI1",K39,"ASK")/100,"")</f>
        <v/>
      </c>
      <c r="N39" s="295" t="e">
        <f>_xll.qlSimpleQuoteSetValue(L39,M39,Trigger)</f>
        <v>#NUM!</v>
      </c>
      <c r="O39" s="166"/>
      <c r="P39" s="293" t="str">
        <f t="shared" si="27"/>
        <v/>
      </c>
      <c r="Q39" s="294"/>
      <c r="R39" s="294"/>
      <c r="S39" s="195"/>
      <c r="T39" s="195" t="str">
        <f>IFERROR(_xll.RtGet("DTSIMI1",R39,$T$3)/100,"")</f>
        <v/>
      </c>
      <c r="U39" s="195" t="str">
        <f>IFERROR(_xll.RtGet("DTSIMI1",R39,$U$3)/100,"")</f>
        <v/>
      </c>
      <c r="V39" s="195" t="str">
        <f t="shared" si="3"/>
        <v/>
      </c>
      <c r="W39" s="295"/>
      <c r="X39" s="164"/>
      <c r="Y39" s="293" t="str">
        <f t="shared" si="28"/>
        <v/>
      </c>
      <c r="Z39" s="294"/>
      <c r="AA39" s="294"/>
      <c r="AB39" s="195"/>
      <c r="AC39" s="195" t="str">
        <f>IFERROR(_xll.RtGet("DTSIMI1",AA39,$AC$3)/100,"")</f>
        <v/>
      </c>
      <c r="AD39" s="195" t="str">
        <f>IFERROR(_xll.RtGet("DTSIMI1",AA39,$AD$3)/100,"")</f>
        <v/>
      </c>
      <c r="AE39" s="195" t="str">
        <f t="shared" si="5"/>
        <v/>
      </c>
      <c r="AF39" s="195"/>
      <c r="AG39" s="166"/>
      <c r="AH39" s="293" t="str">
        <f t="shared" si="29"/>
        <v/>
      </c>
      <c r="AI39" s="294"/>
      <c r="AJ39" s="294"/>
      <c r="AK39" s="195"/>
      <c r="AL39" s="195" t="str">
        <f>IFERROR(_xll.RtGet("DTSIMI1",AJ39,"ASK")/100,"")</f>
        <v/>
      </c>
      <c r="AM39" s="295" t="e">
        <f>_xll.qlSimpleQuoteSetValue(AK39,AL39,Trigger)</f>
        <v>#NUM!</v>
      </c>
    </row>
    <row r="40" spans="2:39" x14ac:dyDescent="0.2">
      <c r="B40" s="187" t="str">
        <f t="shared" si="26"/>
        <v/>
      </c>
      <c r="C40" s="293" t="s">
        <v>163</v>
      </c>
      <c r="D40" s="294" t="str">
        <f t="shared" si="25"/>
        <v>EUROISDDS23M</v>
      </c>
      <c r="E40" s="294" t="e">
        <f>_xll.qlSimpleQuote(D40,,,,Trigger)</f>
        <v>#NUM!</v>
      </c>
      <c r="F40" s="195" t="str">
        <f>IFERROR(_xll.RtGet("DTSIMI1",D40,"ask")/100,"")</f>
        <v/>
      </c>
      <c r="G40" s="195" t="e">
        <f>_xll.qlSimpleQuoteSetValue(E40,F40,Trigger)</f>
        <v>#VALUE!</v>
      </c>
      <c r="H40" s="166"/>
      <c r="I40" s="293" t="str">
        <f t="shared" si="12"/>
        <v/>
      </c>
      <c r="J40" s="294"/>
      <c r="K40" s="294"/>
      <c r="L40" s="195"/>
      <c r="M40" s="195" t="str">
        <f>IFERROR(_xll.RtGet("DTSIMI1",K40,"ASK")/100,"")</f>
        <v/>
      </c>
      <c r="N40" s="295" t="e">
        <f>_xll.qlSimpleQuoteSetValue(L40,M40,Trigger)</f>
        <v>#NUM!</v>
      </c>
      <c r="O40" s="166"/>
      <c r="P40" s="293" t="str">
        <f t="shared" si="27"/>
        <v/>
      </c>
      <c r="Q40" s="294"/>
      <c r="R40" s="294"/>
      <c r="S40" s="195"/>
      <c r="T40" s="195" t="str">
        <f>IFERROR(_xll.RtGet("DTSIMI1",R40,$T$3)/100,"")</f>
        <v/>
      </c>
      <c r="U40" s="195" t="str">
        <f>IFERROR(_xll.RtGet("DTSIMI1",R40,$U$3)/100,"")</f>
        <v/>
      </c>
      <c r="V40" s="195" t="str">
        <f t="shared" si="3"/>
        <v/>
      </c>
      <c r="W40" s="295"/>
      <c r="X40" s="164"/>
      <c r="Y40" s="293" t="str">
        <f t="shared" si="28"/>
        <v/>
      </c>
      <c r="Z40" s="294"/>
      <c r="AA40" s="294"/>
      <c r="AB40" s="195"/>
      <c r="AC40" s="195" t="str">
        <f>IFERROR(_xll.RtGet("DTSIMI1",AA40,$AC$3)/100,"")</f>
        <v/>
      </c>
      <c r="AD40" s="195" t="str">
        <f>IFERROR(_xll.RtGet("DTSIMI1",AA40,$AD$3)/100,"")</f>
        <v/>
      </c>
      <c r="AE40" s="195" t="str">
        <f t="shared" si="5"/>
        <v/>
      </c>
      <c r="AF40" s="195"/>
      <c r="AG40" s="166"/>
      <c r="AH40" s="293" t="str">
        <f t="shared" si="29"/>
        <v/>
      </c>
      <c r="AI40" s="294"/>
      <c r="AJ40" s="294"/>
      <c r="AK40" s="195"/>
      <c r="AL40" s="195" t="str">
        <f>IFERROR(_xll.RtGet("DTSIMI1",AJ40,"ASK")/100,"")</f>
        <v/>
      </c>
      <c r="AM40" s="298" t="e">
        <f>_xll.qlSimpleQuoteSetValue(AK40,AL40,Trigger)</f>
        <v>#NUM!</v>
      </c>
    </row>
    <row r="41" spans="2:39" x14ac:dyDescent="0.2">
      <c r="B41" s="187" t="str">
        <f t="shared" si="26"/>
        <v/>
      </c>
      <c r="C41" s="293" t="s">
        <v>164</v>
      </c>
      <c r="D41" s="294" t="str">
        <f t="shared" si="25"/>
        <v>EUROISDDS2Y</v>
      </c>
      <c r="E41" s="294" t="e">
        <f>_xll.qlSimpleQuote(D41,,,,Trigger)</f>
        <v>#NUM!</v>
      </c>
      <c r="F41" s="195" t="str">
        <f>IFERROR(_xll.RtGet("DTSIMI1",D41,"ask")/100,"")</f>
        <v/>
      </c>
      <c r="G41" s="118" t="e">
        <f>_xll.qlSimpleQuoteSetValue(E41,F41,Trigger)</f>
        <v>#VALUE!</v>
      </c>
      <c r="H41" s="166"/>
      <c r="I41" s="293" t="str">
        <f t="shared" si="12"/>
        <v/>
      </c>
      <c r="J41" s="294" t="s">
        <v>164</v>
      </c>
      <c r="K41" s="294" t="str">
        <f t="shared" ref="K41:K72" si="30">Currency&amp;"YC"&amp;$I$2&amp;"_AB1E_"&amp;J41</f>
        <v>EURYC1M_AB1E_2Y</v>
      </c>
      <c r="L41" s="195" t="e">
        <f>_xll.qlSimpleQuote(K41,,,,Trigger)</f>
        <v>#NUM!</v>
      </c>
      <c r="M41" s="195" t="str">
        <f>IFERROR(_xll.RtGet("DTSIMI1",K41,"ASK")/100,"")</f>
        <v/>
      </c>
      <c r="N41" s="285" t="e">
        <f>_xll.qlSimpleQuoteSetValue(L41,M41,Trigger)</f>
        <v>#VALUE!</v>
      </c>
      <c r="O41" s="166"/>
      <c r="P41" s="293" t="str">
        <f t="shared" si="27"/>
        <v/>
      </c>
      <c r="Q41" s="294" t="s">
        <v>164</v>
      </c>
      <c r="R41" s="294" t="str">
        <f t="shared" ref="R41:R72" si="31">Currency&amp;"_CURVE_"&amp;$P$2&amp;"_"&amp;Q41</f>
        <v>EUR_CURVE_3M_2Y</v>
      </c>
      <c r="S41" s="195" t="e">
        <f>_xll.qlSimpleQuote(R41,,,,Trigger)</f>
        <v>#NUM!</v>
      </c>
      <c r="T41" s="195" t="str">
        <f>IFERROR(_xll.RtGet("DTSIMI1",R41,$T$3)/100,"")</f>
        <v/>
      </c>
      <c r="U41" s="195" t="str">
        <f>IFERROR(_xll.RtGet("DTSIMI1",R41,$U$3)/100,"")</f>
        <v/>
      </c>
      <c r="V41" s="195" t="str">
        <f t="shared" si="3"/>
        <v/>
      </c>
      <c r="W41" s="285" t="e">
        <f>_xll.qlSimpleQuoteSetValue(S41,V41,Trigger)</f>
        <v>#VALUE!</v>
      </c>
      <c r="X41" s="164"/>
      <c r="Y41" s="293" t="str">
        <f t="shared" si="28"/>
        <v/>
      </c>
      <c r="Z41" s="294" t="s">
        <v>164</v>
      </c>
      <c r="AA41" s="294" t="str">
        <f t="shared" ref="AA41:AA72" si="32">Currency&amp;"AB6R"&amp;Z41&amp;"="</f>
        <v>EURAB6R2Y=</v>
      </c>
      <c r="AB41" s="195" t="e">
        <f>_xll.qlSimpleQuote(AA41,,,,Trigger)</f>
        <v>#NUM!</v>
      </c>
      <c r="AC41" s="195" t="str">
        <f>IFERROR(_xll.RtGet("DTSIMI1",AA41,$AC$3)/100,"")</f>
        <v/>
      </c>
      <c r="AD41" s="195" t="str">
        <f>IFERROR(_xll.RtGet("DTSIMI1",AA41,$AD$3)/100,"")</f>
        <v/>
      </c>
      <c r="AE41" s="195" t="str">
        <f t="shared" si="5"/>
        <v/>
      </c>
      <c r="AF41" s="195" t="e">
        <f>_xll.qlSimpleQuoteSetValue(AB41,AC41,Trigger)</f>
        <v>#VALUE!</v>
      </c>
      <c r="AG41" s="166"/>
      <c r="AH41" s="293" t="str">
        <f t="shared" si="29"/>
        <v/>
      </c>
      <c r="AI41" s="294" t="s">
        <v>164</v>
      </c>
      <c r="AJ41" s="294" t="str">
        <f t="shared" ref="AJ41:AJ72" si="33">Currency&amp;"_CURVE_"&amp;$AH$2&amp;"_"&amp;AI41</f>
        <v>EUR_CURVE_12M_2Y</v>
      </c>
      <c r="AK41" s="195" t="e">
        <f>_xll.qlSimpleQuote(AJ41,,,,Trigger)</f>
        <v>#NUM!</v>
      </c>
      <c r="AL41" s="195" t="str">
        <f>IFERROR(_xll.RtGet("DTSIMI1",AJ41,"ASK")/100,"")</f>
        <v/>
      </c>
      <c r="AM41" s="285" t="e">
        <f>_xll.qlSimpleQuoteSetValue(AK41,AL41,Trigger)</f>
        <v>#VALUE!</v>
      </c>
    </row>
    <row r="42" spans="2:39" hidden="1" outlineLevel="1" x14ac:dyDescent="0.2">
      <c r="B42" s="187" t="str">
        <f t="shared" si="26"/>
        <v/>
      </c>
      <c r="C42" s="293" t="s">
        <v>173</v>
      </c>
      <c r="D42" s="294" t="str">
        <f t="shared" si="25"/>
        <v>EUROISDDS2Y3M</v>
      </c>
      <c r="E42" s="294" t="e">
        <f>_xll.qlSimpleQuote(D42,,,,Trigger)</f>
        <v>#NUM!</v>
      </c>
      <c r="F42" s="195" t="str">
        <f>IFERROR(_xll.RtGet("DTSIMI1",D42,"ask")/100,"")</f>
        <v/>
      </c>
      <c r="G42" s="118" t="e">
        <f>_xll.qlSimpleQuoteSetValue(E42,F42,Trigger)</f>
        <v>#VALUE!</v>
      </c>
      <c r="H42" s="166"/>
      <c r="I42" s="293" t="str">
        <f t="shared" si="12"/>
        <v/>
      </c>
      <c r="J42" s="294" t="s">
        <v>173</v>
      </c>
      <c r="K42" s="294" t="str">
        <f t="shared" si="30"/>
        <v>EURYC1M_AB1E_2Y3M</v>
      </c>
      <c r="L42" s="195" t="e">
        <f>_xll.qlSimpleQuote(K42,,,,Trigger)</f>
        <v>#NUM!</v>
      </c>
      <c r="M42" s="195" t="str">
        <f>IFERROR(_xll.RtGet("DTSIMI1",K42,"ASK")/100,"")</f>
        <v/>
      </c>
      <c r="N42" s="285" t="e">
        <f>_xll.qlSimpleQuoteSetValue(L42,M42,Trigger)</f>
        <v>#VALUE!</v>
      </c>
      <c r="O42" s="166"/>
      <c r="P42" s="293" t="str">
        <f t="shared" si="27"/>
        <v/>
      </c>
      <c r="Q42" s="294" t="s">
        <v>173</v>
      </c>
      <c r="R42" s="294" t="str">
        <f t="shared" si="31"/>
        <v>EUR_CURVE_3M_2Y3M</v>
      </c>
      <c r="S42" s="195" t="e">
        <f>_xll.qlSimpleQuote(R42,,,,Trigger)</f>
        <v>#NUM!</v>
      </c>
      <c r="T42" s="195" t="str">
        <f>IFERROR(_xll.RtGet("DTSIMI1",R42,$T$3)/100,"")</f>
        <v/>
      </c>
      <c r="U42" s="195" t="str">
        <f>IFERROR(_xll.RtGet("DTSIMI1",R42,$U$3)/100,"")</f>
        <v/>
      </c>
      <c r="V42" s="195" t="str">
        <f t="shared" si="3"/>
        <v/>
      </c>
      <c r="W42" s="285" t="e">
        <f>_xll.qlSimpleQuoteSetValue(S42,V42,Trigger)</f>
        <v>#VALUE!</v>
      </c>
      <c r="X42" s="164"/>
      <c r="Y42" s="293" t="str">
        <f t="shared" si="28"/>
        <v/>
      </c>
      <c r="Z42" s="294" t="s">
        <v>173</v>
      </c>
      <c r="AA42" s="294" t="str">
        <f t="shared" si="32"/>
        <v>EURAB6R2Y3M=</v>
      </c>
      <c r="AB42" s="195" t="e">
        <f>_xll.qlSimpleQuote(AA42,,,,Trigger)</f>
        <v>#NUM!</v>
      </c>
      <c r="AC42" s="195" t="str">
        <f>IFERROR(_xll.RtGet("DTSIMI1",AA42,$AC$3)/100,"")</f>
        <v/>
      </c>
      <c r="AD42" s="195" t="str">
        <f>IFERROR(_xll.RtGet("DTSIMI1",AA42,$AD$3)/100,"")</f>
        <v/>
      </c>
      <c r="AE42" s="195" t="str">
        <f t="shared" si="5"/>
        <v/>
      </c>
      <c r="AF42" s="195" t="e">
        <f>_xll.qlSimpleQuoteSetValue(AB42,AC42,Trigger)</f>
        <v>#VALUE!</v>
      </c>
      <c r="AG42" s="166"/>
      <c r="AH42" s="293" t="str">
        <f t="shared" si="29"/>
        <v/>
      </c>
      <c r="AI42" s="294" t="s">
        <v>173</v>
      </c>
      <c r="AJ42" s="294" t="str">
        <f t="shared" si="33"/>
        <v>EUR_CURVE_12M_2Y3M</v>
      </c>
      <c r="AK42" s="195" t="e">
        <f>_xll.qlSimpleQuote(AJ42,,,,Trigger)</f>
        <v>#NUM!</v>
      </c>
      <c r="AL42" s="195" t="str">
        <f>IFERROR(_xll.RtGet("DTSIMI1",AJ42,"ASK")/100,"")</f>
        <v/>
      </c>
      <c r="AM42" s="285" t="e">
        <f>_xll.qlSimpleQuoteSetValue(AK42,AL42,Trigger)</f>
        <v>#VALUE!</v>
      </c>
    </row>
    <row r="43" spans="2:39" hidden="1" outlineLevel="1" x14ac:dyDescent="0.2">
      <c r="B43" s="187" t="str">
        <f t="shared" si="26"/>
        <v/>
      </c>
      <c r="C43" s="293" t="s">
        <v>174</v>
      </c>
      <c r="D43" s="294" t="str">
        <f t="shared" si="25"/>
        <v>EUROISDDS2Y6M</v>
      </c>
      <c r="E43" s="294" t="e">
        <f>_xll.qlSimpleQuote(D43,,,,Trigger)</f>
        <v>#NUM!</v>
      </c>
      <c r="F43" s="195" t="str">
        <f>IFERROR(_xll.RtGet("DTSIMI1",D43,"ask")/100,"")</f>
        <v/>
      </c>
      <c r="G43" s="118" t="e">
        <f>_xll.qlSimpleQuoteSetValue(E43,F43,Trigger)</f>
        <v>#VALUE!</v>
      </c>
      <c r="H43" s="166"/>
      <c r="I43" s="293" t="str">
        <f t="shared" si="12"/>
        <v/>
      </c>
      <c r="J43" s="294" t="s">
        <v>174</v>
      </c>
      <c r="K43" s="294" t="str">
        <f t="shared" si="30"/>
        <v>EURYC1M_AB1E_2Y6M</v>
      </c>
      <c r="L43" s="195" t="e">
        <f>_xll.qlSimpleQuote(K43,,,,Trigger)</f>
        <v>#NUM!</v>
      </c>
      <c r="M43" s="195" t="str">
        <f>IFERROR(_xll.RtGet("DTSIMI1",K43,"ASK")/100,"")</f>
        <v/>
      </c>
      <c r="N43" s="285" t="e">
        <f>_xll.qlSimpleQuoteSetValue(L43,M43,Trigger)</f>
        <v>#VALUE!</v>
      </c>
      <c r="O43" s="166"/>
      <c r="P43" s="293" t="str">
        <f t="shared" si="27"/>
        <v/>
      </c>
      <c r="Q43" s="294" t="s">
        <v>174</v>
      </c>
      <c r="R43" s="294" t="str">
        <f t="shared" si="31"/>
        <v>EUR_CURVE_3M_2Y6M</v>
      </c>
      <c r="S43" s="195" t="e">
        <f>_xll.qlSimpleQuote(R43,,,,Trigger)</f>
        <v>#NUM!</v>
      </c>
      <c r="T43" s="195" t="str">
        <f>IFERROR(_xll.RtGet("DTSIMI1",R43,$T$3)/100,"")</f>
        <v/>
      </c>
      <c r="U43" s="195" t="str">
        <f>IFERROR(_xll.RtGet("DTSIMI1",R43,$U$3)/100,"")</f>
        <v/>
      </c>
      <c r="V43" s="195" t="str">
        <f t="shared" si="3"/>
        <v/>
      </c>
      <c r="W43" s="285" t="e">
        <f>_xll.qlSimpleQuoteSetValue(S43,V43,Trigger)</f>
        <v>#VALUE!</v>
      </c>
      <c r="X43" s="164"/>
      <c r="Y43" s="293" t="str">
        <f t="shared" si="28"/>
        <v/>
      </c>
      <c r="Z43" s="294" t="s">
        <v>174</v>
      </c>
      <c r="AA43" s="294" t="str">
        <f t="shared" si="32"/>
        <v>EURAB6R2Y6M=</v>
      </c>
      <c r="AB43" s="195" t="e">
        <f>_xll.qlSimpleQuote(AA43,,,,Trigger)</f>
        <v>#NUM!</v>
      </c>
      <c r="AC43" s="195" t="str">
        <f>IFERROR(_xll.RtGet("DTSIMI1",AA43,$AC$3)/100,"")</f>
        <v/>
      </c>
      <c r="AD43" s="195" t="str">
        <f>IFERROR(_xll.RtGet("DTSIMI1",AA43,$AD$3)/100,"")</f>
        <v/>
      </c>
      <c r="AE43" s="195" t="str">
        <f t="shared" si="5"/>
        <v/>
      </c>
      <c r="AF43" s="195" t="e">
        <f>_xll.qlSimpleQuoteSetValue(AB43,AC43,Trigger)</f>
        <v>#VALUE!</v>
      </c>
      <c r="AG43" s="166"/>
      <c r="AH43" s="293" t="str">
        <f t="shared" si="29"/>
        <v/>
      </c>
      <c r="AI43" s="294" t="s">
        <v>174</v>
      </c>
      <c r="AJ43" s="294" t="str">
        <f t="shared" si="33"/>
        <v>EUR_CURVE_12M_2Y6M</v>
      </c>
      <c r="AK43" s="195" t="e">
        <f>_xll.qlSimpleQuote(AJ43,,,,Trigger)</f>
        <v>#NUM!</v>
      </c>
      <c r="AL43" s="195" t="str">
        <f>IFERROR(_xll.RtGet("DTSIMI1",AJ43,"ASK")/100,"")</f>
        <v/>
      </c>
      <c r="AM43" s="285" t="e">
        <f>_xll.qlSimpleQuoteSetValue(AK43,AL43,Trigger)</f>
        <v>#VALUE!</v>
      </c>
    </row>
    <row r="44" spans="2:39" hidden="1" outlineLevel="1" x14ac:dyDescent="0.2">
      <c r="B44" s="187" t="str">
        <f t="shared" si="26"/>
        <v/>
      </c>
      <c r="C44" s="293" t="s">
        <v>175</v>
      </c>
      <c r="D44" s="294" t="str">
        <f t="shared" si="25"/>
        <v>EUROISDDS2Y9M</v>
      </c>
      <c r="E44" s="294" t="e">
        <f>_xll.qlSimpleQuote(D44,,,,Trigger)</f>
        <v>#NUM!</v>
      </c>
      <c r="F44" s="195" t="str">
        <f>IFERROR(_xll.RtGet("DTSIMI1",D44,"ask")/100,"")</f>
        <v/>
      </c>
      <c r="G44" s="118" t="e">
        <f>_xll.qlSimpleQuoteSetValue(E44,F44,Trigger)</f>
        <v>#VALUE!</v>
      </c>
      <c r="H44" s="166"/>
      <c r="I44" s="293" t="str">
        <f t="shared" si="12"/>
        <v/>
      </c>
      <c r="J44" s="294" t="s">
        <v>175</v>
      </c>
      <c r="K44" s="294" t="str">
        <f t="shared" si="30"/>
        <v>EURYC1M_AB1E_2Y9M</v>
      </c>
      <c r="L44" s="195" t="e">
        <f>_xll.qlSimpleQuote(K44,,,,Trigger)</f>
        <v>#NUM!</v>
      </c>
      <c r="M44" s="195" t="str">
        <f>IFERROR(_xll.RtGet("DTSIMI1",K44,"ASK")/100,"")</f>
        <v/>
      </c>
      <c r="N44" s="285" t="e">
        <f>_xll.qlSimpleQuoteSetValue(L44,M44,Trigger)</f>
        <v>#VALUE!</v>
      </c>
      <c r="O44" s="166"/>
      <c r="P44" s="293" t="str">
        <f t="shared" si="27"/>
        <v/>
      </c>
      <c r="Q44" s="294" t="s">
        <v>175</v>
      </c>
      <c r="R44" s="294" t="str">
        <f t="shared" si="31"/>
        <v>EUR_CURVE_3M_2Y9M</v>
      </c>
      <c r="S44" s="195" t="e">
        <f>_xll.qlSimpleQuote(R44,,,,Trigger)</f>
        <v>#NUM!</v>
      </c>
      <c r="T44" s="195" t="str">
        <f>IFERROR(_xll.RtGet("DTSIMI1",R44,$T$3)/100,"")</f>
        <v/>
      </c>
      <c r="U44" s="195" t="str">
        <f>IFERROR(_xll.RtGet("DTSIMI1",R44,$U$3)/100,"")</f>
        <v/>
      </c>
      <c r="V44" s="195" t="str">
        <f t="shared" si="3"/>
        <v/>
      </c>
      <c r="W44" s="285" t="e">
        <f>_xll.qlSimpleQuoteSetValue(S44,V44,Trigger)</f>
        <v>#VALUE!</v>
      </c>
      <c r="X44" s="164"/>
      <c r="Y44" s="293" t="str">
        <f t="shared" si="28"/>
        <v/>
      </c>
      <c r="Z44" s="294" t="s">
        <v>175</v>
      </c>
      <c r="AA44" s="294" t="str">
        <f t="shared" si="32"/>
        <v>EURAB6R2Y9M=</v>
      </c>
      <c r="AB44" s="195" t="e">
        <f>_xll.qlSimpleQuote(AA44,,,,Trigger)</f>
        <v>#NUM!</v>
      </c>
      <c r="AC44" s="195" t="str">
        <f>IFERROR(_xll.RtGet("DTSIMI1",AA44,$AC$3)/100,"")</f>
        <v/>
      </c>
      <c r="AD44" s="195" t="str">
        <f>IFERROR(_xll.RtGet("DTSIMI1",AA44,$AD$3)/100,"")</f>
        <v/>
      </c>
      <c r="AE44" s="195" t="str">
        <f t="shared" si="5"/>
        <v/>
      </c>
      <c r="AF44" s="195" t="e">
        <f>_xll.qlSimpleQuoteSetValue(AB44,AC44,Trigger)</f>
        <v>#VALUE!</v>
      </c>
      <c r="AG44" s="166"/>
      <c r="AH44" s="293" t="str">
        <f t="shared" si="29"/>
        <v/>
      </c>
      <c r="AI44" s="294" t="s">
        <v>175</v>
      </c>
      <c r="AJ44" s="294" t="str">
        <f t="shared" si="33"/>
        <v>EUR_CURVE_12M_2Y9M</v>
      </c>
      <c r="AK44" s="195" t="e">
        <f>_xll.qlSimpleQuote(AJ44,,,,Trigger)</f>
        <v>#NUM!</v>
      </c>
      <c r="AL44" s="195" t="str">
        <f>IFERROR(_xll.RtGet("DTSIMI1",AJ44,"ASK")/100,"")</f>
        <v/>
      </c>
      <c r="AM44" s="285" t="e">
        <f>_xll.qlSimpleQuoteSetValue(AK44,AL44,Trigger)</f>
        <v>#VALUE!</v>
      </c>
    </row>
    <row r="45" spans="2:39" collapsed="1" x14ac:dyDescent="0.2">
      <c r="B45" s="187" t="str">
        <f t="shared" si="26"/>
        <v/>
      </c>
      <c r="C45" s="293" t="s">
        <v>101</v>
      </c>
      <c r="D45" s="294" t="str">
        <f t="shared" si="25"/>
        <v>EUROISDDS3Y</v>
      </c>
      <c r="E45" s="294" t="e">
        <f>_xll.qlSimpleQuote(D45,,,,Trigger)</f>
        <v>#NUM!</v>
      </c>
      <c r="F45" s="195" t="str">
        <f>IFERROR(_xll.RtGet("DTSIMI1",D45,"ask")/100,"")</f>
        <v/>
      </c>
      <c r="G45" s="118" t="e">
        <f>_xll.qlSimpleQuoteSetValue(E45,F45,Trigger)</f>
        <v>#VALUE!</v>
      </c>
      <c r="H45" s="166"/>
      <c r="I45" s="293" t="str">
        <f t="shared" si="12"/>
        <v/>
      </c>
      <c r="J45" s="294" t="s">
        <v>101</v>
      </c>
      <c r="K45" s="294" t="str">
        <f t="shared" si="30"/>
        <v>EURYC1M_AB1E_3Y</v>
      </c>
      <c r="L45" s="195" t="e">
        <f>_xll.qlSimpleQuote(K45,,,,Trigger)</f>
        <v>#NUM!</v>
      </c>
      <c r="M45" s="195" t="str">
        <f>IFERROR(_xll.RtGet("DTSIMI1",K45,"ASK")/100,"")</f>
        <v/>
      </c>
      <c r="N45" s="285" t="e">
        <f>_xll.qlSimpleQuoteSetValue(L45,M45,Trigger)</f>
        <v>#VALUE!</v>
      </c>
      <c r="O45" s="166"/>
      <c r="P45" s="293" t="str">
        <f t="shared" si="27"/>
        <v/>
      </c>
      <c r="Q45" s="294" t="s">
        <v>101</v>
      </c>
      <c r="R45" s="294" t="str">
        <f t="shared" si="31"/>
        <v>EUR_CURVE_3M_3Y</v>
      </c>
      <c r="S45" s="195" t="e">
        <f>_xll.qlSimpleQuote(R45,,,,Trigger)</f>
        <v>#NUM!</v>
      </c>
      <c r="T45" s="195" t="str">
        <f>IFERROR(_xll.RtGet("DTSIMI1",R45,$T$3)/100,"")</f>
        <v/>
      </c>
      <c r="U45" s="195" t="str">
        <f>IFERROR(_xll.RtGet("DTSIMI1",R45,$U$3)/100,"")</f>
        <v/>
      </c>
      <c r="V45" s="195" t="str">
        <f t="shared" si="3"/>
        <v/>
      </c>
      <c r="W45" s="285" t="e">
        <f>_xll.qlSimpleQuoteSetValue(S45,V45,Trigger)</f>
        <v>#VALUE!</v>
      </c>
      <c r="X45" s="164"/>
      <c r="Y45" s="293" t="str">
        <f t="shared" si="28"/>
        <v/>
      </c>
      <c r="Z45" s="294" t="s">
        <v>101</v>
      </c>
      <c r="AA45" s="294" t="str">
        <f t="shared" si="32"/>
        <v>EURAB6R3Y=</v>
      </c>
      <c r="AB45" s="195" t="e">
        <f>_xll.qlSimpleQuote(AA45,,,,Trigger)</f>
        <v>#NUM!</v>
      </c>
      <c r="AC45" s="195" t="str">
        <f>IFERROR(_xll.RtGet("DTSIMI1",AA45,$AC$3)/100,"")</f>
        <v/>
      </c>
      <c r="AD45" s="195" t="str">
        <f>IFERROR(_xll.RtGet("DTSIMI1",AA45,$AD$3)/100,"")</f>
        <v/>
      </c>
      <c r="AE45" s="195" t="str">
        <f t="shared" si="5"/>
        <v/>
      </c>
      <c r="AF45" s="195" t="e">
        <f>_xll.qlSimpleQuoteSetValue(AB45,AC45,Trigger)</f>
        <v>#VALUE!</v>
      </c>
      <c r="AG45" s="166"/>
      <c r="AH45" s="293" t="str">
        <f t="shared" si="29"/>
        <v/>
      </c>
      <c r="AI45" s="294" t="s">
        <v>101</v>
      </c>
      <c r="AJ45" s="294" t="str">
        <f t="shared" si="33"/>
        <v>EUR_CURVE_12M_3Y</v>
      </c>
      <c r="AK45" s="195" t="e">
        <f>_xll.qlSimpleQuote(AJ45,,,,Trigger)</f>
        <v>#NUM!</v>
      </c>
      <c r="AL45" s="195" t="str">
        <f>IFERROR(_xll.RtGet("DTSIMI1",AJ45,"ASK")/100,"")</f>
        <v/>
      </c>
      <c r="AM45" s="285" t="e">
        <f>_xll.qlSimpleQuoteSetValue(AK45,AL45,Trigger)</f>
        <v>#VALUE!</v>
      </c>
    </row>
    <row r="46" spans="2:39" x14ac:dyDescent="0.2">
      <c r="B46" s="187" t="str">
        <f t="shared" si="26"/>
        <v/>
      </c>
      <c r="C46" s="293" t="s">
        <v>102</v>
      </c>
      <c r="D46" s="294" t="str">
        <f t="shared" si="25"/>
        <v>EUROISDDS4Y</v>
      </c>
      <c r="E46" s="294" t="e">
        <f>_xll.qlSimpleQuote(D46,,,,Trigger)</f>
        <v>#NUM!</v>
      </c>
      <c r="F46" s="195" t="str">
        <f>IFERROR(_xll.RtGet("DTSIMI1",D46,"ask")/100,"")</f>
        <v/>
      </c>
      <c r="G46" s="118" t="e">
        <f>_xll.qlSimpleQuoteSetValue(E46,F46,Trigger)</f>
        <v>#VALUE!</v>
      </c>
      <c r="H46" s="166"/>
      <c r="I46" s="293" t="str">
        <f t="shared" si="12"/>
        <v/>
      </c>
      <c r="J46" s="294" t="s">
        <v>102</v>
      </c>
      <c r="K46" s="294" t="str">
        <f t="shared" si="30"/>
        <v>EURYC1M_AB1E_4Y</v>
      </c>
      <c r="L46" s="195" t="e">
        <f>_xll.qlSimpleQuote(K46,,,,Trigger)</f>
        <v>#NUM!</v>
      </c>
      <c r="M46" s="195" t="str">
        <f>IFERROR(_xll.RtGet("DTSIMI1",K46,"ASK")/100,"")</f>
        <v/>
      </c>
      <c r="N46" s="285" t="e">
        <f>_xll.qlSimpleQuoteSetValue(L46,M46,Trigger)</f>
        <v>#VALUE!</v>
      </c>
      <c r="O46" s="166"/>
      <c r="P46" s="293" t="str">
        <f t="shared" si="27"/>
        <v/>
      </c>
      <c r="Q46" s="294" t="s">
        <v>102</v>
      </c>
      <c r="R46" s="294" t="str">
        <f t="shared" si="31"/>
        <v>EUR_CURVE_3M_4Y</v>
      </c>
      <c r="S46" s="195" t="e">
        <f>_xll.qlSimpleQuote(R46,,,,Trigger)</f>
        <v>#NUM!</v>
      </c>
      <c r="T46" s="195" t="str">
        <f>IFERROR(_xll.RtGet("DTSIMI1",R46,$T$3)/100,"")</f>
        <v/>
      </c>
      <c r="U46" s="195" t="str">
        <f>IFERROR(_xll.RtGet("DTSIMI1",R46,$U$3)/100,"")</f>
        <v/>
      </c>
      <c r="V46" s="195" t="str">
        <f t="shared" si="3"/>
        <v/>
      </c>
      <c r="W46" s="285" t="e">
        <f>_xll.qlSimpleQuoteSetValue(S46,V46,Trigger)</f>
        <v>#VALUE!</v>
      </c>
      <c r="X46" s="164"/>
      <c r="Y46" s="293" t="str">
        <f t="shared" si="28"/>
        <v/>
      </c>
      <c r="Z46" s="294" t="s">
        <v>102</v>
      </c>
      <c r="AA46" s="294" t="str">
        <f t="shared" si="32"/>
        <v>EURAB6R4Y=</v>
      </c>
      <c r="AB46" s="195" t="e">
        <f>_xll.qlSimpleQuote(AA46,,,,Trigger)</f>
        <v>#NUM!</v>
      </c>
      <c r="AC46" s="195" t="str">
        <f>IFERROR(_xll.RtGet("DTSIMI1",AA46,$AC$3)/100,"")</f>
        <v/>
      </c>
      <c r="AD46" s="195" t="str">
        <f>IFERROR(_xll.RtGet("DTSIMI1",AA46,$AD$3)/100,"")</f>
        <v/>
      </c>
      <c r="AE46" s="195" t="str">
        <f t="shared" si="5"/>
        <v/>
      </c>
      <c r="AF46" s="195" t="e">
        <f>_xll.qlSimpleQuoteSetValue(AB46,AC46,Trigger)</f>
        <v>#VALUE!</v>
      </c>
      <c r="AG46" s="166"/>
      <c r="AH46" s="293" t="str">
        <f t="shared" si="29"/>
        <v/>
      </c>
      <c r="AI46" s="294" t="s">
        <v>102</v>
      </c>
      <c r="AJ46" s="294" t="str">
        <f t="shared" si="33"/>
        <v>EUR_CURVE_12M_4Y</v>
      </c>
      <c r="AK46" s="195" t="e">
        <f>_xll.qlSimpleQuote(AJ46,,,,Trigger)</f>
        <v>#NUM!</v>
      </c>
      <c r="AL46" s="195" t="str">
        <f>IFERROR(_xll.RtGet("DTSIMI1",AJ46,"ASK")/100,"")</f>
        <v/>
      </c>
      <c r="AM46" s="285" t="e">
        <f>_xll.qlSimpleQuoteSetValue(AK46,AL46,Trigger)</f>
        <v>#VALUE!</v>
      </c>
    </row>
    <row r="47" spans="2:39" x14ac:dyDescent="0.2">
      <c r="B47" s="187" t="str">
        <f t="shared" si="26"/>
        <v/>
      </c>
      <c r="C47" s="293" t="s">
        <v>103</v>
      </c>
      <c r="D47" s="294" t="str">
        <f t="shared" si="25"/>
        <v>EUROISDDS5Y</v>
      </c>
      <c r="E47" s="294" t="e">
        <f>_xll.qlSimpleQuote(D47,,,,Trigger)</f>
        <v>#NUM!</v>
      </c>
      <c r="F47" s="195" t="str">
        <f>IFERROR(_xll.RtGet("DTSIMI1",D47,"ask")/100,"")</f>
        <v/>
      </c>
      <c r="G47" s="118" t="e">
        <f>_xll.qlSimpleQuoteSetValue(E47,F47,Trigger)</f>
        <v>#VALUE!</v>
      </c>
      <c r="H47" s="166"/>
      <c r="I47" s="293" t="str">
        <f t="shared" si="12"/>
        <v/>
      </c>
      <c r="J47" s="294" t="s">
        <v>103</v>
      </c>
      <c r="K47" s="294" t="str">
        <f t="shared" si="30"/>
        <v>EURYC1M_AB1E_5Y</v>
      </c>
      <c r="L47" s="195" t="e">
        <f>_xll.qlSimpleQuote(K47,,,,Trigger)</f>
        <v>#NUM!</v>
      </c>
      <c r="M47" s="195" t="str">
        <f>IFERROR(_xll.RtGet("DTSIMI1",K47,"ASK")/100,"")</f>
        <v/>
      </c>
      <c r="N47" s="285" t="e">
        <f>_xll.qlSimpleQuoteSetValue(L47,M47,Trigger)</f>
        <v>#VALUE!</v>
      </c>
      <c r="O47" s="166"/>
      <c r="P47" s="293" t="str">
        <f t="shared" si="27"/>
        <v/>
      </c>
      <c r="Q47" s="294" t="s">
        <v>103</v>
      </c>
      <c r="R47" s="294" t="str">
        <f t="shared" si="31"/>
        <v>EUR_CURVE_3M_5Y</v>
      </c>
      <c r="S47" s="195" t="e">
        <f>_xll.qlSimpleQuote(R47,,,,Trigger)</f>
        <v>#NUM!</v>
      </c>
      <c r="T47" s="195" t="str">
        <f>IFERROR(_xll.RtGet("DTSIMI1",R47,$T$3)/100,"")</f>
        <v/>
      </c>
      <c r="U47" s="195" t="str">
        <f>IFERROR(_xll.RtGet("DTSIMI1",R47,$U$3)/100,"")</f>
        <v/>
      </c>
      <c r="V47" s="195" t="str">
        <f t="shared" si="3"/>
        <v/>
      </c>
      <c r="W47" s="285" t="e">
        <f>_xll.qlSimpleQuoteSetValue(S47,V47,Trigger)</f>
        <v>#VALUE!</v>
      </c>
      <c r="X47" s="164"/>
      <c r="Y47" s="293" t="str">
        <f t="shared" si="28"/>
        <v/>
      </c>
      <c r="Z47" s="294" t="s">
        <v>103</v>
      </c>
      <c r="AA47" s="294" t="str">
        <f t="shared" si="32"/>
        <v>EURAB6R5Y=</v>
      </c>
      <c r="AB47" s="195" t="e">
        <f>_xll.qlSimpleQuote(AA47,,,,Trigger)</f>
        <v>#NUM!</v>
      </c>
      <c r="AC47" s="195" t="str">
        <f>IFERROR(_xll.RtGet("DTSIMI1",AA47,$AC$3)/100,"")</f>
        <v/>
      </c>
      <c r="AD47" s="195" t="str">
        <f>IFERROR(_xll.RtGet("DTSIMI1",AA47,$AD$3)/100,"")</f>
        <v/>
      </c>
      <c r="AE47" s="195" t="str">
        <f t="shared" si="5"/>
        <v/>
      </c>
      <c r="AF47" s="195" t="e">
        <f>_xll.qlSimpleQuoteSetValue(AB47,AC47,Trigger)</f>
        <v>#VALUE!</v>
      </c>
      <c r="AG47" s="166"/>
      <c r="AH47" s="293" t="str">
        <f t="shared" si="29"/>
        <v/>
      </c>
      <c r="AI47" s="294" t="s">
        <v>103</v>
      </c>
      <c r="AJ47" s="294" t="str">
        <f t="shared" si="33"/>
        <v>EUR_CURVE_12M_5Y</v>
      </c>
      <c r="AK47" s="195" t="e">
        <f>_xll.qlSimpleQuote(AJ47,,,,Trigger)</f>
        <v>#NUM!</v>
      </c>
      <c r="AL47" s="195" t="str">
        <f>IFERROR(_xll.RtGet("DTSIMI1",AJ47,"ASK")/100,"")</f>
        <v/>
      </c>
      <c r="AM47" s="285" t="e">
        <f>_xll.qlSimpleQuoteSetValue(AK47,AL47,Trigger)</f>
        <v>#VALUE!</v>
      </c>
    </row>
    <row r="48" spans="2:39" x14ac:dyDescent="0.2">
      <c r="B48" s="187" t="str">
        <f t="shared" si="26"/>
        <v/>
      </c>
      <c r="C48" s="293" t="s">
        <v>104</v>
      </c>
      <c r="D48" s="294" t="str">
        <f t="shared" si="25"/>
        <v>EUROISDDS6Y</v>
      </c>
      <c r="E48" s="294" t="e">
        <f>_xll.qlSimpleQuote(D48,,,,Trigger)</f>
        <v>#NUM!</v>
      </c>
      <c r="F48" s="195" t="str">
        <f>IFERROR(_xll.RtGet("DTSIMI1",D48,"ask")/100,"")</f>
        <v/>
      </c>
      <c r="G48" s="118" t="e">
        <f>_xll.qlSimpleQuoteSetValue(E48,F48,Trigger)</f>
        <v>#VALUE!</v>
      </c>
      <c r="I48" s="293" t="str">
        <f t="shared" si="12"/>
        <v/>
      </c>
      <c r="J48" s="294" t="s">
        <v>104</v>
      </c>
      <c r="K48" s="294" t="str">
        <f t="shared" si="30"/>
        <v>EURYC1M_AB1E_6Y</v>
      </c>
      <c r="L48" s="195" t="e">
        <f>_xll.qlSimpleQuote(K48,,,,Trigger)</f>
        <v>#NUM!</v>
      </c>
      <c r="M48" s="195" t="str">
        <f>IFERROR(_xll.RtGet("DTSIMI1",K48,"ASK")/100,"")</f>
        <v/>
      </c>
      <c r="N48" s="285" t="e">
        <f>_xll.qlSimpleQuoteSetValue(L48,M48,Trigger)</f>
        <v>#VALUE!</v>
      </c>
      <c r="O48" s="166"/>
      <c r="P48" s="293" t="str">
        <f t="shared" si="27"/>
        <v/>
      </c>
      <c r="Q48" s="294" t="s">
        <v>104</v>
      </c>
      <c r="R48" s="294" t="str">
        <f t="shared" si="31"/>
        <v>EUR_CURVE_3M_6Y</v>
      </c>
      <c r="S48" s="195" t="e">
        <f>_xll.qlSimpleQuote(R48,,,,Trigger)</f>
        <v>#NUM!</v>
      </c>
      <c r="T48" s="195" t="str">
        <f>IFERROR(_xll.RtGet("DTSIMI1",R48,$T$3)/100,"")</f>
        <v/>
      </c>
      <c r="U48" s="195" t="str">
        <f>IFERROR(_xll.RtGet("DTSIMI1",R48,$U$3)/100,"")</f>
        <v/>
      </c>
      <c r="V48" s="195" t="str">
        <f t="shared" si="3"/>
        <v/>
      </c>
      <c r="W48" s="285" t="e">
        <f>_xll.qlSimpleQuoteSetValue(S48,V48,Trigger)</f>
        <v>#VALUE!</v>
      </c>
      <c r="X48" s="156"/>
      <c r="Y48" s="293" t="str">
        <f t="shared" si="28"/>
        <v/>
      </c>
      <c r="Z48" s="294" t="s">
        <v>104</v>
      </c>
      <c r="AA48" s="294" t="str">
        <f t="shared" si="32"/>
        <v>EURAB6R6Y=</v>
      </c>
      <c r="AB48" s="195" t="e">
        <f>_xll.qlSimpleQuote(AA48,,,,Trigger)</f>
        <v>#NUM!</v>
      </c>
      <c r="AC48" s="195" t="str">
        <f>IFERROR(_xll.RtGet("DTSIMI1",AA48,$AC$3)/100,"")</f>
        <v/>
      </c>
      <c r="AD48" s="195" t="str">
        <f>IFERROR(_xll.RtGet("DTSIMI1",AA48,$AD$3)/100,"")</f>
        <v/>
      </c>
      <c r="AE48" s="195" t="str">
        <f t="shared" si="5"/>
        <v/>
      </c>
      <c r="AF48" s="195" t="e">
        <f>_xll.qlSimpleQuoteSetValue(AB48,AC48,Trigger)</f>
        <v>#VALUE!</v>
      </c>
      <c r="AG48" s="166"/>
      <c r="AH48" s="293" t="str">
        <f t="shared" si="29"/>
        <v/>
      </c>
      <c r="AI48" s="294" t="s">
        <v>104</v>
      </c>
      <c r="AJ48" s="294" t="str">
        <f t="shared" si="33"/>
        <v>EUR_CURVE_12M_6Y</v>
      </c>
      <c r="AK48" s="195" t="e">
        <f>_xll.qlSimpleQuote(AJ48,,,,Trigger)</f>
        <v>#NUM!</v>
      </c>
      <c r="AL48" s="195" t="str">
        <f>IFERROR(_xll.RtGet("DTSIMI1",AJ48,"ASK")/100,"")</f>
        <v/>
      </c>
      <c r="AM48" s="285" t="e">
        <f>_xll.qlSimpleQuoteSetValue(AK48,AL48,Trigger)</f>
        <v>#VALUE!</v>
      </c>
    </row>
    <row r="49" spans="2:39" x14ac:dyDescent="0.2">
      <c r="B49" s="187" t="str">
        <f t="shared" si="26"/>
        <v/>
      </c>
      <c r="C49" s="293" t="s">
        <v>105</v>
      </c>
      <c r="D49" s="294" t="str">
        <f t="shared" si="25"/>
        <v>EUROISDDS7Y</v>
      </c>
      <c r="E49" s="294" t="e">
        <f>_xll.qlSimpleQuote(D49,,,,Trigger)</f>
        <v>#NUM!</v>
      </c>
      <c r="F49" s="195" t="str">
        <f>IFERROR(_xll.RtGet("DTSIMI1",D49,"ask")/100,"")</f>
        <v/>
      </c>
      <c r="G49" s="118" t="e">
        <f>_xll.qlSimpleQuoteSetValue(E49,F49,Trigger)</f>
        <v>#VALUE!</v>
      </c>
      <c r="I49" s="293" t="str">
        <f t="shared" si="12"/>
        <v/>
      </c>
      <c r="J49" s="294" t="s">
        <v>105</v>
      </c>
      <c r="K49" s="294" t="str">
        <f t="shared" si="30"/>
        <v>EURYC1M_AB1E_7Y</v>
      </c>
      <c r="L49" s="195" t="e">
        <f>_xll.qlSimpleQuote(K49,,,,Trigger)</f>
        <v>#NUM!</v>
      </c>
      <c r="M49" s="195" t="str">
        <f>IFERROR(_xll.RtGet("DTSIMI1",K49,"ASK")/100,"")</f>
        <v/>
      </c>
      <c r="N49" s="285" t="e">
        <f>_xll.qlSimpleQuoteSetValue(L49,M49,Trigger)</f>
        <v>#VALUE!</v>
      </c>
      <c r="O49" s="166"/>
      <c r="P49" s="293" t="str">
        <f t="shared" si="27"/>
        <v/>
      </c>
      <c r="Q49" s="294" t="s">
        <v>105</v>
      </c>
      <c r="R49" s="294" t="str">
        <f t="shared" si="31"/>
        <v>EUR_CURVE_3M_7Y</v>
      </c>
      <c r="S49" s="195" t="e">
        <f>_xll.qlSimpleQuote(R49,,,,Trigger)</f>
        <v>#NUM!</v>
      </c>
      <c r="T49" s="195" t="str">
        <f>IFERROR(_xll.RtGet("DTSIMI1",R49,$T$3)/100,"")</f>
        <v/>
      </c>
      <c r="U49" s="195" t="str">
        <f>IFERROR(_xll.RtGet("DTSIMI1",R49,$U$3)/100,"")</f>
        <v/>
      </c>
      <c r="V49" s="195" t="str">
        <f t="shared" si="3"/>
        <v/>
      </c>
      <c r="W49" s="285" t="e">
        <f>_xll.qlSimpleQuoteSetValue(S49,V49,Trigger)</f>
        <v>#VALUE!</v>
      </c>
      <c r="X49" s="156"/>
      <c r="Y49" s="293" t="str">
        <f t="shared" si="28"/>
        <v/>
      </c>
      <c r="Z49" s="294" t="s">
        <v>105</v>
      </c>
      <c r="AA49" s="294" t="str">
        <f t="shared" si="32"/>
        <v>EURAB6R7Y=</v>
      </c>
      <c r="AB49" s="195" t="e">
        <f>_xll.qlSimpleQuote(AA49,,,,Trigger)</f>
        <v>#NUM!</v>
      </c>
      <c r="AC49" s="195" t="str">
        <f>IFERROR(_xll.RtGet("DTSIMI1",AA49,$AC$3)/100,"")</f>
        <v/>
      </c>
      <c r="AD49" s="195" t="str">
        <f>IFERROR(_xll.RtGet("DTSIMI1",AA49,$AD$3)/100,"")</f>
        <v/>
      </c>
      <c r="AE49" s="195" t="str">
        <f t="shared" si="5"/>
        <v/>
      </c>
      <c r="AF49" s="195" t="e">
        <f>_xll.qlSimpleQuoteSetValue(AB49,AC49,Trigger)</f>
        <v>#VALUE!</v>
      </c>
      <c r="AG49" s="166"/>
      <c r="AH49" s="293" t="str">
        <f t="shared" si="29"/>
        <v/>
      </c>
      <c r="AI49" s="294" t="s">
        <v>105</v>
      </c>
      <c r="AJ49" s="294" t="str">
        <f t="shared" si="33"/>
        <v>EUR_CURVE_12M_7Y</v>
      </c>
      <c r="AK49" s="195" t="e">
        <f>_xll.qlSimpleQuote(AJ49,,,,Trigger)</f>
        <v>#NUM!</v>
      </c>
      <c r="AL49" s="195" t="str">
        <f>IFERROR(_xll.RtGet("DTSIMI1",AJ49,"ASK")/100,"")</f>
        <v/>
      </c>
      <c r="AM49" s="285" t="e">
        <f>_xll.qlSimpleQuoteSetValue(AK49,AL49,Trigger)</f>
        <v>#VALUE!</v>
      </c>
    </row>
    <row r="50" spans="2:39" x14ac:dyDescent="0.2">
      <c r="B50" s="187" t="str">
        <f t="shared" si="26"/>
        <v/>
      </c>
      <c r="C50" s="293" t="s">
        <v>106</v>
      </c>
      <c r="D50" s="294" t="str">
        <f t="shared" si="25"/>
        <v>EUROISDDS8Y</v>
      </c>
      <c r="E50" s="294" t="e">
        <f>_xll.qlSimpleQuote(D50,,,,Trigger)</f>
        <v>#NUM!</v>
      </c>
      <c r="F50" s="195" t="str">
        <f>IFERROR(_xll.RtGet("DTSIMI1",D50,"ask")/100,"")</f>
        <v/>
      </c>
      <c r="G50" s="118" t="e">
        <f>_xll.qlSimpleQuoteSetValue(E50,F50,Trigger)</f>
        <v>#VALUE!</v>
      </c>
      <c r="I50" s="293" t="str">
        <f t="shared" si="12"/>
        <v/>
      </c>
      <c r="J50" s="294" t="s">
        <v>106</v>
      </c>
      <c r="K50" s="294" t="str">
        <f t="shared" si="30"/>
        <v>EURYC1M_AB1E_8Y</v>
      </c>
      <c r="L50" s="195" t="e">
        <f>_xll.qlSimpleQuote(K50,,,,Trigger)</f>
        <v>#NUM!</v>
      </c>
      <c r="M50" s="195" t="str">
        <f>IFERROR(_xll.RtGet("DTSIMI1",K50,"ASK")/100,"")</f>
        <v/>
      </c>
      <c r="N50" s="285" t="e">
        <f>_xll.qlSimpleQuoteSetValue(L50,M50,Trigger)</f>
        <v>#VALUE!</v>
      </c>
      <c r="O50" s="166"/>
      <c r="P50" s="293" t="str">
        <f t="shared" si="27"/>
        <v/>
      </c>
      <c r="Q50" s="294" t="s">
        <v>106</v>
      </c>
      <c r="R50" s="294" t="str">
        <f t="shared" si="31"/>
        <v>EUR_CURVE_3M_8Y</v>
      </c>
      <c r="S50" s="195" t="e">
        <f>_xll.qlSimpleQuote(R50,,,,Trigger)</f>
        <v>#NUM!</v>
      </c>
      <c r="T50" s="195" t="str">
        <f>IFERROR(_xll.RtGet("DTSIMI1",R50,$T$3)/100,"")</f>
        <v/>
      </c>
      <c r="U50" s="195" t="str">
        <f>IFERROR(_xll.RtGet("DTSIMI1",R50,$U$3)/100,"")</f>
        <v/>
      </c>
      <c r="V50" s="195" t="str">
        <f t="shared" si="3"/>
        <v/>
      </c>
      <c r="W50" s="285" t="e">
        <f>_xll.qlSimpleQuoteSetValue(S50,V50,Trigger)</f>
        <v>#VALUE!</v>
      </c>
      <c r="X50" s="156"/>
      <c r="Y50" s="293" t="str">
        <f t="shared" si="28"/>
        <v/>
      </c>
      <c r="Z50" s="294" t="s">
        <v>106</v>
      </c>
      <c r="AA50" s="294" t="str">
        <f t="shared" si="32"/>
        <v>EURAB6R8Y=</v>
      </c>
      <c r="AB50" s="195" t="e">
        <f>_xll.qlSimpleQuote(AA50,,,,Trigger)</f>
        <v>#NUM!</v>
      </c>
      <c r="AC50" s="195" t="str">
        <f>IFERROR(_xll.RtGet("DTSIMI1",AA50,$AC$3)/100,"")</f>
        <v/>
      </c>
      <c r="AD50" s="195" t="str">
        <f>IFERROR(_xll.RtGet("DTSIMI1",AA50,$AD$3)/100,"")</f>
        <v/>
      </c>
      <c r="AE50" s="195" t="str">
        <f t="shared" si="5"/>
        <v/>
      </c>
      <c r="AF50" s="195" t="e">
        <f>_xll.qlSimpleQuoteSetValue(AB50,AC50,Trigger)</f>
        <v>#VALUE!</v>
      </c>
      <c r="AG50" s="166"/>
      <c r="AH50" s="293" t="str">
        <f t="shared" si="29"/>
        <v/>
      </c>
      <c r="AI50" s="294" t="s">
        <v>106</v>
      </c>
      <c r="AJ50" s="294" t="str">
        <f t="shared" si="33"/>
        <v>EUR_CURVE_12M_8Y</v>
      </c>
      <c r="AK50" s="195" t="e">
        <f>_xll.qlSimpleQuote(AJ50,,,,Trigger)</f>
        <v>#NUM!</v>
      </c>
      <c r="AL50" s="195" t="str">
        <f>IFERROR(_xll.RtGet("DTSIMI1",AJ50,"ASK")/100,"")</f>
        <v/>
      </c>
      <c r="AM50" s="285" t="e">
        <f>_xll.qlSimpleQuoteSetValue(AK50,AL50,Trigger)</f>
        <v>#VALUE!</v>
      </c>
    </row>
    <row r="51" spans="2:39" x14ac:dyDescent="0.2">
      <c r="B51" s="187" t="str">
        <f t="shared" si="26"/>
        <v/>
      </c>
      <c r="C51" s="293" t="s">
        <v>107</v>
      </c>
      <c r="D51" s="294" t="str">
        <f t="shared" si="25"/>
        <v>EUROISDDS9Y</v>
      </c>
      <c r="E51" s="294" t="e">
        <f>_xll.qlSimpleQuote(D51,,,,Trigger)</f>
        <v>#NUM!</v>
      </c>
      <c r="F51" s="195" t="str">
        <f>IFERROR(_xll.RtGet("DTSIMI1",D51,"ask")/100,"")</f>
        <v/>
      </c>
      <c r="G51" s="118" t="e">
        <f>_xll.qlSimpleQuoteSetValue(E51,F51,Trigger)</f>
        <v>#VALUE!</v>
      </c>
      <c r="I51" s="293" t="str">
        <f t="shared" si="12"/>
        <v/>
      </c>
      <c r="J51" s="294" t="s">
        <v>107</v>
      </c>
      <c r="K51" s="294" t="str">
        <f t="shared" si="30"/>
        <v>EURYC1M_AB1E_9Y</v>
      </c>
      <c r="L51" s="195" t="e">
        <f>_xll.qlSimpleQuote(K51,,,,Trigger)</f>
        <v>#NUM!</v>
      </c>
      <c r="M51" s="195" t="str">
        <f>IFERROR(_xll.RtGet("DTSIMI1",K51,"ASK")/100,"")</f>
        <v/>
      </c>
      <c r="N51" s="285" t="e">
        <f>_xll.qlSimpleQuoteSetValue(L51,M51,Trigger)</f>
        <v>#VALUE!</v>
      </c>
      <c r="O51" s="166"/>
      <c r="P51" s="293" t="str">
        <f t="shared" si="27"/>
        <v/>
      </c>
      <c r="Q51" s="294" t="s">
        <v>107</v>
      </c>
      <c r="R51" s="294" t="str">
        <f t="shared" si="31"/>
        <v>EUR_CURVE_3M_9Y</v>
      </c>
      <c r="S51" s="195" t="e">
        <f>_xll.qlSimpleQuote(R51,,,,Trigger)</f>
        <v>#NUM!</v>
      </c>
      <c r="T51" s="195" t="str">
        <f>IFERROR(_xll.RtGet("DTSIMI1",R51,$T$3)/100,"")</f>
        <v/>
      </c>
      <c r="U51" s="195" t="str">
        <f>IFERROR(_xll.RtGet("DTSIMI1",R51,$U$3)/100,"")</f>
        <v/>
      </c>
      <c r="V51" s="195" t="str">
        <f t="shared" si="3"/>
        <v/>
      </c>
      <c r="W51" s="285" t="e">
        <f>_xll.qlSimpleQuoteSetValue(S51,V51,Trigger)</f>
        <v>#VALUE!</v>
      </c>
      <c r="X51" s="156"/>
      <c r="Y51" s="293" t="str">
        <f t="shared" si="28"/>
        <v/>
      </c>
      <c r="Z51" s="294" t="s">
        <v>107</v>
      </c>
      <c r="AA51" s="294" t="str">
        <f t="shared" si="32"/>
        <v>EURAB6R9Y=</v>
      </c>
      <c r="AB51" s="195" t="e">
        <f>_xll.qlSimpleQuote(AA51,,,,Trigger)</f>
        <v>#NUM!</v>
      </c>
      <c r="AC51" s="195" t="str">
        <f>IFERROR(_xll.RtGet("DTSIMI1",AA51,$AC$3)/100,"")</f>
        <v/>
      </c>
      <c r="AD51" s="195" t="str">
        <f>IFERROR(_xll.RtGet("DTSIMI1",AA51,$AD$3)/100,"")</f>
        <v/>
      </c>
      <c r="AE51" s="195" t="str">
        <f t="shared" si="5"/>
        <v/>
      </c>
      <c r="AF51" s="195" t="e">
        <f>_xll.qlSimpleQuoteSetValue(AB51,AC51,Trigger)</f>
        <v>#VALUE!</v>
      </c>
      <c r="AG51" s="166"/>
      <c r="AH51" s="293" t="str">
        <f t="shared" si="29"/>
        <v/>
      </c>
      <c r="AI51" s="294" t="s">
        <v>107</v>
      </c>
      <c r="AJ51" s="294" t="str">
        <f t="shared" si="33"/>
        <v>EUR_CURVE_12M_9Y</v>
      </c>
      <c r="AK51" s="195" t="e">
        <f>_xll.qlSimpleQuote(AJ51,,,,Trigger)</f>
        <v>#NUM!</v>
      </c>
      <c r="AL51" s="195" t="str">
        <f>IFERROR(_xll.RtGet("DTSIMI1",AJ51,"ASK")/100,"")</f>
        <v/>
      </c>
      <c r="AM51" s="285" t="e">
        <f>_xll.qlSimpleQuoteSetValue(AK51,AL51,Trigger)</f>
        <v>#VALUE!</v>
      </c>
    </row>
    <row r="52" spans="2:39" x14ac:dyDescent="0.2">
      <c r="B52" s="187" t="str">
        <f t="shared" si="26"/>
        <v/>
      </c>
      <c r="C52" s="293" t="s">
        <v>108</v>
      </c>
      <c r="D52" s="294" t="str">
        <f t="shared" si="25"/>
        <v>EUROISDDS10Y</v>
      </c>
      <c r="E52" s="294" t="e">
        <f>_xll.qlSimpleQuote(D52,,,,Trigger)</f>
        <v>#NUM!</v>
      </c>
      <c r="F52" s="195" t="str">
        <f>IFERROR(_xll.RtGet("DTSIMI1",D52,"ask")/100,"")</f>
        <v/>
      </c>
      <c r="G52" s="118" t="e">
        <f>_xll.qlSimpleQuoteSetValue(E52,F52,Trigger)</f>
        <v>#VALUE!</v>
      </c>
      <c r="I52" s="293" t="str">
        <f t="shared" si="12"/>
        <v/>
      </c>
      <c r="J52" s="294" t="s">
        <v>108</v>
      </c>
      <c r="K52" s="294" t="str">
        <f t="shared" si="30"/>
        <v>EURYC1M_AB1E_10Y</v>
      </c>
      <c r="L52" s="195" t="e">
        <f>_xll.qlSimpleQuote(K52,,,,Trigger)</f>
        <v>#NUM!</v>
      </c>
      <c r="M52" s="195" t="str">
        <f>IFERROR(_xll.RtGet("DTSIMI1",K52,"ASK")/100,"")</f>
        <v/>
      </c>
      <c r="N52" s="285" t="e">
        <f>_xll.qlSimpleQuoteSetValue(L52,M52,Trigger)</f>
        <v>#VALUE!</v>
      </c>
      <c r="O52" s="166"/>
      <c r="P52" s="293" t="str">
        <f t="shared" si="27"/>
        <v/>
      </c>
      <c r="Q52" s="294" t="s">
        <v>108</v>
      </c>
      <c r="R52" s="294" t="str">
        <f t="shared" si="31"/>
        <v>EUR_CURVE_3M_10Y</v>
      </c>
      <c r="S52" s="195" t="e">
        <f>_xll.qlSimpleQuote(R52,,,,Trigger)</f>
        <v>#NUM!</v>
      </c>
      <c r="T52" s="195" t="str">
        <f>IFERROR(_xll.RtGet("DTSIMI1",R52,$T$3)/100,"")</f>
        <v/>
      </c>
      <c r="U52" s="195" t="str">
        <f>IFERROR(_xll.RtGet("DTSIMI1",R52,$U$3)/100,"")</f>
        <v/>
      </c>
      <c r="V52" s="195" t="str">
        <f t="shared" si="3"/>
        <v/>
      </c>
      <c r="W52" s="285" t="e">
        <f>_xll.qlSimpleQuoteSetValue(S52,V52,Trigger)</f>
        <v>#VALUE!</v>
      </c>
      <c r="X52" s="156"/>
      <c r="Y52" s="293" t="str">
        <f t="shared" si="28"/>
        <v/>
      </c>
      <c r="Z52" s="294" t="s">
        <v>108</v>
      </c>
      <c r="AA52" s="294" t="str">
        <f t="shared" si="32"/>
        <v>EURAB6R10Y=</v>
      </c>
      <c r="AB52" s="195" t="e">
        <f>_xll.qlSimpleQuote(AA52,,,,Trigger)</f>
        <v>#NUM!</v>
      </c>
      <c r="AC52" s="195" t="str">
        <f>IFERROR(_xll.RtGet("DTSIMI1",AA52,$AC$3)/100,"")</f>
        <v/>
      </c>
      <c r="AD52" s="195" t="str">
        <f>IFERROR(_xll.RtGet("DTSIMI1",AA52,$AD$3)/100,"")</f>
        <v/>
      </c>
      <c r="AE52" s="195" t="str">
        <f t="shared" si="5"/>
        <v/>
      </c>
      <c r="AF52" s="195" t="e">
        <f>_xll.qlSimpleQuoteSetValue(AB52,AC52,Trigger)</f>
        <v>#VALUE!</v>
      </c>
      <c r="AG52" s="166"/>
      <c r="AH52" s="293" t="str">
        <f t="shared" si="29"/>
        <v/>
      </c>
      <c r="AI52" s="294" t="s">
        <v>108</v>
      </c>
      <c r="AJ52" s="294" t="str">
        <f t="shared" si="33"/>
        <v>EUR_CURVE_12M_10Y</v>
      </c>
      <c r="AK52" s="195" t="e">
        <f>_xll.qlSimpleQuote(AJ52,,,,Trigger)</f>
        <v>#NUM!</v>
      </c>
      <c r="AL52" s="195" t="str">
        <f>IFERROR(_xll.RtGet("DTSIMI1",AJ52,"ASK")/100,"")</f>
        <v/>
      </c>
      <c r="AM52" s="285" t="e">
        <f>_xll.qlSimpleQuoteSetValue(AK52,AL52,Trigger)</f>
        <v>#VALUE!</v>
      </c>
    </row>
    <row r="53" spans="2:39" x14ac:dyDescent="0.2">
      <c r="B53" s="187" t="str">
        <f t="shared" si="26"/>
        <v/>
      </c>
      <c r="C53" s="293" t="s">
        <v>109</v>
      </c>
      <c r="D53" s="294" t="str">
        <f t="shared" si="25"/>
        <v>EUROISDDS11Y</v>
      </c>
      <c r="E53" s="294" t="e">
        <f>_xll.qlSimpleQuote(D53,,,,Trigger)</f>
        <v>#NUM!</v>
      </c>
      <c r="F53" s="195" t="str">
        <f>IFERROR(_xll.RtGet("DTSIMI1",D53,"ask")/100,"")</f>
        <v/>
      </c>
      <c r="G53" s="118" t="e">
        <f>_xll.qlSimpleQuoteSetValue(E53,F53,Trigger)</f>
        <v>#VALUE!</v>
      </c>
      <c r="I53" s="293" t="str">
        <f t="shared" si="12"/>
        <v/>
      </c>
      <c r="J53" s="294" t="s">
        <v>109</v>
      </c>
      <c r="K53" s="294" t="str">
        <f t="shared" si="30"/>
        <v>EURYC1M_AB1E_11Y</v>
      </c>
      <c r="L53" s="195" t="e">
        <f>_xll.qlSimpleQuote(K53,,,,Trigger)</f>
        <v>#NUM!</v>
      </c>
      <c r="M53" s="195" t="str">
        <f>IFERROR(_xll.RtGet("DTSIMI1",K53,"ASK")/100,"")</f>
        <v/>
      </c>
      <c r="N53" s="285" t="e">
        <f>_xll.qlSimpleQuoteSetValue(L53,M53,Trigger)</f>
        <v>#VALUE!</v>
      </c>
      <c r="O53" s="166"/>
      <c r="P53" s="293" t="str">
        <f t="shared" si="27"/>
        <v/>
      </c>
      <c r="Q53" s="294" t="s">
        <v>109</v>
      </c>
      <c r="R53" s="294" t="str">
        <f t="shared" si="31"/>
        <v>EUR_CURVE_3M_11Y</v>
      </c>
      <c r="S53" s="195" t="e">
        <f>_xll.qlSimpleQuote(R53,,,,Trigger)</f>
        <v>#NUM!</v>
      </c>
      <c r="T53" s="195" t="str">
        <f>IFERROR(_xll.RtGet("DTSIMI1",R53,$T$3)/100,"")</f>
        <v/>
      </c>
      <c r="U53" s="195" t="str">
        <f>IFERROR(_xll.RtGet("DTSIMI1",R53,$U$3)/100,"")</f>
        <v/>
      </c>
      <c r="V53" s="195" t="str">
        <f t="shared" si="3"/>
        <v/>
      </c>
      <c r="W53" s="285" t="e">
        <f>_xll.qlSimpleQuoteSetValue(S53,V53,Trigger)</f>
        <v>#VALUE!</v>
      </c>
      <c r="X53" s="156"/>
      <c r="Y53" s="293" t="str">
        <f t="shared" si="28"/>
        <v/>
      </c>
      <c r="Z53" s="294" t="s">
        <v>109</v>
      </c>
      <c r="AA53" s="294" t="str">
        <f t="shared" si="32"/>
        <v>EURAB6R11Y=</v>
      </c>
      <c r="AB53" s="195" t="e">
        <f>_xll.qlSimpleQuote(AA53,,,,Trigger)</f>
        <v>#NUM!</v>
      </c>
      <c r="AC53" s="195" t="str">
        <f>IFERROR(_xll.RtGet("DTSIMI1",AA53,$AC$3)/100,"")</f>
        <v/>
      </c>
      <c r="AD53" s="195" t="str">
        <f>IFERROR(_xll.RtGet("DTSIMI1",AA53,$AD$3)/100,"")</f>
        <v/>
      </c>
      <c r="AE53" s="195" t="str">
        <f t="shared" si="5"/>
        <v/>
      </c>
      <c r="AF53" s="195" t="e">
        <f>_xll.qlSimpleQuoteSetValue(AB53,AC53,Trigger)</f>
        <v>#VALUE!</v>
      </c>
      <c r="AG53" s="166"/>
      <c r="AH53" s="293" t="str">
        <f t="shared" si="29"/>
        <v/>
      </c>
      <c r="AI53" s="294" t="s">
        <v>109</v>
      </c>
      <c r="AJ53" s="294" t="str">
        <f t="shared" si="33"/>
        <v>EUR_CURVE_12M_11Y</v>
      </c>
      <c r="AK53" s="195" t="e">
        <f>_xll.qlSimpleQuote(AJ53,,,,Trigger)</f>
        <v>#NUM!</v>
      </c>
      <c r="AL53" s="195" t="str">
        <f>IFERROR(_xll.RtGet("DTSIMI1",AJ53,"ASK")/100,"")</f>
        <v/>
      </c>
      <c r="AM53" s="285" t="e">
        <f>_xll.qlSimpleQuoteSetValue(AK53,AL53,Trigger)</f>
        <v>#VALUE!</v>
      </c>
    </row>
    <row r="54" spans="2:39" x14ac:dyDescent="0.2">
      <c r="B54" s="187" t="str">
        <f t="shared" si="26"/>
        <v/>
      </c>
      <c r="C54" s="293" t="s">
        <v>110</v>
      </c>
      <c r="D54" s="294" t="str">
        <f t="shared" si="25"/>
        <v>EUROISDDS12Y</v>
      </c>
      <c r="E54" s="294" t="e">
        <f>_xll.qlSimpleQuote(D54,,,,Trigger)</f>
        <v>#NUM!</v>
      </c>
      <c r="F54" s="195" t="str">
        <f>IFERROR(_xll.RtGet("DTSIMI1",D54,"ask")/100,"")</f>
        <v/>
      </c>
      <c r="G54" s="118" t="e">
        <f>_xll.qlSimpleQuoteSetValue(E54,F54,Trigger)</f>
        <v>#VALUE!</v>
      </c>
      <c r="I54" s="293" t="str">
        <f t="shared" si="12"/>
        <v/>
      </c>
      <c r="J54" s="294" t="s">
        <v>110</v>
      </c>
      <c r="K54" s="294" t="str">
        <f t="shared" si="30"/>
        <v>EURYC1M_AB1E_12Y</v>
      </c>
      <c r="L54" s="195" t="e">
        <f>_xll.qlSimpleQuote(K54,,,,Trigger)</f>
        <v>#NUM!</v>
      </c>
      <c r="M54" s="195" t="str">
        <f>IFERROR(_xll.RtGet("DTSIMI1",K54,"ASK")/100,"")</f>
        <v/>
      </c>
      <c r="N54" s="285" t="e">
        <f>_xll.qlSimpleQuoteSetValue(L54,M54,Trigger)</f>
        <v>#VALUE!</v>
      </c>
      <c r="O54" s="166"/>
      <c r="P54" s="293" t="str">
        <f t="shared" si="27"/>
        <v/>
      </c>
      <c r="Q54" s="294" t="s">
        <v>110</v>
      </c>
      <c r="R54" s="294" t="str">
        <f t="shared" si="31"/>
        <v>EUR_CURVE_3M_12Y</v>
      </c>
      <c r="S54" s="195" t="e">
        <f>_xll.qlSimpleQuote(R54,,,,Trigger)</f>
        <v>#NUM!</v>
      </c>
      <c r="T54" s="195" t="str">
        <f>IFERROR(_xll.RtGet("DTSIMI1",R54,$T$3)/100,"")</f>
        <v/>
      </c>
      <c r="U54" s="195" t="str">
        <f>IFERROR(_xll.RtGet("DTSIMI1",R54,$U$3)/100,"")</f>
        <v/>
      </c>
      <c r="V54" s="195" t="str">
        <f t="shared" si="3"/>
        <v/>
      </c>
      <c r="W54" s="285" t="e">
        <f>_xll.qlSimpleQuoteSetValue(S54,V54,Trigger)</f>
        <v>#VALUE!</v>
      </c>
      <c r="X54" s="156"/>
      <c r="Y54" s="293" t="str">
        <f t="shared" si="28"/>
        <v/>
      </c>
      <c r="Z54" s="294" t="s">
        <v>110</v>
      </c>
      <c r="AA54" s="294" t="str">
        <f t="shared" si="32"/>
        <v>EURAB6R12Y=</v>
      </c>
      <c r="AB54" s="195" t="e">
        <f>_xll.qlSimpleQuote(AA54,,,,Trigger)</f>
        <v>#NUM!</v>
      </c>
      <c r="AC54" s="195" t="str">
        <f>IFERROR(_xll.RtGet("DTSIMI1",AA54,$AC$3)/100,"")</f>
        <v/>
      </c>
      <c r="AD54" s="195" t="str">
        <f>IFERROR(_xll.RtGet("DTSIMI1",AA54,$AD$3)/100,"")</f>
        <v/>
      </c>
      <c r="AE54" s="195" t="str">
        <f t="shared" si="5"/>
        <v/>
      </c>
      <c r="AF54" s="195" t="e">
        <f>_xll.qlSimpleQuoteSetValue(AB54,AC54,Trigger)</f>
        <v>#VALUE!</v>
      </c>
      <c r="AG54" s="166"/>
      <c r="AH54" s="293" t="str">
        <f t="shared" si="29"/>
        <v/>
      </c>
      <c r="AI54" s="294" t="s">
        <v>110</v>
      </c>
      <c r="AJ54" s="294" t="str">
        <f t="shared" si="33"/>
        <v>EUR_CURVE_12M_12Y</v>
      </c>
      <c r="AK54" s="195" t="e">
        <f>_xll.qlSimpleQuote(AJ54,,,,Trigger)</f>
        <v>#NUM!</v>
      </c>
      <c r="AL54" s="195" t="str">
        <f>IFERROR(_xll.RtGet("DTSIMI1",AJ54,"ASK")/100,"")</f>
        <v/>
      </c>
      <c r="AM54" s="285" t="e">
        <f>_xll.qlSimpleQuoteSetValue(AK54,AL54,Trigger)</f>
        <v>#VALUE!</v>
      </c>
    </row>
    <row r="55" spans="2:39" x14ac:dyDescent="0.2">
      <c r="B55" s="187" t="str">
        <f t="shared" si="26"/>
        <v/>
      </c>
      <c r="C55" s="293" t="s">
        <v>111</v>
      </c>
      <c r="D55" s="294" t="str">
        <f t="shared" si="25"/>
        <v>EUROISDDS13Y</v>
      </c>
      <c r="E55" s="294" t="e">
        <f>_xll.qlSimpleQuote(D55,,,,Trigger)</f>
        <v>#NUM!</v>
      </c>
      <c r="F55" s="195" t="str">
        <f>IFERROR(_xll.RtGet("DTSIMI1",D55,"ask")/100,"")</f>
        <v/>
      </c>
      <c r="G55" s="118" t="e">
        <f>_xll.qlSimpleQuoteSetValue(E55,F55,Trigger)</f>
        <v>#VALUE!</v>
      </c>
      <c r="I55" s="293" t="str">
        <f t="shared" si="12"/>
        <v/>
      </c>
      <c r="J55" s="294" t="s">
        <v>111</v>
      </c>
      <c r="K55" s="294" t="str">
        <f t="shared" si="30"/>
        <v>EURYC1M_AB1E_13Y</v>
      </c>
      <c r="L55" s="195" t="e">
        <f>_xll.qlSimpleQuote(K55,,,,Trigger)</f>
        <v>#NUM!</v>
      </c>
      <c r="M55" s="195" t="str">
        <f>IFERROR(_xll.RtGet("DTSIMI1",K55,"ASK")/100,"")</f>
        <v/>
      </c>
      <c r="N55" s="285" t="e">
        <f>_xll.qlSimpleQuoteSetValue(L55,M55,Trigger)</f>
        <v>#VALUE!</v>
      </c>
      <c r="O55" s="166"/>
      <c r="P55" s="293" t="str">
        <f t="shared" si="27"/>
        <v/>
      </c>
      <c r="Q55" s="294" t="s">
        <v>111</v>
      </c>
      <c r="R55" s="294" t="str">
        <f t="shared" si="31"/>
        <v>EUR_CURVE_3M_13Y</v>
      </c>
      <c r="S55" s="195" t="e">
        <f>_xll.qlSimpleQuote(R55,,,,Trigger)</f>
        <v>#NUM!</v>
      </c>
      <c r="T55" s="195" t="str">
        <f>IFERROR(_xll.RtGet("DTSIMI1",R55,$T$3)/100,"")</f>
        <v/>
      </c>
      <c r="U55" s="195" t="str">
        <f>IFERROR(_xll.RtGet("DTSIMI1",R55,$U$3)/100,"")</f>
        <v/>
      </c>
      <c r="V55" s="195" t="str">
        <f t="shared" si="3"/>
        <v/>
      </c>
      <c r="W55" s="285" t="e">
        <f>_xll.qlSimpleQuoteSetValue(S55,V55,Trigger)</f>
        <v>#VALUE!</v>
      </c>
      <c r="X55" s="156"/>
      <c r="Y55" s="293" t="str">
        <f t="shared" si="28"/>
        <v/>
      </c>
      <c r="Z55" s="294" t="s">
        <v>111</v>
      </c>
      <c r="AA55" s="294" t="str">
        <f t="shared" si="32"/>
        <v>EURAB6R13Y=</v>
      </c>
      <c r="AB55" s="195" t="e">
        <f>_xll.qlSimpleQuote(AA55,,,,Trigger)</f>
        <v>#NUM!</v>
      </c>
      <c r="AC55" s="195" t="str">
        <f>IFERROR(_xll.RtGet("DTSIMI1",AA55,$AC$3)/100,"")</f>
        <v/>
      </c>
      <c r="AD55" s="195" t="str">
        <f>IFERROR(_xll.RtGet("DTSIMI1",AA55,$AD$3)/100,"")</f>
        <v/>
      </c>
      <c r="AE55" s="195" t="str">
        <f t="shared" si="5"/>
        <v/>
      </c>
      <c r="AF55" s="195" t="e">
        <f>_xll.qlSimpleQuoteSetValue(AB55,AC55,Trigger)</f>
        <v>#VALUE!</v>
      </c>
      <c r="AG55" s="166"/>
      <c r="AH55" s="293" t="str">
        <f t="shared" si="29"/>
        <v/>
      </c>
      <c r="AI55" s="294" t="s">
        <v>111</v>
      </c>
      <c r="AJ55" s="294" t="str">
        <f t="shared" si="33"/>
        <v>EUR_CURVE_12M_13Y</v>
      </c>
      <c r="AK55" s="195" t="e">
        <f>_xll.qlSimpleQuote(AJ55,,,,Trigger)</f>
        <v>#NUM!</v>
      </c>
      <c r="AL55" s="195" t="str">
        <f>IFERROR(_xll.RtGet("DTSIMI1",AJ55,"ASK")/100,"")</f>
        <v/>
      </c>
      <c r="AM55" s="285" t="e">
        <f>_xll.qlSimpleQuoteSetValue(AK55,AL55,Trigger)</f>
        <v>#VALUE!</v>
      </c>
    </row>
    <row r="56" spans="2:39" x14ac:dyDescent="0.2">
      <c r="B56" s="187" t="str">
        <f t="shared" si="26"/>
        <v/>
      </c>
      <c r="C56" s="293" t="s">
        <v>112</v>
      </c>
      <c r="D56" s="294" t="str">
        <f t="shared" si="25"/>
        <v>EUROISDDS14Y</v>
      </c>
      <c r="E56" s="294" t="e">
        <f>_xll.qlSimpleQuote(D56,,,,Trigger)</f>
        <v>#NUM!</v>
      </c>
      <c r="F56" s="195" t="str">
        <f>IFERROR(_xll.RtGet("DTSIMI1",D56,"ask")/100,"")</f>
        <v/>
      </c>
      <c r="G56" s="118" t="e">
        <f>_xll.qlSimpleQuoteSetValue(E56,F56,Trigger)</f>
        <v>#VALUE!</v>
      </c>
      <c r="I56" s="293" t="str">
        <f t="shared" si="12"/>
        <v/>
      </c>
      <c r="J56" s="294" t="s">
        <v>112</v>
      </c>
      <c r="K56" s="294" t="str">
        <f t="shared" si="30"/>
        <v>EURYC1M_AB1E_14Y</v>
      </c>
      <c r="L56" s="195" t="e">
        <f>_xll.qlSimpleQuote(K56,,,,Trigger)</f>
        <v>#NUM!</v>
      </c>
      <c r="M56" s="195" t="str">
        <f>IFERROR(_xll.RtGet("DTSIMI1",K56,"ASK")/100,"")</f>
        <v/>
      </c>
      <c r="N56" s="285" t="e">
        <f>_xll.qlSimpleQuoteSetValue(L56,M56,Trigger)</f>
        <v>#VALUE!</v>
      </c>
      <c r="O56" s="166"/>
      <c r="P56" s="293" t="str">
        <f t="shared" si="27"/>
        <v/>
      </c>
      <c r="Q56" s="294" t="s">
        <v>112</v>
      </c>
      <c r="R56" s="294" t="str">
        <f t="shared" si="31"/>
        <v>EUR_CURVE_3M_14Y</v>
      </c>
      <c r="S56" s="195" t="e">
        <f>_xll.qlSimpleQuote(R56,,,,Trigger)</f>
        <v>#NUM!</v>
      </c>
      <c r="T56" s="195" t="str">
        <f>IFERROR(_xll.RtGet("DTSIMI1",R56,$T$3)/100,"")</f>
        <v/>
      </c>
      <c r="U56" s="195" t="str">
        <f>IFERROR(_xll.RtGet("DTSIMI1",R56,$U$3)/100,"")</f>
        <v/>
      </c>
      <c r="V56" s="195" t="str">
        <f t="shared" si="3"/>
        <v/>
      </c>
      <c r="W56" s="285" t="e">
        <f>_xll.qlSimpleQuoteSetValue(S56,V56,Trigger)</f>
        <v>#VALUE!</v>
      </c>
      <c r="X56" s="156"/>
      <c r="Y56" s="293" t="str">
        <f t="shared" si="28"/>
        <v/>
      </c>
      <c r="Z56" s="294" t="s">
        <v>112</v>
      </c>
      <c r="AA56" s="294" t="str">
        <f t="shared" si="32"/>
        <v>EURAB6R14Y=</v>
      </c>
      <c r="AB56" s="195" t="e">
        <f>_xll.qlSimpleQuote(AA56,,,,Trigger)</f>
        <v>#NUM!</v>
      </c>
      <c r="AC56" s="195" t="str">
        <f>IFERROR(_xll.RtGet("DTSIMI1",AA56,$AC$3)/100,"")</f>
        <v/>
      </c>
      <c r="AD56" s="195" t="str">
        <f>IFERROR(_xll.RtGet("DTSIMI1",AA56,$AD$3)/100,"")</f>
        <v/>
      </c>
      <c r="AE56" s="195" t="str">
        <f t="shared" si="5"/>
        <v/>
      </c>
      <c r="AF56" s="195" t="e">
        <f>_xll.qlSimpleQuoteSetValue(AB56,AC56,Trigger)</f>
        <v>#VALUE!</v>
      </c>
      <c r="AG56" s="166"/>
      <c r="AH56" s="293" t="str">
        <f t="shared" si="29"/>
        <v/>
      </c>
      <c r="AI56" s="294" t="s">
        <v>112</v>
      </c>
      <c r="AJ56" s="294" t="str">
        <f t="shared" si="33"/>
        <v>EUR_CURVE_12M_14Y</v>
      </c>
      <c r="AK56" s="195" t="e">
        <f>_xll.qlSimpleQuote(AJ56,,,,Trigger)</f>
        <v>#NUM!</v>
      </c>
      <c r="AL56" s="195" t="str">
        <f>IFERROR(_xll.RtGet("DTSIMI1",AJ56,"ASK")/100,"")</f>
        <v/>
      </c>
      <c r="AM56" s="285" t="e">
        <f>_xll.qlSimpleQuoteSetValue(AK56,AL56,Trigger)</f>
        <v>#VALUE!</v>
      </c>
    </row>
    <row r="57" spans="2:39" x14ac:dyDescent="0.2">
      <c r="B57" s="187" t="str">
        <f t="shared" si="26"/>
        <v/>
      </c>
      <c r="C57" s="293" t="s">
        <v>113</v>
      </c>
      <c r="D57" s="294" t="str">
        <f t="shared" si="25"/>
        <v>EUROISDDS15Y</v>
      </c>
      <c r="E57" s="294" t="e">
        <f>_xll.qlSimpleQuote(D57,,,,Trigger)</f>
        <v>#NUM!</v>
      </c>
      <c r="F57" s="195" t="str">
        <f>IFERROR(_xll.RtGet("DTSIMI1",D57,"ask")/100,"")</f>
        <v/>
      </c>
      <c r="G57" s="118" t="e">
        <f>_xll.qlSimpleQuoteSetValue(E57,F57,Trigger)</f>
        <v>#VALUE!</v>
      </c>
      <c r="I57" s="293" t="str">
        <f t="shared" si="12"/>
        <v/>
      </c>
      <c r="J57" s="294" t="s">
        <v>113</v>
      </c>
      <c r="K57" s="294" t="str">
        <f t="shared" si="30"/>
        <v>EURYC1M_AB1E_15Y</v>
      </c>
      <c r="L57" s="195" t="e">
        <f>_xll.qlSimpleQuote(K57,,,,Trigger)</f>
        <v>#NUM!</v>
      </c>
      <c r="M57" s="195" t="str">
        <f>IFERROR(_xll.RtGet("DTSIMI1",K57,"ASK")/100,"")</f>
        <v/>
      </c>
      <c r="N57" s="285" t="e">
        <f>_xll.qlSimpleQuoteSetValue(L57,M57,Trigger)</f>
        <v>#VALUE!</v>
      </c>
      <c r="O57" s="166"/>
      <c r="P57" s="293" t="str">
        <f t="shared" si="27"/>
        <v/>
      </c>
      <c r="Q57" s="294" t="s">
        <v>113</v>
      </c>
      <c r="R57" s="294" t="str">
        <f t="shared" si="31"/>
        <v>EUR_CURVE_3M_15Y</v>
      </c>
      <c r="S57" s="195" t="e">
        <f>_xll.qlSimpleQuote(R57,,,,Trigger)</f>
        <v>#NUM!</v>
      </c>
      <c r="T57" s="195" t="str">
        <f>IFERROR(_xll.RtGet("DTSIMI1",R57,$T$3)/100,"")</f>
        <v/>
      </c>
      <c r="U57" s="195" t="str">
        <f>IFERROR(_xll.RtGet("DTSIMI1",R57,$U$3)/100,"")</f>
        <v/>
      </c>
      <c r="V57" s="195" t="str">
        <f t="shared" si="3"/>
        <v/>
      </c>
      <c r="W57" s="285" t="e">
        <f>_xll.qlSimpleQuoteSetValue(S57,V57,Trigger)</f>
        <v>#VALUE!</v>
      </c>
      <c r="X57" s="156"/>
      <c r="Y57" s="293" t="str">
        <f t="shared" si="28"/>
        <v/>
      </c>
      <c r="Z57" s="294" t="s">
        <v>113</v>
      </c>
      <c r="AA57" s="294" t="str">
        <f t="shared" si="32"/>
        <v>EURAB6R15Y=</v>
      </c>
      <c r="AB57" s="195" t="e">
        <f>_xll.qlSimpleQuote(AA57,,,,Trigger)</f>
        <v>#NUM!</v>
      </c>
      <c r="AC57" s="195" t="str">
        <f>IFERROR(_xll.RtGet("DTSIMI1",AA57,$AC$3)/100,"")</f>
        <v/>
      </c>
      <c r="AD57" s="195" t="str">
        <f>IFERROR(_xll.RtGet("DTSIMI1",AA57,$AD$3)/100,"")</f>
        <v/>
      </c>
      <c r="AE57" s="195" t="str">
        <f t="shared" si="5"/>
        <v/>
      </c>
      <c r="AF57" s="195" t="e">
        <f>_xll.qlSimpleQuoteSetValue(AB57,AC57,Trigger)</f>
        <v>#VALUE!</v>
      </c>
      <c r="AG57" s="166"/>
      <c r="AH57" s="293" t="str">
        <f t="shared" si="29"/>
        <v/>
      </c>
      <c r="AI57" s="294" t="s">
        <v>113</v>
      </c>
      <c r="AJ57" s="294" t="str">
        <f t="shared" si="33"/>
        <v>EUR_CURVE_12M_15Y</v>
      </c>
      <c r="AK57" s="195" t="e">
        <f>_xll.qlSimpleQuote(AJ57,,,,Trigger)</f>
        <v>#NUM!</v>
      </c>
      <c r="AL57" s="195" t="str">
        <f>IFERROR(_xll.RtGet("DTSIMI1",AJ57,"ASK")/100,"")</f>
        <v/>
      </c>
      <c r="AM57" s="285" t="e">
        <f>_xll.qlSimpleQuoteSetValue(AK57,AL57,Trigger)</f>
        <v>#VALUE!</v>
      </c>
    </row>
    <row r="58" spans="2:39" x14ac:dyDescent="0.2">
      <c r="B58" s="187" t="str">
        <f t="shared" si="26"/>
        <v/>
      </c>
      <c r="C58" s="293" t="s">
        <v>114</v>
      </c>
      <c r="D58" s="294" t="str">
        <f t="shared" si="25"/>
        <v>EUROISDDS16Y</v>
      </c>
      <c r="E58" s="294" t="e">
        <f>_xll.qlSimpleQuote(D58,,,,Trigger)</f>
        <v>#NUM!</v>
      </c>
      <c r="F58" s="195" t="str">
        <f>IFERROR(_xll.RtGet("DTSIMI1",D58,"ask")/100,"")</f>
        <v/>
      </c>
      <c r="G58" s="118" t="e">
        <f>_xll.qlSimpleQuoteSetValue(E58,F58,Trigger)</f>
        <v>#VALUE!</v>
      </c>
      <c r="I58" s="293" t="str">
        <f t="shared" si="12"/>
        <v/>
      </c>
      <c r="J58" s="294" t="s">
        <v>114</v>
      </c>
      <c r="K58" s="294" t="str">
        <f t="shared" si="30"/>
        <v>EURYC1M_AB1E_16Y</v>
      </c>
      <c r="L58" s="195" t="e">
        <f>_xll.qlSimpleQuote(K58,,,,Trigger)</f>
        <v>#NUM!</v>
      </c>
      <c r="M58" s="195" t="str">
        <f>IFERROR(_xll.RtGet("DTSIMI1",K58,"ASK")/100,"")</f>
        <v/>
      </c>
      <c r="N58" s="285" t="e">
        <f>_xll.qlSimpleQuoteSetValue(L58,M58,Trigger)</f>
        <v>#VALUE!</v>
      </c>
      <c r="O58" s="166"/>
      <c r="P58" s="293" t="str">
        <f t="shared" si="27"/>
        <v/>
      </c>
      <c r="Q58" s="294" t="s">
        <v>114</v>
      </c>
      <c r="R58" s="294" t="str">
        <f t="shared" si="31"/>
        <v>EUR_CURVE_3M_16Y</v>
      </c>
      <c r="S58" s="195" t="e">
        <f>_xll.qlSimpleQuote(R58,,,,Trigger)</f>
        <v>#NUM!</v>
      </c>
      <c r="T58" s="195" t="str">
        <f>IFERROR(_xll.RtGet("DTSIMI1",R58,$T$3)/100,"")</f>
        <v/>
      </c>
      <c r="U58" s="195" t="str">
        <f>IFERROR(_xll.RtGet("DTSIMI1",R58,$U$3)/100,"")</f>
        <v/>
      </c>
      <c r="V58" s="195" t="str">
        <f t="shared" si="3"/>
        <v/>
      </c>
      <c r="W58" s="285" t="e">
        <f>_xll.qlSimpleQuoteSetValue(S58,V58,Trigger)</f>
        <v>#VALUE!</v>
      </c>
      <c r="X58" s="156"/>
      <c r="Y58" s="293" t="str">
        <f t="shared" si="28"/>
        <v/>
      </c>
      <c r="Z58" s="294" t="s">
        <v>114</v>
      </c>
      <c r="AA58" s="294" t="str">
        <f t="shared" si="32"/>
        <v>EURAB6R16Y=</v>
      </c>
      <c r="AB58" s="195" t="e">
        <f>_xll.qlSimpleQuote(AA58,,,,Trigger)</f>
        <v>#NUM!</v>
      </c>
      <c r="AC58" s="195" t="str">
        <f>IFERROR(_xll.RtGet("DTSIMI1",AA58,$AC$3)/100,"")</f>
        <v/>
      </c>
      <c r="AD58" s="195" t="str">
        <f>IFERROR(_xll.RtGet("DTSIMI1",AA58,$AD$3)/100,"")</f>
        <v/>
      </c>
      <c r="AE58" s="195" t="str">
        <f t="shared" si="5"/>
        <v/>
      </c>
      <c r="AF58" s="195" t="e">
        <f>_xll.qlSimpleQuoteSetValue(AB58,AC58,Trigger)</f>
        <v>#VALUE!</v>
      </c>
      <c r="AG58" s="166"/>
      <c r="AH58" s="293" t="str">
        <f t="shared" si="29"/>
        <v/>
      </c>
      <c r="AI58" s="294" t="s">
        <v>114</v>
      </c>
      <c r="AJ58" s="294" t="str">
        <f t="shared" si="33"/>
        <v>EUR_CURVE_12M_16Y</v>
      </c>
      <c r="AK58" s="195" t="e">
        <f>_xll.qlSimpleQuote(AJ58,,,,Trigger)</f>
        <v>#NUM!</v>
      </c>
      <c r="AL58" s="195" t="str">
        <f>IFERROR(_xll.RtGet("DTSIMI1",AJ58,"ASK")/100,"")</f>
        <v/>
      </c>
      <c r="AM58" s="285" t="e">
        <f>_xll.qlSimpleQuoteSetValue(AK58,AL58,Trigger)</f>
        <v>#VALUE!</v>
      </c>
    </row>
    <row r="59" spans="2:39" x14ac:dyDescent="0.2">
      <c r="B59" s="187" t="str">
        <f t="shared" si="26"/>
        <v/>
      </c>
      <c r="C59" s="293" t="s">
        <v>115</v>
      </c>
      <c r="D59" s="294" t="str">
        <f t="shared" si="25"/>
        <v>EUROISDDS17Y</v>
      </c>
      <c r="E59" s="294" t="e">
        <f>_xll.qlSimpleQuote(D59,,,,Trigger)</f>
        <v>#NUM!</v>
      </c>
      <c r="F59" s="195" t="str">
        <f>IFERROR(_xll.RtGet("DTSIMI1",D59,"ask")/100,"")</f>
        <v/>
      </c>
      <c r="G59" s="118" t="e">
        <f>_xll.qlSimpleQuoteSetValue(E59,F59,Trigger)</f>
        <v>#VALUE!</v>
      </c>
      <c r="I59" s="293" t="str">
        <f t="shared" si="12"/>
        <v/>
      </c>
      <c r="J59" s="294" t="s">
        <v>115</v>
      </c>
      <c r="K59" s="294" t="str">
        <f t="shared" si="30"/>
        <v>EURYC1M_AB1E_17Y</v>
      </c>
      <c r="L59" s="195" t="e">
        <f>_xll.qlSimpleQuote(K59,,,,Trigger)</f>
        <v>#NUM!</v>
      </c>
      <c r="M59" s="195" t="str">
        <f>IFERROR(_xll.RtGet("DTSIMI1",K59,"ASK")/100,"")</f>
        <v/>
      </c>
      <c r="N59" s="285" t="e">
        <f>_xll.qlSimpleQuoteSetValue(L59,M59,Trigger)</f>
        <v>#VALUE!</v>
      </c>
      <c r="O59" s="166"/>
      <c r="P59" s="293" t="str">
        <f t="shared" si="27"/>
        <v/>
      </c>
      <c r="Q59" s="294" t="s">
        <v>115</v>
      </c>
      <c r="R59" s="294" t="str">
        <f t="shared" si="31"/>
        <v>EUR_CURVE_3M_17Y</v>
      </c>
      <c r="S59" s="195" t="e">
        <f>_xll.qlSimpleQuote(R59,,,,Trigger)</f>
        <v>#NUM!</v>
      </c>
      <c r="T59" s="195" t="str">
        <f>IFERROR(_xll.RtGet("DTSIMI1",R59,$T$3)/100,"")</f>
        <v/>
      </c>
      <c r="U59" s="195" t="str">
        <f>IFERROR(_xll.RtGet("DTSIMI1",R59,$U$3)/100,"")</f>
        <v/>
      </c>
      <c r="V59" s="195" t="str">
        <f t="shared" si="3"/>
        <v/>
      </c>
      <c r="W59" s="285" t="e">
        <f>_xll.qlSimpleQuoteSetValue(S59,V59,Trigger)</f>
        <v>#VALUE!</v>
      </c>
      <c r="X59" s="156"/>
      <c r="Y59" s="293" t="str">
        <f t="shared" si="28"/>
        <v/>
      </c>
      <c r="Z59" s="294" t="s">
        <v>115</v>
      </c>
      <c r="AA59" s="294" t="str">
        <f t="shared" si="32"/>
        <v>EURAB6R17Y=</v>
      </c>
      <c r="AB59" s="195" t="e">
        <f>_xll.qlSimpleQuote(AA59,,,,Trigger)</f>
        <v>#NUM!</v>
      </c>
      <c r="AC59" s="195" t="str">
        <f>IFERROR(_xll.RtGet("DTSIMI1",AA59,$AC$3)/100,"")</f>
        <v/>
      </c>
      <c r="AD59" s="195" t="str">
        <f>IFERROR(_xll.RtGet("DTSIMI1",AA59,$AD$3)/100,"")</f>
        <v/>
      </c>
      <c r="AE59" s="195" t="str">
        <f t="shared" si="5"/>
        <v/>
      </c>
      <c r="AF59" s="195" t="e">
        <f>_xll.qlSimpleQuoteSetValue(AB59,AC59,Trigger)</f>
        <v>#VALUE!</v>
      </c>
      <c r="AG59" s="166"/>
      <c r="AH59" s="293" t="str">
        <f t="shared" si="29"/>
        <v/>
      </c>
      <c r="AI59" s="294" t="s">
        <v>115</v>
      </c>
      <c r="AJ59" s="294" t="str">
        <f t="shared" si="33"/>
        <v>EUR_CURVE_12M_17Y</v>
      </c>
      <c r="AK59" s="195" t="e">
        <f>_xll.qlSimpleQuote(AJ59,,,,Trigger)</f>
        <v>#NUM!</v>
      </c>
      <c r="AL59" s="195" t="str">
        <f>IFERROR(_xll.RtGet("DTSIMI1",AJ59,"ASK")/100,"")</f>
        <v/>
      </c>
      <c r="AM59" s="285" t="e">
        <f>_xll.qlSimpleQuoteSetValue(AK59,AL59,Trigger)</f>
        <v>#VALUE!</v>
      </c>
    </row>
    <row r="60" spans="2:39" x14ac:dyDescent="0.2">
      <c r="B60" s="187" t="str">
        <f t="shared" si="26"/>
        <v/>
      </c>
      <c r="C60" s="293" t="s">
        <v>116</v>
      </c>
      <c r="D60" s="294" t="str">
        <f t="shared" si="25"/>
        <v>EUROISDDS18Y</v>
      </c>
      <c r="E60" s="294" t="e">
        <f>_xll.qlSimpleQuote(D60,,,,Trigger)</f>
        <v>#NUM!</v>
      </c>
      <c r="F60" s="195" t="str">
        <f>IFERROR(_xll.RtGet("DTSIMI1",D60,"ask")/100,"")</f>
        <v/>
      </c>
      <c r="G60" s="118" t="e">
        <f>_xll.qlSimpleQuoteSetValue(E60,F60,Trigger)</f>
        <v>#VALUE!</v>
      </c>
      <c r="I60" s="293" t="str">
        <f t="shared" si="12"/>
        <v/>
      </c>
      <c r="J60" s="294" t="s">
        <v>116</v>
      </c>
      <c r="K60" s="294" t="str">
        <f t="shared" si="30"/>
        <v>EURYC1M_AB1E_18Y</v>
      </c>
      <c r="L60" s="195" t="e">
        <f>_xll.qlSimpleQuote(K60,,,,Trigger)</f>
        <v>#NUM!</v>
      </c>
      <c r="M60" s="195" t="str">
        <f>IFERROR(_xll.RtGet("DTSIMI1",K60,"ASK")/100,"")</f>
        <v/>
      </c>
      <c r="N60" s="285" t="e">
        <f>_xll.qlSimpleQuoteSetValue(L60,M60,Trigger)</f>
        <v>#VALUE!</v>
      </c>
      <c r="O60" s="166"/>
      <c r="P60" s="293" t="str">
        <f t="shared" si="27"/>
        <v/>
      </c>
      <c r="Q60" s="294" t="s">
        <v>116</v>
      </c>
      <c r="R60" s="294" t="str">
        <f t="shared" si="31"/>
        <v>EUR_CURVE_3M_18Y</v>
      </c>
      <c r="S60" s="195" t="e">
        <f>_xll.qlSimpleQuote(R60,,,,Trigger)</f>
        <v>#NUM!</v>
      </c>
      <c r="T60" s="195" t="str">
        <f>IFERROR(_xll.RtGet("DTSIMI1",R60,$T$3)/100,"")</f>
        <v/>
      </c>
      <c r="U60" s="195" t="str">
        <f>IFERROR(_xll.RtGet("DTSIMI1",R60,$U$3)/100,"")</f>
        <v/>
      </c>
      <c r="V60" s="195" t="str">
        <f t="shared" si="3"/>
        <v/>
      </c>
      <c r="W60" s="285" t="e">
        <f>_xll.qlSimpleQuoteSetValue(S60,V60,Trigger)</f>
        <v>#VALUE!</v>
      </c>
      <c r="X60" s="156"/>
      <c r="Y60" s="293" t="str">
        <f t="shared" si="28"/>
        <v/>
      </c>
      <c r="Z60" s="294" t="s">
        <v>116</v>
      </c>
      <c r="AA60" s="294" t="str">
        <f t="shared" si="32"/>
        <v>EURAB6R18Y=</v>
      </c>
      <c r="AB60" s="195" t="e">
        <f>_xll.qlSimpleQuote(AA60,,,,Trigger)</f>
        <v>#NUM!</v>
      </c>
      <c r="AC60" s="195" t="str">
        <f>IFERROR(_xll.RtGet("DTSIMI1",AA60,$AC$3)/100,"")</f>
        <v/>
      </c>
      <c r="AD60" s="195" t="str">
        <f>IFERROR(_xll.RtGet("DTSIMI1",AA60,$AD$3)/100,"")</f>
        <v/>
      </c>
      <c r="AE60" s="195" t="str">
        <f t="shared" si="5"/>
        <v/>
      </c>
      <c r="AF60" s="195" t="e">
        <f>_xll.qlSimpleQuoteSetValue(AB60,AC60,Trigger)</f>
        <v>#VALUE!</v>
      </c>
      <c r="AG60" s="166"/>
      <c r="AH60" s="293" t="str">
        <f t="shared" si="29"/>
        <v/>
      </c>
      <c r="AI60" s="294" t="s">
        <v>116</v>
      </c>
      <c r="AJ60" s="294" t="str">
        <f t="shared" si="33"/>
        <v>EUR_CURVE_12M_18Y</v>
      </c>
      <c r="AK60" s="195" t="e">
        <f>_xll.qlSimpleQuote(AJ60,,,,Trigger)</f>
        <v>#NUM!</v>
      </c>
      <c r="AL60" s="195" t="str">
        <f>IFERROR(_xll.RtGet("DTSIMI1",AJ60,"ASK")/100,"")</f>
        <v/>
      </c>
      <c r="AM60" s="285" t="e">
        <f>_xll.qlSimpleQuoteSetValue(AK60,AL60,Trigger)</f>
        <v>#VALUE!</v>
      </c>
    </row>
    <row r="61" spans="2:39" x14ac:dyDescent="0.2">
      <c r="B61" s="187" t="str">
        <f t="shared" si="26"/>
        <v/>
      </c>
      <c r="C61" s="293" t="s">
        <v>117</v>
      </c>
      <c r="D61" s="294" t="str">
        <f t="shared" ref="D61:D92" si="34">Currency&amp;"OISDDS"&amp;C61</f>
        <v>EUROISDDS19Y</v>
      </c>
      <c r="E61" s="294" t="e">
        <f>_xll.qlSimpleQuote(D61,,,,Trigger)</f>
        <v>#NUM!</v>
      </c>
      <c r="F61" s="195" t="str">
        <f>IFERROR(_xll.RtGet("DTSIMI1",D61,"ask")/100,"")</f>
        <v/>
      </c>
      <c r="G61" s="118" t="e">
        <f>_xll.qlSimpleQuoteSetValue(E61,F61,Trigger)</f>
        <v>#VALUE!</v>
      </c>
      <c r="I61" s="293" t="str">
        <f t="shared" si="12"/>
        <v/>
      </c>
      <c r="J61" s="294" t="s">
        <v>117</v>
      </c>
      <c r="K61" s="294" t="str">
        <f t="shared" si="30"/>
        <v>EURYC1M_AB1E_19Y</v>
      </c>
      <c r="L61" s="195" t="e">
        <f>_xll.qlSimpleQuote(K61,,,,Trigger)</f>
        <v>#NUM!</v>
      </c>
      <c r="M61" s="195" t="str">
        <f>IFERROR(_xll.RtGet("DTSIMI1",K61,"ASK")/100,"")</f>
        <v/>
      </c>
      <c r="N61" s="285" t="e">
        <f>_xll.qlSimpleQuoteSetValue(L61,M61,Trigger)</f>
        <v>#VALUE!</v>
      </c>
      <c r="O61" s="166"/>
      <c r="P61" s="293" t="str">
        <f t="shared" si="27"/>
        <v/>
      </c>
      <c r="Q61" s="294" t="s">
        <v>117</v>
      </c>
      <c r="R61" s="294" t="str">
        <f t="shared" si="31"/>
        <v>EUR_CURVE_3M_19Y</v>
      </c>
      <c r="S61" s="195" t="e">
        <f>_xll.qlSimpleQuote(R61,,,,Trigger)</f>
        <v>#NUM!</v>
      </c>
      <c r="T61" s="195" t="str">
        <f>IFERROR(_xll.RtGet("DTSIMI1",R61,$T$3)/100,"")</f>
        <v/>
      </c>
      <c r="U61" s="195" t="str">
        <f>IFERROR(_xll.RtGet("DTSIMI1",R61,$U$3)/100,"")</f>
        <v/>
      </c>
      <c r="V61" s="195" t="str">
        <f t="shared" si="3"/>
        <v/>
      </c>
      <c r="W61" s="285" t="e">
        <f>_xll.qlSimpleQuoteSetValue(S61,V61,Trigger)</f>
        <v>#VALUE!</v>
      </c>
      <c r="X61" s="156"/>
      <c r="Y61" s="293" t="str">
        <f t="shared" si="28"/>
        <v/>
      </c>
      <c r="Z61" s="294" t="s">
        <v>117</v>
      </c>
      <c r="AA61" s="294" t="str">
        <f t="shared" si="32"/>
        <v>EURAB6R19Y=</v>
      </c>
      <c r="AB61" s="195" t="e">
        <f>_xll.qlSimpleQuote(AA61,,,,Trigger)</f>
        <v>#NUM!</v>
      </c>
      <c r="AC61" s="195" t="str">
        <f>IFERROR(_xll.RtGet("DTSIMI1",AA61,$AC$3)/100,"")</f>
        <v/>
      </c>
      <c r="AD61" s="195" t="str">
        <f>IFERROR(_xll.RtGet("DTSIMI1",AA61,$AD$3)/100,"")</f>
        <v/>
      </c>
      <c r="AE61" s="195" t="str">
        <f t="shared" si="5"/>
        <v/>
      </c>
      <c r="AF61" s="195" t="e">
        <f>_xll.qlSimpleQuoteSetValue(AB61,AC61,Trigger)</f>
        <v>#VALUE!</v>
      </c>
      <c r="AG61" s="166"/>
      <c r="AH61" s="293" t="str">
        <f t="shared" si="29"/>
        <v/>
      </c>
      <c r="AI61" s="294" t="s">
        <v>117</v>
      </c>
      <c r="AJ61" s="294" t="str">
        <f t="shared" si="33"/>
        <v>EUR_CURVE_12M_19Y</v>
      </c>
      <c r="AK61" s="195" t="e">
        <f>_xll.qlSimpleQuote(AJ61,,,,Trigger)</f>
        <v>#NUM!</v>
      </c>
      <c r="AL61" s="195" t="str">
        <f>IFERROR(_xll.RtGet("DTSIMI1",AJ61,"ASK")/100,"")</f>
        <v/>
      </c>
      <c r="AM61" s="285" t="e">
        <f>_xll.qlSimpleQuoteSetValue(AK61,AL61,Trigger)</f>
        <v>#VALUE!</v>
      </c>
    </row>
    <row r="62" spans="2:39" x14ac:dyDescent="0.2">
      <c r="B62" s="187" t="str">
        <f t="shared" si="26"/>
        <v/>
      </c>
      <c r="C62" s="293" t="s">
        <v>118</v>
      </c>
      <c r="D62" s="294" t="str">
        <f t="shared" si="34"/>
        <v>EUROISDDS20Y</v>
      </c>
      <c r="E62" s="294" t="e">
        <f>_xll.qlSimpleQuote(D62,,,,Trigger)</f>
        <v>#NUM!</v>
      </c>
      <c r="F62" s="195" t="str">
        <f>IFERROR(_xll.RtGet("DTSIMI1",D62,"ask")/100,"")</f>
        <v/>
      </c>
      <c r="G62" s="118" t="e">
        <f>_xll.qlSimpleQuoteSetValue(E62,F62,Trigger)</f>
        <v>#VALUE!</v>
      </c>
      <c r="I62" s="293" t="str">
        <f t="shared" si="12"/>
        <v/>
      </c>
      <c r="J62" s="294" t="s">
        <v>118</v>
      </c>
      <c r="K62" s="294" t="str">
        <f t="shared" si="30"/>
        <v>EURYC1M_AB1E_20Y</v>
      </c>
      <c r="L62" s="195" t="e">
        <f>_xll.qlSimpleQuote(K62,,,,Trigger)</f>
        <v>#NUM!</v>
      </c>
      <c r="M62" s="195" t="str">
        <f>IFERROR(_xll.RtGet("DTSIMI1",K62,"ASK")/100,"")</f>
        <v/>
      </c>
      <c r="N62" s="285" t="e">
        <f>_xll.qlSimpleQuoteSetValue(L62,M62,Trigger)</f>
        <v>#VALUE!</v>
      </c>
      <c r="O62" s="166"/>
      <c r="P62" s="293" t="str">
        <f t="shared" si="27"/>
        <v/>
      </c>
      <c r="Q62" s="294" t="s">
        <v>118</v>
      </c>
      <c r="R62" s="294" t="str">
        <f t="shared" si="31"/>
        <v>EUR_CURVE_3M_20Y</v>
      </c>
      <c r="S62" s="195" t="e">
        <f>_xll.qlSimpleQuote(R62,,,,Trigger)</f>
        <v>#NUM!</v>
      </c>
      <c r="T62" s="195" t="str">
        <f>IFERROR(_xll.RtGet("DTSIMI1",R62,$T$3)/100,"")</f>
        <v/>
      </c>
      <c r="U62" s="195" t="str">
        <f>IFERROR(_xll.RtGet("DTSIMI1",R62,$U$3)/100,"")</f>
        <v/>
      </c>
      <c r="V62" s="195" t="str">
        <f t="shared" si="3"/>
        <v/>
      </c>
      <c r="W62" s="285" t="e">
        <f>_xll.qlSimpleQuoteSetValue(S62,V62,Trigger)</f>
        <v>#VALUE!</v>
      </c>
      <c r="X62" s="156"/>
      <c r="Y62" s="293" t="str">
        <f t="shared" si="28"/>
        <v/>
      </c>
      <c r="Z62" s="294" t="s">
        <v>118</v>
      </c>
      <c r="AA62" s="294" t="str">
        <f t="shared" si="32"/>
        <v>EURAB6R20Y=</v>
      </c>
      <c r="AB62" s="195" t="e">
        <f>_xll.qlSimpleQuote(AA62,,,,Trigger)</f>
        <v>#NUM!</v>
      </c>
      <c r="AC62" s="195" t="str">
        <f>IFERROR(_xll.RtGet("DTSIMI1",AA62,$AC$3)/100,"")</f>
        <v/>
      </c>
      <c r="AD62" s="195" t="str">
        <f>IFERROR(_xll.RtGet("DTSIMI1",AA62,$AD$3)/100,"")</f>
        <v/>
      </c>
      <c r="AE62" s="195" t="str">
        <f t="shared" si="5"/>
        <v/>
      </c>
      <c r="AF62" s="195" t="e">
        <f>_xll.qlSimpleQuoteSetValue(AB62,AC62,Trigger)</f>
        <v>#VALUE!</v>
      </c>
      <c r="AG62" s="166"/>
      <c r="AH62" s="293" t="str">
        <f t="shared" si="29"/>
        <v/>
      </c>
      <c r="AI62" s="294" t="s">
        <v>118</v>
      </c>
      <c r="AJ62" s="294" t="str">
        <f t="shared" si="33"/>
        <v>EUR_CURVE_12M_20Y</v>
      </c>
      <c r="AK62" s="195" t="e">
        <f>_xll.qlSimpleQuote(AJ62,,,,Trigger)</f>
        <v>#NUM!</v>
      </c>
      <c r="AL62" s="195" t="str">
        <f>IFERROR(_xll.RtGet("DTSIMI1",AJ62,"ASK")/100,"")</f>
        <v/>
      </c>
      <c r="AM62" s="285" t="e">
        <f>_xll.qlSimpleQuoteSetValue(AK62,AL62,Trigger)</f>
        <v>#VALUE!</v>
      </c>
    </row>
    <row r="63" spans="2:39" x14ac:dyDescent="0.2">
      <c r="B63" s="187" t="str">
        <f t="shared" si="26"/>
        <v/>
      </c>
      <c r="C63" s="293" t="s">
        <v>119</v>
      </c>
      <c r="D63" s="294" t="str">
        <f t="shared" si="34"/>
        <v>EUROISDDS21Y</v>
      </c>
      <c r="E63" s="294" t="e">
        <f>_xll.qlSimpleQuote(D63,,,,Trigger)</f>
        <v>#NUM!</v>
      </c>
      <c r="F63" s="195" t="str">
        <f>IFERROR(_xll.RtGet("DTSIMI1",D63,"ask")/100,"")</f>
        <v/>
      </c>
      <c r="G63" s="118" t="e">
        <f>_xll.qlSimpleQuoteSetValue(E63,F63,Trigger)</f>
        <v>#VALUE!</v>
      </c>
      <c r="I63" s="293" t="str">
        <f t="shared" si="12"/>
        <v/>
      </c>
      <c r="J63" s="294" t="s">
        <v>119</v>
      </c>
      <c r="K63" s="294" t="str">
        <f t="shared" si="30"/>
        <v>EURYC1M_AB1E_21Y</v>
      </c>
      <c r="L63" s="195" t="e">
        <f>_xll.qlSimpleQuote(K63,,,,Trigger)</f>
        <v>#NUM!</v>
      </c>
      <c r="M63" s="195" t="str">
        <f>IFERROR(_xll.RtGet("DTSIMI1",K63,"ASK")/100,"")</f>
        <v/>
      </c>
      <c r="N63" s="285" t="e">
        <f>_xll.qlSimpleQuoteSetValue(L63,M63,Trigger)</f>
        <v>#VALUE!</v>
      </c>
      <c r="O63" s="166"/>
      <c r="P63" s="293" t="str">
        <f t="shared" si="27"/>
        <v/>
      </c>
      <c r="Q63" s="294" t="s">
        <v>119</v>
      </c>
      <c r="R63" s="294" t="str">
        <f t="shared" si="31"/>
        <v>EUR_CURVE_3M_21Y</v>
      </c>
      <c r="S63" s="195" t="e">
        <f>_xll.qlSimpleQuote(R63,,,,Trigger)</f>
        <v>#NUM!</v>
      </c>
      <c r="T63" s="195" t="str">
        <f>IFERROR(_xll.RtGet("DTSIMI1",R63,$T$3)/100,"")</f>
        <v/>
      </c>
      <c r="U63" s="195" t="str">
        <f>IFERROR(_xll.RtGet("DTSIMI1",R63,$U$3)/100,"")</f>
        <v/>
      </c>
      <c r="V63" s="195" t="str">
        <f t="shared" si="3"/>
        <v/>
      </c>
      <c r="W63" s="285" t="e">
        <f>_xll.qlSimpleQuoteSetValue(S63,V63,Trigger)</f>
        <v>#VALUE!</v>
      </c>
      <c r="X63" s="156"/>
      <c r="Y63" s="293" t="str">
        <f t="shared" si="28"/>
        <v/>
      </c>
      <c r="Z63" s="294" t="s">
        <v>119</v>
      </c>
      <c r="AA63" s="294" t="str">
        <f t="shared" si="32"/>
        <v>EURAB6R21Y=</v>
      </c>
      <c r="AB63" s="195" t="e">
        <f>_xll.qlSimpleQuote(AA63,,,,Trigger)</f>
        <v>#NUM!</v>
      </c>
      <c r="AC63" s="195" t="str">
        <f>IFERROR(_xll.RtGet("DTSIMI1",AA63,$AC$3)/100,"")</f>
        <v/>
      </c>
      <c r="AD63" s="195" t="str">
        <f>IFERROR(_xll.RtGet("DTSIMI1",AA63,$AD$3)/100,"")</f>
        <v/>
      </c>
      <c r="AE63" s="195" t="str">
        <f t="shared" si="5"/>
        <v/>
      </c>
      <c r="AF63" s="195" t="e">
        <f>_xll.qlSimpleQuoteSetValue(AB63,AC63,Trigger)</f>
        <v>#VALUE!</v>
      </c>
      <c r="AG63" s="166"/>
      <c r="AH63" s="293" t="str">
        <f t="shared" si="29"/>
        <v/>
      </c>
      <c r="AI63" s="294" t="s">
        <v>119</v>
      </c>
      <c r="AJ63" s="294" t="str">
        <f t="shared" si="33"/>
        <v>EUR_CURVE_12M_21Y</v>
      </c>
      <c r="AK63" s="195" t="e">
        <f>_xll.qlSimpleQuote(AJ63,,,,Trigger)</f>
        <v>#NUM!</v>
      </c>
      <c r="AL63" s="195" t="str">
        <f>IFERROR(_xll.RtGet("DTSIMI1",AJ63,"ASK")/100,"")</f>
        <v/>
      </c>
      <c r="AM63" s="285" t="e">
        <f>_xll.qlSimpleQuoteSetValue(AK63,AL63,Trigger)</f>
        <v>#VALUE!</v>
      </c>
    </row>
    <row r="64" spans="2:39" x14ac:dyDescent="0.2">
      <c r="B64" s="187" t="str">
        <f t="shared" si="26"/>
        <v/>
      </c>
      <c r="C64" s="293" t="s">
        <v>120</v>
      </c>
      <c r="D64" s="294" t="str">
        <f t="shared" si="34"/>
        <v>EUROISDDS22Y</v>
      </c>
      <c r="E64" s="294" t="e">
        <f>_xll.qlSimpleQuote(D64,,,,Trigger)</f>
        <v>#NUM!</v>
      </c>
      <c r="F64" s="195" t="str">
        <f>IFERROR(_xll.RtGet("DTSIMI1",D64,"ask")/100,"")</f>
        <v/>
      </c>
      <c r="G64" s="118" t="e">
        <f>_xll.qlSimpleQuoteSetValue(E64,F64,Trigger)</f>
        <v>#VALUE!</v>
      </c>
      <c r="I64" s="293" t="str">
        <f t="shared" si="12"/>
        <v/>
      </c>
      <c r="J64" s="294" t="s">
        <v>120</v>
      </c>
      <c r="K64" s="294" t="str">
        <f t="shared" si="30"/>
        <v>EURYC1M_AB1E_22Y</v>
      </c>
      <c r="L64" s="195" t="e">
        <f>_xll.qlSimpleQuote(K64,,,,Trigger)</f>
        <v>#NUM!</v>
      </c>
      <c r="M64" s="195" t="str">
        <f>IFERROR(_xll.RtGet("DTSIMI1",K64,"ASK")/100,"")</f>
        <v/>
      </c>
      <c r="N64" s="285" t="e">
        <f>_xll.qlSimpleQuoteSetValue(L64,M64,Trigger)</f>
        <v>#VALUE!</v>
      </c>
      <c r="O64" s="166"/>
      <c r="P64" s="293" t="str">
        <f t="shared" si="27"/>
        <v/>
      </c>
      <c r="Q64" s="294" t="s">
        <v>120</v>
      </c>
      <c r="R64" s="294" t="str">
        <f t="shared" si="31"/>
        <v>EUR_CURVE_3M_22Y</v>
      </c>
      <c r="S64" s="195" t="e">
        <f>_xll.qlSimpleQuote(R64,,,,Trigger)</f>
        <v>#NUM!</v>
      </c>
      <c r="T64" s="195" t="str">
        <f>IFERROR(_xll.RtGet("DTSIMI1",R64,$T$3)/100,"")</f>
        <v/>
      </c>
      <c r="U64" s="195" t="str">
        <f>IFERROR(_xll.RtGet("DTSIMI1",R64,$U$3)/100,"")</f>
        <v/>
      </c>
      <c r="V64" s="195" t="str">
        <f t="shared" si="3"/>
        <v/>
      </c>
      <c r="W64" s="285" t="e">
        <f>_xll.qlSimpleQuoteSetValue(S64,V64,Trigger)</f>
        <v>#VALUE!</v>
      </c>
      <c r="X64" s="156"/>
      <c r="Y64" s="293" t="str">
        <f t="shared" si="28"/>
        <v/>
      </c>
      <c r="Z64" s="294" t="s">
        <v>120</v>
      </c>
      <c r="AA64" s="294" t="str">
        <f t="shared" si="32"/>
        <v>EURAB6R22Y=</v>
      </c>
      <c r="AB64" s="195" t="e">
        <f>_xll.qlSimpleQuote(AA64,,,,Trigger)</f>
        <v>#NUM!</v>
      </c>
      <c r="AC64" s="195" t="str">
        <f>IFERROR(_xll.RtGet("DTSIMI1",AA64,$AC$3)/100,"")</f>
        <v/>
      </c>
      <c r="AD64" s="195" t="str">
        <f>IFERROR(_xll.RtGet("DTSIMI1",AA64,$AD$3)/100,"")</f>
        <v/>
      </c>
      <c r="AE64" s="195" t="str">
        <f t="shared" si="5"/>
        <v/>
      </c>
      <c r="AF64" s="195" t="e">
        <f>_xll.qlSimpleQuoteSetValue(AB64,AC64,Trigger)</f>
        <v>#VALUE!</v>
      </c>
      <c r="AG64" s="166"/>
      <c r="AH64" s="293" t="str">
        <f t="shared" si="29"/>
        <v/>
      </c>
      <c r="AI64" s="294" t="s">
        <v>120</v>
      </c>
      <c r="AJ64" s="294" t="str">
        <f t="shared" si="33"/>
        <v>EUR_CURVE_12M_22Y</v>
      </c>
      <c r="AK64" s="195" t="e">
        <f>_xll.qlSimpleQuote(AJ64,,,,Trigger)</f>
        <v>#NUM!</v>
      </c>
      <c r="AL64" s="195" t="str">
        <f>IFERROR(_xll.RtGet("DTSIMI1",AJ64,"ASK")/100,"")</f>
        <v/>
      </c>
      <c r="AM64" s="285" t="e">
        <f>_xll.qlSimpleQuoteSetValue(AK64,AL64,Trigger)</f>
        <v>#VALUE!</v>
      </c>
    </row>
    <row r="65" spans="2:39" x14ac:dyDescent="0.2">
      <c r="B65" s="187" t="str">
        <f t="shared" si="26"/>
        <v/>
      </c>
      <c r="C65" s="293" t="s">
        <v>121</v>
      </c>
      <c r="D65" s="294" t="str">
        <f t="shared" si="34"/>
        <v>EUROISDDS23Y</v>
      </c>
      <c r="E65" s="294" t="e">
        <f>_xll.qlSimpleQuote(D65,,,,Trigger)</f>
        <v>#NUM!</v>
      </c>
      <c r="F65" s="195" t="str">
        <f>IFERROR(_xll.RtGet("DTSIMI1",D65,"ask")/100,"")</f>
        <v/>
      </c>
      <c r="G65" s="118" t="e">
        <f>_xll.qlSimpleQuoteSetValue(E65,F65,Trigger)</f>
        <v>#VALUE!</v>
      </c>
      <c r="I65" s="293" t="str">
        <f t="shared" si="12"/>
        <v/>
      </c>
      <c r="J65" s="294" t="s">
        <v>121</v>
      </c>
      <c r="K65" s="294" t="str">
        <f t="shared" si="30"/>
        <v>EURYC1M_AB1E_23Y</v>
      </c>
      <c r="L65" s="195" t="e">
        <f>_xll.qlSimpleQuote(K65,,,,Trigger)</f>
        <v>#NUM!</v>
      </c>
      <c r="M65" s="195" t="str">
        <f>IFERROR(_xll.RtGet("DTSIMI1",K65,"ASK")/100,"")</f>
        <v/>
      </c>
      <c r="N65" s="285" t="e">
        <f>_xll.qlSimpleQuoteSetValue(L65,M65,Trigger)</f>
        <v>#VALUE!</v>
      </c>
      <c r="O65" s="166"/>
      <c r="P65" s="293" t="str">
        <f t="shared" si="27"/>
        <v/>
      </c>
      <c r="Q65" s="294" t="s">
        <v>121</v>
      </c>
      <c r="R65" s="294" t="str">
        <f t="shared" si="31"/>
        <v>EUR_CURVE_3M_23Y</v>
      </c>
      <c r="S65" s="195" t="e">
        <f>_xll.qlSimpleQuote(R65,,,,Trigger)</f>
        <v>#NUM!</v>
      </c>
      <c r="T65" s="195" t="str">
        <f>IFERROR(_xll.RtGet("DTSIMI1",R65,$T$3)/100,"")</f>
        <v/>
      </c>
      <c r="U65" s="195" t="str">
        <f>IFERROR(_xll.RtGet("DTSIMI1",R65,$U$3)/100,"")</f>
        <v/>
      </c>
      <c r="V65" s="195" t="str">
        <f t="shared" si="3"/>
        <v/>
      </c>
      <c r="W65" s="285" t="e">
        <f>_xll.qlSimpleQuoteSetValue(S65,V65,Trigger)</f>
        <v>#VALUE!</v>
      </c>
      <c r="X65" s="156"/>
      <c r="Y65" s="293" t="str">
        <f t="shared" si="28"/>
        <v/>
      </c>
      <c r="Z65" s="294" t="s">
        <v>121</v>
      </c>
      <c r="AA65" s="294" t="str">
        <f t="shared" si="32"/>
        <v>EURAB6R23Y=</v>
      </c>
      <c r="AB65" s="195" t="e">
        <f>_xll.qlSimpleQuote(AA65,,,,Trigger)</f>
        <v>#NUM!</v>
      </c>
      <c r="AC65" s="195" t="str">
        <f>IFERROR(_xll.RtGet("DTSIMI1",AA65,$AC$3)/100,"")</f>
        <v/>
      </c>
      <c r="AD65" s="195" t="str">
        <f>IFERROR(_xll.RtGet("DTSIMI1",AA65,$AD$3)/100,"")</f>
        <v/>
      </c>
      <c r="AE65" s="195" t="str">
        <f t="shared" si="5"/>
        <v/>
      </c>
      <c r="AF65" s="195" t="e">
        <f>_xll.qlSimpleQuoteSetValue(AB65,AC65,Trigger)</f>
        <v>#VALUE!</v>
      </c>
      <c r="AG65" s="166"/>
      <c r="AH65" s="293" t="str">
        <f t="shared" si="29"/>
        <v/>
      </c>
      <c r="AI65" s="294" t="s">
        <v>121</v>
      </c>
      <c r="AJ65" s="294" t="str">
        <f t="shared" si="33"/>
        <v>EUR_CURVE_12M_23Y</v>
      </c>
      <c r="AK65" s="195" t="e">
        <f>_xll.qlSimpleQuote(AJ65,,,,Trigger)</f>
        <v>#NUM!</v>
      </c>
      <c r="AL65" s="195" t="str">
        <f>IFERROR(_xll.RtGet("DTSIMI1",AJ65,"ASK")/100,"")</f>
        <v/>
      </c>
      <c r="AM65" s="285" t="e">
        <f>_xll.qlSimpleQuoteSetValue(AK65,AL65,Trigger)</f>
        <v>#VALUE!</v>
      </c>
    </row>
    <row r="66" spans="2:39" x14ac:dyDescent="0.2">
      <c r="B66" s="187" t="str">
        <f t="shared" si="26"/>
        <v/>
      </c>
      <c r="C66" s="293" t="s">
        <v>122</v>
      </c>
      <c r="D66" s="294" t="str">
        <f t="shared" si="34"/>
        <v>EUROISDDS24Y</v>
      </c>
      <c r="E66" s="294" t="e">
        <f>_xll.qlSimpleQuote(D66,,,,Trigger)</f>
        <v>#NUM!</v>
      </c>
      <c r="F66" s="195" t="str">
        <f>IFERROR(_xll.RtGet("DTSIMI1",D66,"ask")/100,"")</f>
        <v/>
      </c>
      <c r="G66" s="118" t="e">
        <f>_xll.qlSimpleQuoteSetValue(E66,F66,Trigger)</f>
        <v>#VALUE!</v>
      </c>
      <c r="I66" s="293" t="str">
        <f t="shared" si="12"/>
        <v/>
      </c>
      <c r="J66" s="294" t="s">
        <v>122</v>
      </c>
      <c r="K66" s="294" t="str">
        <f t="shared" si="30"/>
        <v>EURYC1M_AB1E_24Y</v>
      </c>
      <c r="L66" s="195" t="e">
        <f>_xll.qlSimpleQuote(K66,,,,Trigger)</f>
        <v>#NUM!</v>
      </c>
      <c r="M66" s="195" t="str">
        <f>IFERROR(_xll.RtGet("DTSIMI1",K66,"ASK")/100,"")</f>
        <v/>
      </c>
      <c r="N66" s="285" t="e">
        <f>_xll.qlSimpleQuoteSetValue(L66,M66,Trigger)</f>
        <v>#VALUE!</v>
      </c>
      <c r="O66" s="166"/>
      <c r="P66" s="293" t="str">
        <f t="shared" si="27"/>
        <v/>
      </c>
      <c r="Q66" s="294" t="s">
        <v>122</v>
      </c>
      <c r="R66" s="294" t="str">
        <f t="shared" si="31"/>
        <v>EUR_CURVE_3M_24Y</v>
      </c>
      <c r="S66" s="195" t="e">
        <f>_xll.qlSimpleQuote(R66,,,,Trigger)</f>
        <v>#NUM!</v>
      </c>
      <c r="T66" s="195" t="str">
        <f>IFERROR(_xll.RtGet("DTSIMI1",R66,$T$3)/100,"")</f>
        <v/>
      </c>
      <c r="U66" s="195" t="str">
        <f>IFERROR(_xll.RtGet("DTSIMI1",R66,$U$3)/100,"")</f>
        <v/>
      </c>
      <c r="V66" s="195" t="str">
        <f t="shared" si="3"/>
        <v/>
      </c>
      <c r="W66" s="285" t="e">
        <f>_xll.qlSimpleQuoteSetValue(S66,V66,Trigger)</f>
        <v>#VALUE!</v>
      </c>
      <c r="X66" s="156"/>
      <c r="Y66" s="293" t="str">
        <f t="shared" si="28"/>
        <v/>
      </c>
      <c r="Z66" s="294" t="s">
        <v>122</v>
      </c>
      <c r="AA66" s="294" t="str">
        <f t="shared" si="32"/>
        <v>EURAB6R24Y=</v>
      </c>
      <c r="AB66" s="195" t="e">
        <f>_xll.qlSimpleQuote(AA66,,,,Trigger)</f>
        <v>#NUM!</v>
      </c>
      <c r="AC66" s="195" t="str">
        <f>IFERROR(_xll.RtGet("DTSIMI1",AA66,$AC$3)/100,"")</f>
        <v/>
      </c>
      <c r="AD66" s="195" t="str">
        <f>IFERROR(_xll.RtGet("DTSIMI1",AA66,$AD$3)/100,"")</f>
        <v/>
      </c>
      <c r="AE66" s="195" t="str">
        <f t="shared" si="5"/>
        <v/>
      </c>
      <c r="AF66" s="195" t="e">
        <f>_xll.qlSimpleQuoteSetValue(AB66,AC66,Trigger)</f>
        <v>#VALUE!</v>
      </c>
      <c r="AG66" s="166"/>
      <c r="AH66" s="293" t="str">
        <f t="shared" si="29"/>
        <v/>
      </c>
      <c r="AI66" s="294" t="s">
        <v>122</v>
      </c>
      <c r="AJ66" s="294" t="str">
        <f t="shared" si="33"/>
        <v>EUR_CURVE_12M_24Y</v>
      </c>
      <c r="AK66" s="195" t="e">
        <f>_xll.qlSimpleQuote(AJ66,,,,Trigger)</f>
        <v>#NUM!</v>
      </c>
      <c r="AL66" s="195" t="str">
        <f>IFERROR(_xll.RtGet("DTSIMI1",AJ66,"ASK")/100,"")</f>
        <v/>
      </c>
      <c r="AM66" s="285" t="e">
        <f>_xll.qlSimpleQuoteSetValue(AK66,AL66,Trigger)</f>
        <v>#VALUE!</v>
      </c>
    </row>
    <row r="67" spans="2:39" x14ac:dyDescent="0.2">
      <c r="B67" s="187" t="str">
        <f t="shared" si="26"/>
        <v/>
      </c>
      <c r="C67" s="293" t="s">
        <v>123</v>
      </c>
      <c r="D67" s="294" t="str">
        <f t="shared" si="34"/>
        <v>EUROISDDS25Y</v>
      </c>
      <c r="E67" s="294" t="e">
        <f>_xll.qlSimpleQuote(D67,,,,Trigger)</f>
        <v>#NUM!</v>
      </c>
      <c r="F67" s="195" t="str">
        <f>IFERROR(_xll.RtGet("DTSIMI1",D67,"ask")/100,"")</f>
        <v/>
      </c>
      <c r="G67" s="118" t="e">
        <f>_xll.qlSimpleQuoteSetValue(E67,F67,Trigger)</f>
        <v>#VALUE!</v>
      </c>
      <c r="I67" s="293" t="str">
        <f t="shared" si="12"/>
        <v/>
      </c>
      <c r="J67" s="294" t="s">
        <v>123</v>
      </c>
      <c r="K67" s="294" t="str">
        <f t="shared" si="30"/>
        <v>EURYC1M_AB1E_25Y</v>
      </c>
      <c r="L67" s="195" t="e">
        <f>_xll.qlSimpleQuote(K67,,,,Trigger)</f>
        <v>#NUM!</v>
      </c>
      <c r="M67" s="195" t="str">
        <f>IFERROR(_xll.RtGet("DTSIMI1",K67,"ASK")/100,"")</f>
        <v/>
      </c>
      <c r="N67" s="285" t="e">
        <f>_xll.qlSimpleQuoteSetValue(L67,M67,Trigger)</f>
        <v>#VALUE!</v>
      </c>
      <c r="O67" s="166"/>
      <c r="P67" s="293" t="str">
        <f t="shared" si="27"/>
        <v/>
      </c>
      <c r="Q67" s="294" t="s">
        <v>123</v>
      </c>
      <c r="R67" s="294" t="str">
        <f t="shared" si="31"/>
        <v>EUR_CURVE_3M_25Y</v>
      </c>
      <c r="S67" s="195" t="e">
        <f>_xll.qlSimpleQuote(R67,,,,Trigger)</f>
        <v>#NUM!</v>
      </c>
      <c r="T67" s="195" t="str">
        <f>IFERROR(_xll.RtGet("DTSIMI1",R67,$T$3)/100,"")</f>
        <v/>
      </c>
      <c r="U67" s="195" t="str">
        <f>IFERROR(_xll.RtGet("DTSIMI1",R67,$U$3)/100,"")</f>
        <v/>
      </c>
      <c r="V67" s="195" t="str">
        <f t="shared" si="3"/>
        <v/>
      </c>
      <c r="W67" s="285" t="e">
        <f>_xll.qlSimpleQuoteSetValue(S67,V67,Trigger)</f>
        <v>#VALUE!</v>
      </c>
      <c r="X67" s="156"/>
      <c r="Y67" s="293" t="str">
        <f t="shared" si="28"/>
        <v/>
      </c>
      <c r="Z67" s="294" t="s">
        <v>123</v>
      </c>
      <c r="AA67" s="294" t="str">
        <f t="shared" si="32"/>
        <v>EURAB6R25Y=</v>
      </c>
      <c r="AB67" s="195" t="e">
        <f>_xll.qlSimpleQuote(AA67,,,,Trigger)</f>
        <v>#NUM!</v>
      </c>
      <c r="AC67" s="195" t="str">
        <f>IFERROR(_xll.RtGet("DTSIMI1",AA67,$AC$3)/100,"")</f>
        <v/>
      </c>
      <c r="AD67" s="195" t="str">
        <f>IFERROR(_xll.RtGet("DTSIMI1",AA67,$AD$3)/100,"")</f>
        <v/>
      </c>
      <c r="AE67" s="195" t="str">
        <f t="shared" si="5"/>
        <v/>
      </c>
      <c r="AF67" s="195" t="e">
        <f>_xll.qlSimpleQuoteSetValue(AB67,AC67,Trigger)</f>
        <v>#VALUE!</v>
      </c>
      <c r="AG67" s="166"/>
      <c r="AH67" s="293" t="str">
        <f t="shared" si="29"/>
        <v/>
      </c>
      <c r="AI67" s="294" t="s">
        <v>123</v>
      </c>
      <c r="AJ67" s="294" t="str">
        <f t="shared" si="33"/>
        <v>EUR_CURVE_12M_25Y</v>
      </c>
      <c r="AK67" s="195" t="e">
        <f>_xll.qlSimpleQuote(AJ67,,,,Trigger)</f>
        <v>#NUM!</v>
      </c>
      <c r="AL67" s="195" t="str">
        <f>IFERROR(_xll.RtGet("DTSIMI1",AJ67,"ASK")/100,"")</f>
        <v/>
      </c>
      <c r="AM67" s="285" t="e">
        <f>_xll.qlSimpleQuoteSetValue(AK67,AL67,Trigger)</f>
        <v>#VALUE!</v>
      </c>
    </row>
    <row r="68" spans="2:39" x14ac:dyDescent="0.2">
      <c r="B68" s="187" t="str">
        <f t="shared" si="26"/>
        <v/>
      </c>
      <c r="C68" s="293" t="s">
        <v>124</v>
      </c>
      <c r="D68" s="294" t="str">
        <f t="shared" si="34"/>
        <v>EUROISDDS26Y</v>
      </c>
      <c r="E68" s="294" t="e">
        <f>_xll.qlSimpleQuote(D68,,,,Trigger)</f>
        <v>#NUM!</v>
      </c>
      <c r="F68" s="195" t="str">
        <f>IFERROR(_xll.RtGet("DTSIMI1",D68,"ask")/100,"")</f>
        <v/>
      </c>
      <c r="G68" s="118" t="e">
        <f>_xll.qlSimpleQuoteSetValue(E68,F68,Trigger)</f>
        <v>#VALUE!</v>
      </c>
      <c r="I68" s="293" t="str">
        <f t="shared" si="12"/>
        <v/>
      </c>
      <c r="J68" s="294" t="s">
        <v>124</v>
      </c>
      <c r="K68" s="294" t="str">
        <f t="shared" si="30"/>
        <v>EURYC1M_AB1E_26Y</v>
      </c>
      <c r="L68" s="195" t="e">
        <f>_xll.qlSimpleQuote(K68,,,,Trigger)</f>
        <v>#NUM!</v>
      </c>
      <c r="M68" s="195" t="str">
        <f>IFERROR(_xll.RtGet("DTSIMI1",K68,"ASK")/100,"")</f>
        <v/>
      </c>
      <c r="N68" s="285" t="e">
        <f>_xll.qlSimpleQuoteSetValue(L68,M68,Trigger)</f>
        <v>#VALUE!</v>
      </c>
      <c r="O68" s="166"/>
      <c r="P68" s="293" t="str">
        <f t="shared" si="27"/>
        <v/>
      </c>
      <c r="Q68" s="294" t="s">
        <v>124</v>
      </c>
      <c r="R68" s="294" t="str">
        <f t="shared" si="31"/>
        <v>EUR_CURVE_3M_26Y</v>
      </c>
      <c r="S68" s="195" t="e">
        <f>_xll.qlSimpleQuote(R68,,,,Trigger)</f>
        <v>#NUM!</v>
      </c>
      <c r="T68" s="195" t="str">
        <f>IFERROR(_xll.RtGet("DTSIMI1",R68,$T$3)/100,"")</f>
        <v/>
      </c>
      <c r="U68" s="195" t="str">
        <f>IFERROR(_xll.RtGet("DTSIMI1",R68,$U$3)/100,"")</f>
        <v/>
      </c>
      <c r="V68" s="195" t="str">
        <f t="shared" si="3"/>
        <v/>
      </c>
      <c r="W68" s="285" t="e">
        <f>_xll.qlSimpleQuoteSetValue(S68,V68,Trigger)</f>
        <v>#VALUE!</v>
      </c>
      <c r="X68" s="156"/>
      <c r="Y68" s="293" t="str">
        <f t="shared" si="28"/>
        <v/>
      </c>
      <c r="Z68" s="294" t="s">
        <v>124</v>
      </c>
      <c r="AA68" s="294" t="str">
        <f t="shared" si="32"/>
        <v>EURAB6R26Y=</v>
      </c>
      <c r="AB68" s="195" t="e">
        <f>_xll.qlSimpleQuote(AA68,,,,Trigger)</f>
        <v>#NUM!</v>
      </c>
      <c r="AC68" s="195" t="str">
        <f>IFERROR(_xll.RtGet("DTSIMI1",AA68,$AC$3)/100,"")</f>
        <v/>
      </c>
      <c r="AD68" s="195" t="str">
        <f>IFERROR(_xll.RtGet("DTSIMI1",AA68,$AD$3)/100,"")</f>
        <v/>
      </c>
      <c r="AE68" s="195" t="str">
        <f t="shared" si="5"/>
        <v/>
      </c>
      <c r="AF68" s="195" t="e">
        <f>_xll.qlSimpleQuoteSetValue(AB68,AC68,Trigger)</f>
        <v>#VALUE!</v>
      </c>
      <c r="AG68" s="166"/>
      <c r="AH68" s="293" t="str">
        <f t="shared" si="29"/>
        <v/>
      </c>
      <c r="AI68" s="294" t="s">
        <v>124</v>
      </c>
      <c r="AJ68" s="294" t="str">
        <f t="shared" si="33"/>
        <v>EUR_CURVE_12M_26Y</v>
      </c>
      <c r="AK68" s="195" t="e">
        <f>_xll.qlSimpleQuote(AJ68,,,,Trigger)</f>
        <v>#NUM!</v>
      </c>
      <c r="AL68" s="195" t="str">
        <f>IFERROR(_xll.RtGet("DTSIMI1",AJ68,"ASK")/100,"")</f>
        <v/>
      </c>
      <c r="AM68" s="285" t="e">
        <f>_xll.qlSimpleQuoteSetValue(AK68,AL68,Trigger)</f>
        <v>#VALUE!</v>
      </c>
    </row>
    <row r="69" spans="2:39" x14ac:dyDescent="0.2">
      <c r="B69" s="187" t="str">
        <f t="shared" si="26"/>
        <v/>
      </c>
      <c r="C69" s="293" t="s">
        <v>125</v>
      </c>
      <c r="D69" s="294" t="str">
        <f t="shared" si="34"/>
        <v>EUROISDDS27Y</v>
      </c>
      <c r="E69" s="294" t="e">
        <f>_xll.qlSimpleQuote(D69,,,,Trigger)</f>
        <v>#NUM!</v>
      </c>
      <c r="F69" s="195" t="str">
        <f>IFERROR(_xll.RtGet("DTSIMI1",D69,"ask")/100,"")</f>
        <v/>
      </c>
      <c r="G69" s="118" t="e">
        <f>_xll.qlSimpleQuoteSetValue(E69,F69,Trigger)</f>
        <v>#VALUE!</v>
      </c>
      <c r="I69" s="293" t="str">
        <f t="shared" si="12"/>
        <v/>
      </c>
      <c r="J69" s="294" t="s">
        <v>125</v>
      </c>
      <c r="K69" s="294" t="str">
        <f t="shared" si="30"/>
        <v>EURYC1M_AB1E_27Y</v>
      </c>
      <c r="L69" s="195" t="e">
        <f>_xll.qlSimpleQuote(K69,,,,Trigger)</f>
        <v>#NUM!</v>
      </c>
      <c r="M69" s="195" t="str">
        <f>IFERROR(_xll.RtGet("DTSIMI1",K69,"ASK")/100,"")</f>
        <v/>
      </c>
      <c r="N69" s="285" t="e">
        <f>_xll.qlSimpleQuoteSetValue(L69,M69,Trigger)</f>
        <v>#VALUE!</v>
      </c>
      <c r="O69" s="166"/>
      <c r="P69" s="293" t="str">
        <f t="shared" si="27"/>
        <v/>
      </c>
      <c r="Q69" s="294" t="s">
        <v>125</v>
      </c>
      <c r="R69" s="294" t="str">
        <f t="shared" si="31"/>
        <v>EUR_CURVE_3M_27Y</v>
      </c>
      <c r="S69" s="195" t="e">
        <f>_xll.qlSimpleQuote(R69,,,,Trigger)</f>
        <v>#NUM!</v>
      </c>
      <c r="T69" s="195" t="str">
        <f>IFERROR(_xll.RtGet("DTSIMI1",R69,$T$3)/100,"")</f>
        <v/>
      </c>
      <c r="U69" s="195" t="str">
        <f>IFERROR(_xll.RtGet("DTSIMI1",R69,$U$3)/100,"")</f>
        <v/>
      </c>
      <c r="V69" s="195" t="str">
        <f t="shared" ref="V69:V102" si="35">IFERROR(AVERAGE(T69:U69),"")</f>
        <v/>
      </c>
      <c r="W69" s="285" t="e">
        <f>_xll.qlSimpleQuoteSetValue(S69,V69,Trigger)</f>
        <v>#VALUE!</v>
      </c>
      <c r="X69" s="156"/>
      <c r="Y69" s="293" t="str">
        <f t="shared" si="28"/>
        <v/>
      </c>
      <c r="Z69" s="294" t="s">
        <v>125</v>
      </c>
      <c r="AA69" s="294" t="str">
        <f t="shared" si="32"/>
        <v>EURAB6R27Y=</v>
      </c>
      <c r="AB69" s="195" t="e">
        <f>_xll.qlSimpleQuote(AA69,,,,Trigger)</f>
        <v>#NUM!</v>
      </c>
      <c r="AC69" s="195" t="str">
        <f>IFERROR(_xll.RtGet("DTSIMI1",AA69,$AC$3)/100,"")</f>
        <v/>
      </c>
      <c r="AD69" s="195" t="str">
        <f>IFERROR(_xll.RtGet("DTSIMI1",AA69,$AD$3)/100,"")</f>
        <v/>
      </c>
      <c r="AE69" s="195" t="str">
        <f t="shared" ref="AE69:AE102" si="36">IFERROR(AVERAGE(AC69,AD69),"")</f>
        <v/>
      </c>
      <c r="AF69" s="195" t="e">
        <f>_xll.qlSimpleQuoteSetValue(AB69,AC69,Trigger)</f>
        <v>#VALUE!</v>
      </c>
      <c r="AG69" s="166"/>
      <c r="AH69" s="293" t="str">
        <f t="shared" si="29"/>
        <v/>
      </c>
      <c r="AI69" s="294" t="s">
        <v>125</v>
      </c>
      <c r="AJ69" s="294" t="str">
        <f t="shared" si="33"/>
        <v>EUR_CURVE_12M_27Y</v>
      </c>
      <c r="AK69" s="195" t="e">
        <f>_xll.qlSimpleQuote(AJ69,,,,Trigger)</f>
        <v>#NUM!</v>
      </c>
      <c r="AL69" s="195" t="str">
        <f>IFERROR(_xll.RtGet("DTSIMI1",AJ69,"ASK")/100,"")</f>
        <v/>
      </c>
      <c r="AM69" s="285" t="e">
        <f>_xll.qlSimpleQuoteSetValue(AK69,AL69,Trigger)</f>
        <v>#VALUE!</v>
      </c>
    </row>
    <row r="70" spans="2:39" x14ac:dyDescent="0.2">
      <c r="B70" s="187" t="str">
        <f t="shared" si="26"/>
        <v/>
      </c>
      <c r="C70" s="293" t="s">
        <v>126</v>
      </c>
      <c r="D70" s="294" t="str">
        <f t="shared" si="34"/>
        <v>EUROISDDS28Y</v>
      </c>
      <c r="E70" s="294" t="e">
        <f>_xll.qlSimpleQuote(D70,,,,Trigger)</f>
        <v>#NUM!</v>
      </c>
      <c r="F70" s="195" t="str">
        <f>IFERROR(_xll.RtGet("DTSIMI1",D70,"ask")/100,"")</f>
        <v/>
      </c>
      <c r="G70" s="118" t="e">
        <f>_xll.qlSimpleQuoteSetValue(E70,F70,Trigger)</f>
        <v>#VALUE!</v>
      </c>
      <c r="I70" s="293" t="str">
        <f t="shared" si="12"/>
        <v/>
      </c>
      <c r="J70" s="294" t="s">
        <v>126</v>
      </c>
      <c r="K70" s="294" t="str">
        <f t="shared" si="30"/>
        <v>EURYC1M_AB1E_28Y</v>
      </c>
      <c r="L70" s="195" t="e">
        <f>_xll.qlSimpleQuote(K70,,,,Trigger)</f>
        <v>#NUM!</v>
      </c>
      <c r="M70" s="195" t="str">
        <f>IFERROR(_xll.RtGet("DTSIMI1",K70,"ASK")/100,"")</f>
        <v/>
      </c>
      <c r="N70" s="285" t="e">
        <f>_xll.qlSimpleQuoteSetValue(L70,M70,Trigger)</f>
        <v>#VALUE!</v>
      </c>
      <c r="O70" s="166"/>
      <c r="P70" s="293" t="str">
        <f t="shared" si="27"/>
        <v/>
      </c>
      <c r="Q70" s="294" t="s">
        <v>126</v>
      </c>
      <c r="R70" s="294" t="str">
        <f t="shared" si="31"/>
        <v>EUR_CURVE_3M_28Y</v>
      </c>
      <c r="S70" s="195" t="e">
        <f>_xll.qlSimpleQuote(R70,,,,Trigger)</f>
        <v>#NUM!</v>
      </c>
      <c r="T70" s="195" t="str">
        <f>IFERROR(_xll.RtGet("DTSIMI1",R70,$T$3)/100,"")</f>
        <v/>
      </c>
      <c r="U70" s="195" t="str">
        <f>IFERROR(_xll.RtGet("DTSIMI1",R70,$U$3)/100,"")</f>
        <v/>
      </c>
      <c r="V70" s="195" t="str">
        <f t="shared" si="35"/>
        <v/>
      </c>
      <c r="W70" s="285" t="e">
        <f>_xll.qlSimpleQuoteSetValue(S70,V70,Trigger)</f>
        <v>#VALUE!</v>
      </c>
      <c r="X70" s="156"/>
      <c r="Y70" s="293" t="str">
        <f t="shared" si="28"/>
        <v/>
      </c>
      <c r="Z70" s="294" t="s">
        <v>126</v>
      </c>
      <c r="AA70" s="294" t="str">
        <f t="shared" si="32"/>
        <v>EURAB6R28Y=</v>
      </c>
      <c r="AB70" s="195" t="e">
        <f>_xll.qlSimpleQuote(AA70,,,,Trigger)</f>
        <v>#NUM!</v>
      </c>
      <c r="AC70" s="195" t="str">
        <f>IFERROR(_xll.RtGet("DTSIMI1",AA70,$AC$3)/100,"")</f>
        <v/>
      </c>
      <c r="AD70" s="195" t="str">
        <f>IFERROR(_xll.RtGet("DTSIMI1",AA70,$AD$3)/100,"")</f>
        <v/>
      </c>
      <c r="AE70" s="195" t="str">
        <f t="shared" si="36"/>
        <v/>
      </c>
      <c r="AF70" s="195" t="e">
        <f>_xll.qlSimpleQuoteSetValue(AB70,AC70,Trigger)</f>
        <v>#VALUE!</v>
      </c>
      <c r="AG70" s="166"/>
      <c r="AH70" s="293" t="str">
        <f t="shared" si="29"/>
        <v/>
      </c>
      <c r="AI70" s="294" t="s">
        <v>126</v>
      </c>
      <c r="AJ70" s="294" t="str">
        <f t="shared" si="33"/>
        <v>EUR_CURVE_12M_28Y</v>
      </c>
      <c r="AK70" s="195" t="e">
        <f>_xll.qlSimpleQuote(AJ70,,,,Trigger)</f>
        <v>#NUM!</v>
      </c>
      <c r="AL70" s="195" t="str">
        <f>IFERROR(_xll.RtGet("DTSIMI1",AJ70,"ASK")/100,"")</f>
        <v/>
      </c>
      <c r="AM70" s="285" t="e">
        <f>_xll.qlSimpleQuoteSetValue(AK70,AL70,Trigger)</f>
        <v>#VALUE!</v>
      </c>
    </row>
    <row r="71" spans="2:39" x14ac:dyDescent="0.2">
      <c r="B71" s="187" t="str">
        <f t="shared" si="26"/>
        <v/>
      </c>
      <c r="C71" s="293" t="s">
        <v>127</v>
      </c>
      <c r="D71" s="294" t="str">
        <f t="shared" si="34"/>
        <v>EUROISDDS29Y</v>
      </c>
      <c r="E71" s="294" t="e">
        <f>_xll.qlSimpleQuote(D71,,,,Trigger)</f>
        <v>#NUM!</v>
      </c>
      <c r="F71" s="195" t="str">
        <f>IFERROR(_xll.RtGet("DTSIMI1",D71,"ask")/100,"")</f>
        <v/>
      </c>
      <c r="G71" s="118" t="e">
        <f>_xll.qlSimpleQuoteSetValue(E71,F71,Trigger)</f>
        <v>#VALUE!</v>
      </c>
      <c r="I71" s="293" t="str">
        <f t="shared" si="12"/>
        <v/>
      </c>
      <c r="J71" s="294" t="s">
        <v>127</v>
      </c>
      <c r="K71" s="294" t="str">
        <f t="shared" si="30"/>
        <v>EURYC1M_AB1E_29Y</v>
      </c>
      <c r="L71" s="195" t="e">
        <f>_xll.qlSimpleQuote(K71,,,,Trigger)</f>
        <v>#NUM!</v>
      </c>
      <c r="M71" s="195" t="str">
        <f>IFERROR(_xll.RtGet("DTSIMI1",K71,"ASK")/100,"")</f>
        <v/>
      </c>
      <c r="N71" s="285" t="e">
        <f>_xll.qlSimpleQuoteSetValue(L71,M71,Trigger)</f>
        <v>#VALUE!</v>
      </c>
      <c r="O71" s="166"/>
      <c r="P71" s="293" t="str">
        <f t="shared" si="27"/>
        <v/>
      </c>
      <c r="Q71" s="294" t="s">
        <v>127</v>
      </c>
      <c r="R71" s="294" t="str">
        <f t="shared" si="31"/>
        <v>EUR_CURVE_3M_29Y</v>
      </c>
      <c r="S71" s="195" t="e">
        <f>_xll.qlSimpleQuote(R71,,,,Trigger)</f>
        <v>#NUM!</v>
      </c>
      <c r="T71" s="195" t="str">
        <f>IFERROR(_xll.RtGet("DTSIMI1",R71,$T$3)/100,"")</f>
        <v/>
      </c>
      <c r="U71" s="195" t="str">
        <f>IFERROR(_xll.RtGet("DTSIMI1",R71,$U$3)/100,"")</f>
        <v/>
      </c>
      <c r="V71" s="195" t="str">
        <f t="shared" si="35"/>
        <v/>
      </c>
      <c r="W71" s="285" t="e">
        <f>_xll.qlSimpleQuoteSetValue(S71,V71,Trigger)</f>
        <v>#VALUE!</v>
      </c>
      <c r="X71" s="156"/>
      <c r="Y71" s="293" t="str">
        <f t="shared" si="28"/>
        <v/>
      </c>
      <c r="Z71" s="294" t="s">
        <v>127</v>
      </c>
      <c r="AA71" s="294" t="str">
        <f t="shared" si="32"/>
        <v>EURAB6R29Y=</v>
      </c>
      <c r="AB71" s="195" t="e">
        <f>_xll.qlSimpleQuote(AA71,,,,Trigger)</f>
        <v>#NUM!</v>
      </c>
      <c r="AC71" s="195" t="str">
        <f>IFERROR(_xll.RtGet("DTSIMI1",AA71,$AC$3)/100,"")</f>
        <v/>
      </c>
      <c r="AD71" s="195" t="str">
        <f>IFERROR(_xll.RtGet("DTSIMI1",AA71,$AD$3)/100,"")</f>
        <v/>
      </c>
      <c r="AE71" s="195" t="str">
        <f t="shared" si="36"/>
        <v/>
      </c>
      <c r="AF71" s="195" t="e">
        <f>_xll.qlSimpleQuoteSetValue(AB71,AC71,Trigger)</f>
        <v>#VALUE!</v>
      </c>
      <c r="AG71" s="166"/>
      <c r="AH71" s="293" t="str">
        <f t="shared" si="29"/>
        <v/>
      </c>
      <c r="AI71" s="294" t="s">
        <v>127</v>
      </c>
      <c r="AJ71" s="294" t="str">
        <f t="shared" si="33"/>
        <v>EUR_CURVE_12M_29Y</v>
      </c>
      <c r="AK71" s="195" t="e">
        <f>_xll.qlSimpleQuote(AJ71,,,,Trigger)</f>
        <v>#NUM!</v>
      </c>
      <c r="AL71" s="195" t="str">
        <f>IFERROR(_xll.RtGet("DTSIMI1",AJ71,"ASK")/100,"")</f>
        <v/>
      </c>
      <c r="AM71" s="285" t="e">
        <f>_xll.qlSimpleQuoteSetValue(AK71,AL71,Trigger)</f>
        <v>#VALUE!</v>
      </c>
    </row>
    <row r="72" spans="2:39" x14ac:dyDescent="0.2">
      <c r="B72" s="187" t="str">
        <f t="shared" si="26"/>
        <v/>
      </c>
      <c r="C72" s="293" t="s">
        <v>128</v>
      </c>
      <c r="D72" s="294" t="str">
        <f t="shared" si="34"/>
        <v>EUROISDDS30Y</v>
      </c>
      <c r="E72" s="294" t="e">
        <f>_xll.qlSimpleQuote(D72,,,,Trigger)</f>
        <v>#NUM!</v>
      </c>
      <c r="F72" s="195" t="str">
        <f>IFERROR(_xll.RtGet("DTSIMI1",D72,"ask")/100,"")</f>
        <v/>
      </c>
      <c r="G72" s="118" t="e">
        <f>_xll.qlSimpleQuoteSetValue(E72,F72,Trigger)</f>
        <v>#VALUE!</v>
      </c>
      <c r="I72" s="293" t="str">
        <f t="shared" si="12"/>
        <v/>
      </c>
      <c r="J72" s="294" t="s">
        <v>128</v>
      </c>
      <c r="K72" s="294" t="str">
        <f t="shared" si="30"/>
        <v>EURYC1M_AB1E_30Y</v>
      </c>
      <c r="L72" s="195" t="e">
        <f>_xll.qlSimpleQuote(K72,,,,Trigger)</f>
        <v>#NUM!</v>
      </c>
      <c r="M72" s="195" t="str">
        <f>IFERROR(_xll.RtGet("DTSIMI1",K72,"ASK")/100,"")</f>
        <v/>
      </c>
      <c r="N72" s="285" t="e">
        <f>_xll.qlSimpleQuoteSetValue(L72,M72,Trigger)</f>
        <v>#VALUE!</v>
      </c>
      <c r="O72" s="166"/>
      <c r="P72" s="293" t="str">
        <f t="shared" si="27"/>
        <v/>
      </c>
      <c r="Q72" s="294" t="s">
        <v>128</v>
      </c>
      <c r="R72" s="294" t="str">
        <f t="shared" si="31"/>
        <v>EUR_CURVE_3M_30Y</v>
      </c>
      <c r="S72" s="195" t="e">
        <f>_xll.qlSimpleQuote(R72,,,,Trigger)</f>
        <v>#NUM!</v>
      </c>
      <c r="T72" s="195" t="str">
        <f>IFERROR(_xll.RtGet("DTSIMI1",R72,$T$3)/100,"")</f>
        <v/>
      </c>
      <c r="U72" s="195" t="str">
        <f>IFERROR(_xll.RtGet("DTSIMI1",R72,$U$3)/100,"")</f>
        <v/>
      </c>
      <c r="V72" s="195" t="str">
        <f t="shared" si="35"/>
        <v/>
      </c>
      <c r="W72" s="285" t="e">
        <f>_xll.qlSimpleQuoteSetValue(S72,V72,Trigger)</f>
        <v>#VALUE!</v>
      </c>
      <c r="X72" s="156"/>
      <c r="Y72" s="293" t="str">
        <f t="shared" si="28"/>
        <v/>
      </c>
      <c r="Z72" s="294" t="s">
        <v>128</v>
      </c>
      <c r="AA72" s="294" t="str">
        <f t="shared" si="32"/>
        <v>EURAB6R30Y=</v>
      </c>
      <c r="AB72" s="195" t="e">
        <f>_xll.qlSimpleQuote(AA72,,,,Trigger)</f>
        <v>#NUM!</v>
      </c>
      <c r="AC72" s="195" t="str">
        <f>IFERROR(_xll.RtGet("DTSIMI1",AA72,$AC$3)/100,"")</f>
        <v/>
      </c>
      <c r="AD72" s="195" t="str">
        <f>IFERROR(_xll.RtGet("DTSIMI1",AA72,$AD$3)/100,"")</f>
        <v/>
      </c>
      <c r="AE72" s="195" t="str">
        <f t="shared" si="36"/>
        <v/>
      </c>
      <c r="AF72" s="195" t="e">
        <f>_xll.qlSimpleQuoteSetValue(AB72,AC72,Trigger)</f>
        <v>#VALUE!</v>
      </c>
      <c r="AG72" s="166"/>
      <c r="AH72" s="293" t="str">
        <f t="shared" si="29"/>
        <v/>
      </c>
      <c r="AI72" s="294" t="s">
        <v>128</v>
      </c>
      <c r="AJ72" s="294" t="str">
        <f t="shared" si="33"/>
        <v>EUR_CURVE_12M_30Y</v>
      </c>
      <c r="AK72" s="195" t="e">
        <f>_xll.qlSimpleQuote(AJ72,,,,Trigger)</f>
        <v>#NUM!</v>
      </c>
      <c r="AL72" s="195" t="str">
        <f>IFERROR(_xll.RtGet("DTSIMI1",AJ72,"ASK")/100,"")</f>
        <v/>
      </c>
      <c r="AM72" s="285" t="e">
        <f>_xll.qlSimpleQuoteSetValue(AK72,AL72,Trigger)</f>
        <v>#VALUE!</v>
      </c>
    </row>
    <row r="73" spans="2:39" x14ac:dyDescent="0.2">
      <c r="B73" s="187" t="str">
        <f t="shared" si="26"/>
        <v/>
      </c>
      <c r="C73" s="293" t="s">
        <v>129</v>
      </c>
      <c r="D73" s="294" t="str">
        <f t="shared" si="34"/>
        <v>EUROISDDS31Y</v>
      </c>
      <c r="E73" s="294" t="e">
        <f>_xll.qlSimpleQuote(D73,,,,Trigger)</f>
        <v>#NUM!</v>
      </c>
      <c r="F73" s="195" t="str">
        <f>IFERROR(_xll.RtGet("DTSIMI1",D73,"ask")/100,"")</f>
        <v/>
      </c>
      <c r="G73" s="118" t="e">
        <f>_xll.qlSimpleQuoteSetValue(E73,F73,Trigger)</f>
        <v>#VALUE!</v>
      </c>
      <c r="I73" s="293" t="str">
        <f t="shared" si="12"/>
        <v/>
      </c>
      <c r="J73" s="294" t="s">
        <v>129</v>
      </c>
      <c r="K73" s="294" t="str">
        <f t="shared" ref="K73:K102" si="37">Currency&amp;"YC"&amp;$I$2&amp;"_AB1E_"&amp;J73</f>
        <v>EURYC1M_AB1E_31Y</v>
      </c>
      <c r="L73" s="195" t="e">
        <f>_xll.qlSimpleQuote(K73,,,,Trigger)</f>
        <v>#NUM!</v>
      </c>
      <c r="M73" s="195" t="str">
        <f>IFERROR(_xll.RtGet("DTSIMI1",K73,"ASK")/100,"")</f>
        <v/>
      </c>
      <c r="N73" s="285" t="e">
        <f>_xll.qlSimpleQuoteSetValue(L73,M73,Trigger)</f>
        <v>#VALUE!</v>
      </c>
      <c r="O73" s="166"/>
      <c r="P73" s="293" t="str">
        <f t="shared" si="27"/>
        <v/>
      </c>
      <c r="Q73" s="294" t="s">
        <v>129</v>
      </c>
      <c r="R73" s="294" t="str">
        <f t="shared" ref="R73:R102" si="38">Currency&amp;"_CURVE_"&amp;$P$2&amp;"_"&amp;Q73</f>
        <v>EUR_CURVE_3M_31Y</v>
      </c>
      <c r="S73" s="195" t="e">
        <f>_xll.qlSimpleQuote(R73,,,,Trigger)</f>
        <v>#NUM!</v>
      </c>
      <c r="T73" s="195" t="str">
        <f>IFERROR(_xll.RtGet("DTSIMI1",R73,$T$3)/100,"")</f>
        <v/>
      </c>
      <c r="U73" s="195" t="str">
        <f>IFERROR(_xll.RtGet("DTSIMI1",R73,$U$3)/100,"")</f>
        <v/>
      </c>
      <c r="V73" s="195" t="str">
        <f t="shared" si="35"/>
        <v/>
      </c>
      <c r="W73" s="285" t="e">
        <f>_xll.qlSimpleQuoteSetValue(S73,V73,Trigger)</f>
        <v>#VALUE!</v>
      </c>
      <c r="X73" s="156"/>
      <c r="Y73" s="293" t="str">
        <f t="shared" si="28"/>
        <v/>
      </c>
      <c r="Z73" s="294" t="s">
        <v>129</v>
      </c>
      <c r="AA73" s="294" t="str">
        <f t="shared" ref="AA73:AA102" si="39">Currency&amp;"AB6R"&amp;Z73&amp;"="</f>
        <v>EURAB6R31Y=</v>
      </c>
      <c r="AB73" s="195" t="e">
        <f>_xll.qlSimpleQuote(AA73,,,,Trigger)</f>
        <v>#NUM!</v>
      </c>
      <c r="AC73" s="195" t="str">
        <f>IFERROR(_xll.RtGet("DTSIMI1",AA73,$AC$3)/100,"")</f>
        <v/>
      </c>
      <c r="AD73" s="195" t="str">
        <f>IFERROR(_xll.RtGet("DTSIMI1",AA73,$AD$3)/100,"")</f>
        <v/>
      </c>
      <c r="AE73" s="195" t="str">
        <f t="shared" si="36"/>
        <v/>
      </c>
      <c r="AF73" s="195" t="e">
        <f>_xll.qlSimpleQuoteSetValue(AB73,AC73,Trigger)</f>
        <v>#VALUE!</v>
      </c>
      <c r="AG73" s="166"/>
      <c r="AH73" s="293" t="str">
        <f t="shared" si="29"/>
        <v/>
      </c>
      <c r="AI73" s="294" t="s">
        <v>129</v>
      </c>
      <c r="AJ73" s="294" t="str">
        <f t="shared" ref="AJ73:AJ102" si="40">Currency&amp;"_CURVE_"&amp;$AH$2&amp;"_"&amp;AI73</f>
        <v>EUR_CURVE_12M_31Y</v>
      </c>
      <c r="AK73" s="195" t="e">
        <f>_xll.qlSimpleQuote(AJ73,,,,Trigger)</f>
        <v>#NUM!</v>
      </c>
      <c r="AL73" s="195" t="str">
        <f>IFERROR(_xll.RtGet("DTSIMI1",AJ73,"ASK")/100,"")</f>
        <v/>
      </c>
      <c r="AM73" s="285" t="e">
        <f>_xll.qlSimpleQuoteSetValue(AK73,AL73,Trigger)</f>
        <v>#VALUE!</v>
      </c>
    </row>
    <row r="74" spans="2:39" x14ac:dyDescent="0.2">
      <c r="B74" s="187" t="str">
        <f t="shared" si="26"/>
        <v/>
      </c>
      <c r="C74" s="293" t="s">
        <v>130</v>
      </c>
      <c r="D74" s="294" t="str">
        <f t="shared" si="34"/>
        <v>EUROISDDS32Y</v>
      </c>
      <c r="E74" s="294" t="e">
        <f>_xll.qlSimpleQuote(D74,,,,Trigger)</f>
        <v>#NUM!</v>
      </c>
      <c r="F74" s="195" t="str">
        <f>IFERROR(_xll.RtGet("DTSIMI1",D74,"ask")/100,"")</f>
        <v/>
      </c>
      <c r="G74" s="118" t="e">
        <f>_xll.qlSimpleQuoteSetValue(E74,F74,Trigger)</f>
        <v>#VALUE!</v>
      </c>
      <c r="I74" s="293" t="str">
        <f t="shared" si="12"/>
        <v/>
      </c>
      <c r="J74" s="294" t="s">
        <v>130</v>
      </c>
      <c r="K74" s="294" t="str">
        <f t="shared" si="37"/>
        <v>EURYC1M_AB1E_32Y</v>
      </c>
      <c r="L74" s="195" t="e">
        <f>_xll.qlSimpleQuote(K74,,,,Trigger)</f>
        <v>#NUM!</v>
      </c>
      <c r="M74" s="195" t="str">
        <f>IFERROR(_xll.RtGet("DTSIMI1",K74,"ASK")/100,"")</f>
        <v/>
      </c>
      <c r="N74" s="285" t="e">
        <f>_xll.qlSimpleQuoteSetValue(L74,M74,Trigger)</f>
        <v>#VALUE!</v>
      </c>
      <c r="O74" s="166"/>
      <c r="P74" s="293" t="str">
        <f t="shared" si="27"/>
        <v/>
      </c>
      <c r="Q74" s="294" t="s">
        <v>130</v>
      </c>
      <c r="R74" s="294" t="str">
        <f t="shared" si="38"/>
        <v>EUR_CURVE_3M_32Y</v>
      </c>
      <c r="S74" s="195" t="e">
        <f>_xll.qlSimpleQuote(R74,,,,Trigger)</f>
        <v>#NUM!</v>
      </c>
      <c r="T74" s="195" t="str">
        <f>IFERROR(_xll.RtGet("DTSIMI1",R74,$T$3)/100,"")</f>
        <v/>
      </c>
      <c r="U74" s="195" t="str">
        <f>IFERROR(_xll.RtGet("DTSIMI1",R74,$U$3)/100,"")</f>
        <v/>
      </c>
      <c r="V74" s="195" t="str">
        <f t="shared" si="35"/>
        <v/>
      </c>
      <c r="W74" s="285" t="e">
        <f>_xll.qlSimpleQuoteSetValue(S74,V74,Trigger)</f>
        <v>#VALUE!</v>
      </c>
      <c r="X74" s="156"/>
      <c r="Y74" s="293" t="str">
        <f t="shared" si="28"/>
        <v/>
      </c>
      <c r="Z74" s="294" t="s">
        <v>130</v>
      </c>
      <c r="AA74" s="294" t="str">
        <f t="shared" si="39"/>
        <v>EURAB6R32Y=</v>
      </c>
      <c r="AB74" s="195" t="e">
        <f>_xll.qlSimpleQuote(AA74,,,,Trigger)</f>
        <v>#NUM!</v>
      </c>
      <c r="AC74" s="195" t="str">
        <f>IFERROR(_xll.RtGet("DTSIMI1",AA74,$AC$3)/100,"")</f>
        <v/>
      </c>
      <c r="AD74" s="195" t="str">
        <f>IFERROR(_xll.RtGet("DTSIMI1",AA74,$AD$3)/100,"")</f>
        <v/>
      </c>
      <c r="AE74" s="195" t="str">
        <f t="shared" si="36"/>
        <v/>
      </c>
      <c r="AF74" s="195" t="e">
        <f>_xll.qlSimpleQuoteSetValue(AB74,AC74,Trigger)</f>
        <v>#VALUE!</v>
      </c>
      <c r="AG74" s="166"/>
      <c r="AH74" s="293" t="str">
        <f t="shared" si="29"/>
        <v/>
      </c>
      <c r="AI74" s="294" t="s">
        <v>130</v>
      </c>
      <c r="AJ74" s="294" t="str">
        <f t="shared" si="40"/>
        <v>EUR_CURVE_12M_32Y</v>
      </c>
      <c r="AK74" s="195" t="e">
        <f>_xll.qlSimpleQuote(AJ74,,,,Trigger)</f>
        <v>#NUM!</v>
      </c>
      <c r="AL74" s="195" t="str">
        <f>IFERROR(_xll.RtGet("DTSIMI1",AJ74,"ASK")/100,"")</f>
        <v/>
      </c>
      <c r="AM74" s="285" t="e">
        <f>_xll.qlSimpleQuoteSetValue(AK74,AL74,Trigger)</f>
        <v>#VALUE!</v>
      </c>
    </row>
    <row r="75" spans="2:39" x14ac:dyDescent="0.2">
      <c r="B75" s="187" t="str">
        <f t="shared" si="26"/>
        <v/>
      </c>
      <c r="C75" s="293" t="s">
        <v>131</v>
      </c>
      <c r="D75" s="294" t="str">
        <f t="shared" si="34"/>
        <v>EUROISDDS33Y</v>
      </c>
      <c r="E75" s="294" t="e">
        <f>_xll.qlSimpleQuote(D75,,,,Trigger)</f>
        <v>#NUM!</v>
      </c>
      <c r="F75" s="195" t="str">
        <f>IFERROR(_xll.RtGet("DTSIMI1",D75,"ask")/100,"")</f>
        <v/>
      </c>
      <c r="G75" s="118" t="e">
        <f>_xll.qlSimpleQuoteSetValue(E75,F75,Trigger)</f>
        <v>#VALUE!</v>
      </c>
      <c r="I75" s="293" t="str">
        <f t="shared" si="12"/>
        <v/>
      </c>
      <c r="J75" s="294" t="s">
        <v>131</v>
      </c>
      <c r="K75" s="294" t="str">
        <f t="shared" si="37"/>
        <v>EURYC1M_AB1E_33Y</v>
      </c>
      <c r="L75" s="195" t="e">
        <f>_xll.qlSimpleQuote(K75,,,,Trigger)</f>
        <v>#NUM!</v>
      </c>
      <c r="M75" s="195" t="str">
        <f>IFERROR(_xll.RtGet("DTSIMI1",K75,"ASK")/100,"")</f>
        <v/>
      </c>
      <c r="N75" s="285" t="e">
        <f>_xll.qlSimpleQuoteSetValue(L75,M75,Trigger)</f>
        <v>#VALUE!</v>
      </c>
      <c r="O75" s="166"/>
      <c r="P75" s="293" t="str">
        <f t="shared" si="27"/>
        <v/>
      </c>
      <c r="Q75" s="294" t="s">
        <v>131</v>
      </c>
      <c r="R75" s="294" t="str">
        <f t="shared" si="38"/>
        <v>EUR_CURVE_3M_33Y</v>
      </c>
      <c r="S75" s="195" t="e">
        <f>_xll.qlSimpleQuote(R75,,,,Trigger)</f>
        <v>#NUM!</v>
      </c>
      <c r="T75" s="195" t="str">
        <f>IFERROR(_xll.RtGet("DTSIMI1",R75,$T$3)/100,"")</f>
        <v/>
      </c>
      <c r="U75" s="195" t="str">
        <f>IFERROR(_xll.RtGet("DTSIMI1",R75,$U$3)/100,"")</f>
        <v/>
      </c>
      <c r="V75" s="195" t="str">
        <f t="shared" si="35"/>
        <v/>
      </c>
      <c r="W75" s="285" t="e">
        <f>_xll.qlSimpleQuoteSetValue(S75,V75,Trigger)</f>
        <v>#VALUE!</v>
      </c>
      <c r="X75" s="156"/>
      <c r="Y75" s="293" t="str">
        <f t="shared" si="28"/>
        <v/>
      </c>
      <c r="Z75" s="294" t="s">
        <v>131</v>
      </c>
      <c r="AA75" s="294" t="str">
        <f t="shared" si="39"/>
        <v>EURAB6R33Y=</v>
      </c>
      <c r="AB75" s="195" t="e">
        <f>_xll.qlSimpleQuote(AA75,,,,Trigger)</f>
        <v>#NUM!</v>
      </c>
      <c r="AC75" s="195" t="str">
        <f>IFERROR(_xll.RtGet("DTSIMI1",AA75,$AC$3)/100,"")</f>
        <v/>
      </c>
      <c r="AD75" s="195" t="str">
        <f>IFERROR(_xll.RtGet("DTSIMI1",AA75,$AD$3)/100,"")</f>
        <v/>
      </c>
      <c r="AE75" s="195" t="str">
        <f t="shared" si="36"/>
        <v/>
      </c>
      <c r="AF75" s="195" t="e">
        <f>_xll.qlSimpleQuoteSetValue(AB75,AC75,Trigger)</f>
        <v>#VALUE!</v>
      </c>
      <c r="AG75" s="166"/>
      <c r="AH75" s="293" t="str">
        <f t="shared" si="29"/>
        <v/>
      </c>
      <c r="AI75" s="294" t="s">
        <v>131</v>
      </c>
      <c r="AJ75" s="294" t="str">
        <f t="shared" si="40"/>
        <v>EUR_CURVE_12M_33Y</v>
      </c>
      <c r="AK75" s="195" t="e">
        <f>_xll.qlSimpleQuote(AJ75,,,,Trigger)</f>
        <v>#NUM!</v>
      </c>
      <c r="AL75" s="195" t="str">
        <f>IFERROR(_xll.RtGet("DTSIMI1",AJ75,"ASK")/100,"")</f>
        <v/>
      </c>
      <c r="AM75" s="285" t="e">
        <f>_xll.qlSimpleQuoteSetValue(AK75,AL75,Trigger)</f>
        <v>#VALUE!</v>
      </c>
    </row>
    <row r="76" spans="2:39" x14ac:dyDescent="0.2">
      <c r="B76" s="187" t="str">
        <f t="shared" si="26"/>
        <v/>
      </c>
      <c r="C76" s="293" t="s">
        <v>132</v>
      </c>
      <c r="D76" s="294" t="str">
        <f t="shared" si="34"/>
        <v>EUROISDDS34Y</v>
      </c>
      <c r="E76" s="294" t="e">
        <f>_xll.qlSimpleQuote(D76,,,,Trigger)</f>
        <v>#NUM!</v>
      </c>
      <c r="F76" s="195" t="str">
        <f>IFERROR(_xll.RtGet("DTSIMI1",D76,"ask")/100,"")</f>
        <v/>
      </c>
      <c r="G76" s="118" t="e">
        <f>_xll.qlSimpleQuoteSetValue(E76,F76,Trigger)</f>
        <v>#VALUE!</v>
      </c>
      <c r="I76" s="293" t="str">
        <f t="shared" ref="I76:I102" si="41">IF(M76="","","Sw")</f>
        <v/>
      </c>
      <c r="J76" s="294" t="s">
        <v>132</v>
      </c>
      <c r="K76" s="294" t="str">
        <f t="shared" si="37"/>
        <v>EURYC1M_AB1E_34Y</v>
      </c>
      <c r="L76" s="195" t="e">
        <f>_xll.qlSimpleQuote(K76,,,,Trigger)</f>
        <v>#NUM!</v>
      </c>
      <c r="M76" s="195" t="str">
        <f>IFERROR(_xll.RtGet("DTSIMI1",K76,"ASK")/100,"")</f>
        <v/>
      </c>
      <c r="N76" s="285" t="e">
        <f>_xll.qlSimpleQuoteSetValue(L76,M76,Trigger)</f>
        <v>#VALUE!</v>
      </c>
      <c r="O76" s="166"/>
      <c r="P76" s="293" t="str">
        <f t="shared" si="27"/>
        <v/>
      </c>
      <c r="Q76" s="294" t="s">
        <v>132</v>
      </c>
      <c r="R76" s="294" t="str">
        <f t="shared" si="38"/>
        <v>EUR_CURVE_3M_34Y</v>
      </c>
      <c r="S76" s="195" t="e">
        <f>_xll.qlSimpleQuote(R76,,,,Trigger)</f>
        <v>#NUM!</v>
      </c>
      <c r="T76" s="195" t="str">
        <f>IFERROR(_xll.RtGet("DTSIMI1",R76,$T$3)/100,"")</f>
        <v/>
      </c>
      <c r="U76" s="195" t="str">
        <f>IFERROR(_xll.RtGet("DTSIMI1",R76,$U$3)/100,"")</f>
        <v/>
      </c>
      <c r="V76" s="195" t="str">
        <f t="shared" si="35"/>
        <v/>
      </c>
      <c r="W76" s="285" t="e">
        <f>_xll.qlSimpleQuoteSetValue(S76,V76,Trigger)</f>
        <v>#VALUE!</v>
      </c>
      <c r="X76" s="156"/>
      <c r="Y76" s="293" t="str">
        <f t="shared" si="28"/>
        <v/>
      </c>
      <c r="Z76" s="294" t="s">
        <v>132</v>
      </c>
      <c r="AA76" s="294" t="str">
        <f t="shared" si="39"/>
        <v>EURAB6R34Y=</v>
      </c>
      <c r="AB76" s="195" t="e">
        <f>_xll.qlSimpleQuote(AA76,,,,Trigger)</f>
        <v>#NUM!</v>
      </c>
      <c r="AC76" s="195" t="str">
        <f>IFERROR(_xll.RtGet("DTSIMI1",AA76,$AC$3)/100,"")</f>
        <v/>
      </c>
      <c r="AD76" s="195" t="str">
        <f>IFERROR(_xll.RtGet("DTSIMI1",AA76,$AD$3)/100,"")</f>
        <v/>
      </c>
      <c r="AE76" s="195" t="str">
        <f t="shared" si="36"/>
        <v/>
      </c>
      <c r="AF76" s="195" t="e">
        <f>_xll.qlSimpleQuoteSetValue(AB76,AC76,Trigger)</f>
        <v>#VALUE!</v>
      </c>
      <c r="AG76" s="166"/>
      <c r="AH76" s="293" t="str">
        <f t="shared" si="29"/>
        <v/>
      </c>
      <c r="AI76" s="294" t="s">
        <v>132</v>
      </c>
      <c r="AJ76" s="294" t="str">
        <f t="shared" si="40"/>
        <v>EUR_CURVE_12M_34Y</v>
      </c>
      <c r="AK76" s="195" t="e">
        <f>_xll.qlSimpleQuote(AJ76,,,,Trigger)</f>
        <v>#NUM!</v>
      </c>
      <c r="AL76" s="195" t="str">
        <f>IFERROR(_xll.RtGet("DTSIMI1",AJ76,"ASK")/100,"")</f>
        <v/>
      </c>
      <c r="AM76" s="285" t="e">
        <f>_xll.qlSimpleQuoteSetValue(AK76,AL76,Trigger)</f>
        <v>#VALUE!</v>
      </c>
    </row>
    <row r="77" spans="2:39" x14ac:dyDescent="0.2">
      <c r="B77" s="187" t="str">
        <f t="shared" si="26"/>
        <v/>
      </c>
      <c r="C77" s="293" t="s">
        <v>180</v>
      </c>
      <c r="D77" s="294" t="str">
        <f t="shared" si="34"/>
        <v>EUROISDDS35Y</v>
      </c>
      <c r="E77" s="294" t="e">
        <f>_xll.qlSimpleQuote(D77,,,,Trigger)</f>
        <v>#NUM!</v>
      </c>
      <c r="F77" s="195" t="str">
        <f>IFERROR(_xll.RtGet("DTSIMI1",D77,"ask")/100,"")</f>
        <v/>
      </c>
      <c r="G77" s="118" t="e">
        <f>_xll.qlSimpleQuoteSetValue(E77,F77,Trigger)</f>
        <v>#VALUE!</v>
      </c>
      <c r="I77" s="293" t="str">
        <f t="shared" si="41"/>
        <v/>
      </c>
      <c r="J77" s="294" t="s">
        <v>180</v>
      </c>
      <c r="K77" s="294" t="str">
        <f t="shared" si="37"/>
        <v>EURYC1M_AB1E_35Y</v>
      </c>
      <c r="L77" s="195" t="e">
        <f>_xll.qlSimpleQuote(K77,,,,Trigger)</f>
        <v>#NUM!</v>
      </c>
      <c r="M77" s="195" t="str">
        <f>IFERROR(_xll.RtGet("DTSIMI1",K77,"ASK")/100,"")</f>
        <v/>
      </c>
      <c r="N77" s="285" t="e">
        <f>_xll.qlSimpleQuoteSetValue(L77,M77,Trigger)</f>
        <v>#VALUE!</v>
      </c>
      <c r="O77" s="166"/>
      <c r="P77" s="293" t="str">
        <f t="shared" si="27"/>
        <v/>
      </c>
      <c r="Q77" s="294" t="s">
        <v>180</v>
      </c>
      <c r="R77" s="294" t="str">
        <f t="shared" si="38"/>
        <v>EUR_CURVE_3M_35Y</v>
      </c>
      <c r="S77" s="195" t="e">
        <f>_xll.qlSimpleQuote(R77,,,,Trigger)</f>
        <v>#NUM!</v>
      </c>
      <c r="T77" s="195" t="str">
        <f>IFERROR(_xll.RtGet("DTSIMI1",R77,$T$3)/100,"")</f>
        <v/>
      </c>
      <c r="U77" s="195" t="str">
        <f>IFERROR(_xll.RtGet("DTSIMI1",R77,$U$3)/100,"")</f>
        <v/>
      </c>
      <c r="V77" s="195" t="str">
        <f t="shared" si="35"/>
        <v/>
      </c>
      <c r="W77" s="285" t="e">
        <f>_xll.qlSimpleQuoteSetValue(S77,V77,Trigger)</f>
        <v>#VALUE!</v>
      </c>
      <c r="X77" s="156"/>
      <c r="Y77" s="293" t="str">
        <f t="shared" si="28"/>
        <v/>
      </c>
      <c r="Z77" s="294" t="s">
        <v>180</v>
      </c>
      <c r="AA77" s="294" t="str">
        <f t="shared" si="39"/>
        <v>EURAB6R35Y=</v>
      </c>
      <c r="AB77" s="195" t="e">
        <f>_xll.qlSimpleQuote(AA77,,,,Trigger)</f>
        <v>#NUM!</v>
      </c>
      <c r="AC77" s="195" t="str">
        <f>IFERROR(_xll.RtGet("DTSIMI1",AA77,$AC$3)/100,"")</f>
        <v/>
      </c>
      <c r="AD77" s="195" t="str">
        <f>IFERROR(_xll.RtGet("DTSIMI1",AA77,$AD$3)/100,"")</f>
        <v/>
      </c>
      <c r="AE77" s="195" t="str">
        <f t="shared" si="36"/>
        <v/>
      </c>
      <c r="AF77" s="195" t="e">
        <f>_xll.qlSimpleQuoteSetValue(AB77,AC77,Trigger)</f>
        <v>#VALUE!</v>
      </c>
      <c r="AG77" s="166"/>
      <c r="AH77" s="293" t="str">
        <f t="shared" si="29"/>
        <v/>
      </c>
      <c r="AI77" s="294" t="s">
        <v>180</v>
      </c>
      <c r="AJ77" s="294" t="str">
        <f t="shared" si="40"/>
        <v>EUR_CURVE_12M_35Y</v>
      </c>
      <c r="AK77" s="195" t="e">
        <f>_xll.qlSimpleQuote(AJ77,,,,Trigger)</f>
        <v>#NUM!</v>
      </c>
      <c r="AL77" s="195" t="str">
        <f>IFERROR(_xll.RtGet("DTSIMI1",AJ77,"ASK")/100,"")</f>
        <v/>
      </c>
      <c r="AM77" s="285" t="e">
        <f>_xll.qlSimpleQuoteSetValue(AK77,AL77,Trigger)</f>
        <v>#VALUE!</v>
      </c>
    </row>
    <row r="78" spans="2:39" x14ac:dyDescent="0.2">
      <c r="B78" s="187" t="str">
        <f t="shared" si="26"/>
        <v/>
      </c>
      <c r="C78" s="293" t="s">
        <v>181</v>
      </c>
      <c r="D78" s="294" t="str">
        <f t="shared" si="34"/>
        <v>EUROISDDS36Y</v>
      </c>
      <c r="E78" s="294" t="e">
        <f>_xll.qlSimpleQuote(D78,,,,Trigger)</f>
        <v>#NUM!</v>
      </c>
      <c r="F78" s="195" t="str">
        <f>IFERROR(_xll.RtGet("DTSIMI1",D78,"ask")/100,"")</f>
        <v/>
      </c>
      <c r="G78" s="118" t="e">
        <f>_xll.qlSimpleQuoteSetValue(E78,F78,Trigger)</f>
        <v>#VALUE!</v>
      </c>
      <c r="I78" s="293" t="str">
        <f t="shared" si="41"/>
        <v/>
      </c>
      <c r="J78" s="294" t="s">
        <v>181</v>
      </c>
      <c r="K78" s="294" t="str">
        <f t="shared" si="37"/>
        <v>EURYC1M_AB1E_36Y</v>
      </c>
      <c r="L78" s="195" t="e">
        <f>_xll.qlSimpleQuote(K78,,,,Trigger)</f>
        <v>#NUM!</v>
      </c>
      <c r="M78" s="195" t="str">
        <f>IFERROR(_xll.RtGet("DTSIMI1",K78,"ASK")/100,"")</f>
        <v/>
      </c>
      <c r="N78" s="285" t="e">
        <f>_xll.qlSimpleQuoteSetValue(L78,M78,Trigger)</f>
        <v>#VALUE!</v>
      </c>
      <c r="O78" s="166"/>
      <c r="P78" s="293" t="str">
        <f t="shared" si="27"/>
        <v/>
      </c>
      <c r="Q78" s="294" t="s">
        <v>181</v>
      </c>
      <c r="R78" s="294" t="str">
        <f t="shared" si="38"/>
        <v>EUR_CURVE_3M_36Y</v>
      </c>
      <c r="S78" s="195" t="e">
        <f>_xll.qlSimpleQuote(R78,,,,Trigger)</f>
        <v>#NUM!</v>
      </c>
      <c r="T78" s="195" t="str">
        <f>IFERROR(_xll.RtGet("DTSIMI1",R78,$T$3)/100,"")</f>
        <v/>
      </c>
      <c r="U78" s="195" t="str">
        <f>IFERROR(_xll.RtGet("DTSIMI1",R78,$U$3)/100,"")</f>
        <v/>
      </c>
      <c r="V78" s="195" t="str">
        <f t="shared" si="35"/>
        <v/>
      </c>
      <c r="W78" s="285" t="e">
        <f>_xll.qlSimpleQuoteSetValue(S78,V78,Trigger)</f>
        <v>#VALUE!</v>
      </c>
      <c r="X78" s="156"/>
      <c r="Y78" s="293" t="str">
        <f t="shared" si="28"/>
        <v/>
      </c>
      <c r="Z78" s="294" t="s">
        <v>181</v>
      </c>
      <c r="AA78" s="294" t="str">
        <f t="shared" si="39"/>
        <v>EURAB6R36Y=</v>
      </c>
      <c r="AB78" s="195" t="e">
        <f>_xll.qlSimpleQuote(AA78,,,,Trigger)</f>
        <v>#NUM!</v>
      </c>
      <c r="AC78" s="195" t="str">
        <f>IFERROR(_xll.RtGet("DTSIMI1",AA78,$AC$3)/100,"")</f>
        <v/>
      </c>
      <c r="AD78" s="195" t="str">
        <f>IFERROR(_xll.RtGet("DTSIMI1",AA78,$AD$3)/100,"")</f>
        <v/>
      </c>
      <c r="AE78" s="195" t="str">
        <f t="shared" si="36"/>
        <v/>
      </c>
      <c r="AF78" s="195" t="e">
        <f>_xll.qlSimpleQuoteSetValue(AB78,AC78,Trigger)</f>
        <v>#VALUE!</v>
      </c>
      <c r="AG78" s="166"/>
      <c r="AH78" s="293" t="str">
        <f t="shared" si="29"/>
        <v/>
      </c>
      <c r="AI78" s="294" t="s">
        <v>181</v>
      </c>
      <c r="AJ78" s="294" t="str">
        <f t="shared" si="40"/>
        <v>EUR_CURVE_12M_36Y</v>
      </c>
      <c r="AK78" s="195" t="e">
        <f>_xll.qlSimpleQuote(AJ78,,,,Trigger)</f>
        <v>#NUM!</v>
      </c>
      <c r="AL78" s="195" t="str">
        <f>IFERROR(_xll.RtGet("DTSIMI1",AJ78,"ASK")/100,"")</f>
        <v/>
      </c>
      <c r="AM78" s="285" t="e">
        <f>_xll.qlSimpleQuoteSetValue(AK78,AL78,Trigger)</f>
        <v>#VALUE!</v>
      </c>
    </row>
    <row r="79" spans="2:39" x14ac:dyDescent="0.2">
      <c r="B79" s="187" t="str">
        <f t="shared" si="26"/>
        <v/>
      </c>
      <c r="C79" s="293" t="s">
        <v>182</v>
      </c>
      <c r="D79" s="294" t="str">
        <f t="shared" si="34"/>
        <v>EUROISDDS37Y</v>
      </c>
      <c r="E79" s="294" t="e">
        <f>_xll.qlSimpleQuote(D79,,,,Trigger)</f>
        <v>#NUM!</v>
      </c>
      <c r="F79" s="195" t="str">
        <f>IFERROR(_xll.RtGet("DTSIMI1",D79,"ask")/100,"")</f>
        <v/>
      </c>
      <c r="G79" s="118" t="e">
        <f>_xll.qlSimpleQuoteSetValue(E79,F79,Trigger)</f>
        <v>#VALUE!</v>
      </c>
      <c r="I79" s="293" t="str">
        <f t="shared" si="41"/>
        <v/>
      </c>
      <c r="J79" s="294" t="s">
        <v>182</v>
      </c>
      <c r="K79" s="294" t="str">
        <f t="shared" si="37"/>
        <v>EURYC1M_AB1E_37Y</v>
      </c>
      <c r="L79" s="195" t="e">
        <f>_xll.qlSimpleQuote(K79,,,,Trigger)</f>
        <v>#NUM!</v>
      </c>
      <c r="M79" s="195" t="str">
        <f>IFERROR(_xll.RtGet("DTSIMI1",K79,"ASK")/100,"")</f>
        <v/>
      </c>
      <c r="N79" s="285" t="e">
        <f>_xll.qlSimpleQuoteSetValue(L79,M79,Trigger)</f>
        <v>#VALUE!</v>
      </c>
      <c r="O79" s="166"/>
      <c r="P79" s="293" t="str">
        <f t="shared" si="27"/>
        <v/>
      </c>
      <c r="Q79" s="294" t="s">
        <v>182</v>
      </c>
      <c r="R79" s="294" t="str">
        <f t="shared" si="38"/>
        <v>EUR_CURVE_3M_37Y</v>
      </c>
      <c r="S79" s="195" t="e">
        <f>_xll.qlSimpleQuote(R79,,,,Trigger)</f>
        <v>#NUM!</v>
      </c>
      <c r="T79" s="195" t="str">
        <f>IFERROR(_xll.RtGet("DTSIMI1",R79,$T$3)/100,"")</f>
        <v/>
      </c>
      <c r="U79" s="195" t="str">
        <f>IFERROR(_xll.RtGet("DTSIMI1",R79,$U$3)/100,"")</f>
        <v/>
      </c>
      <c r="V79" s="195" t="str">
        <f t="shared" si="35"/>
        <v/>
      </c>
      <c r="W79" s="285" t="e">
        <f>_xll.qlSimpleQuoteSetValue(S79,V79,Trigger)</f>
        <v>#VALUE!</v>
      </c>
      <c r="X79" s="156"/>
      <c r="Y79" s="293" t="str">
        <f t="shared" si="28"/>
        <v/>
      </c>
      <c r="Z79" s="294" t="s">
        <v>182</v>
      </c>
      <c r="AA79" s="294" t="str">
        <f t="shared" si="39"/>
        <v>EURAB6R37Y=</v>
      </c>
      <c r="AB79" s="195" t="e">
        <f>_xll.qlSimpleQuote(AA79,,,,Trigger)</f>
        <v>#NUM!</v>
      </c>
      <c r="AC79" s="195" t="str">
        <f>IFERROR(_xll.RtGet("DTSIMI1",AA79,$AC$3)/100,"")</f>
        <v/>
      </c>
      <c r="AD79" s="195" t="str">
        <f>IFERROR(_xll.RtGet("DTSIMI1",AA79,$AD$3)/100,"")</f>
        <v/>
      </c>
      <c r="AE79" s="195" t="str">
        <f t="shared" si="36"/>
        <v/>
      </c>
      <c r="AF79" s="195" t="e">
        <f>_xll.qlSimpleQuoteSetValue(AB79,AC79,Trigger)</f>
        <v>#VALUE!</v>
      </c>
      <c r="AG79" s="166"/>
      <c r="AH79" s="293" t="str">
        <f t="shared" si="29"/>
        <v/>
      </c>
      <c r="AI79" s="294" t="s">
        <v>182</v>
      </c>
      <c r="AJ79" s="294" t="str">
        <f t="shared" si="40"/>
        <v>EUR_CURVE_12M_37Y</v>
      </c>
      <c r="AK79" s="195" t="e">
        <f>_xll.qlSimpleQuote(AJ79,,,,Trigger)</f>
        <v>#NUM!</v>
      </c>
      <c r="AL79" s="195" t="str">
        <f>IFERROR(_xll.RtGet("DTSIMI1",AJ79,"ASK")/100,"")</f>
        <v/>
      </c>
      <c r="AM79" s="285" t="e">
        <f>_xll.qlSimpleQuoteSetValue(AK79,AL79,Trigger)</f>
        <v>#VALUE!</v>
      </c>
    </row>
    <row r="80" spans="2:39" x14ac:dyDescent="0.2">
      <c r="B80" s="187" t="str">
        <f t="shared" si="26"/>
        <v/>
      </c>
      <c r="C80" s="293" t="s">
        <v>183</v>
      </c>
      <c r="D80" s="294" t="str">
        <f t="shared" si="34"/>
        <v>EUROISDDS38Y</v>
      </c>
      <c r="E80" s="294" t="e">
        <f>_xll.qlSimpleQuote(D80,,,,Trigger)</f>
        <v>#NUM!</v>
      </c>
      <c r="F80" s="195" t="str">
        <f>IFERROR(_xll.RtGet("DTSIMI1",D80,"ask")/100,"")</f>
        <v/>
      </c>
      <c r="G80" s="118" t="e">
        <f>_xll.qlSimpleQuoteSetValue(E80,F80,Trigger)</f>
        <v>#VALUE!</v>
      </c>
      <c r="I80" s="293" t="str">
        <f t="shared" si="41"/>
        <v/>
      </c>
      <c r="J80" s="294" t="s">
        <v>183</v>
      </c>
      <c r="K80" s="294" t="str">
        <f t="shared" si="37"/>
        <v>EURYC1M_AB1E_38Y</v>
      </c>
      <c r="L80" s="195" t="e">
        <f>_xll.qlSimpleQuote(K80,,,,Trigger)</f>
        <v>#NUM!</v>
      </c>
      <c r="M80" s="195" t="str">
        <f>IFERROR(_xll.RtGet("DTSIMI1",K80,"ASK")/100,"")</f>
        <v/>
      </c>
      <c r="N80" s="285" t="e">
        <f>_xll.qlSimpleQuoteSetValue(L80,M80,Trigger)</f>
        <v>#VALUE!</v>
      </c>
      <c r="O80" s="166"/>
      <c r="P80" s="293" t="str">
        <f t="shared" si="27"/>
        <v/>
      </c>
      <c r="Q80" s="294" t="s">
        <v>183</v>
      </c>
      <c r="R80" s="294" t="str">
        <f t="shared" si="38"/>
        <v>EUR_CURVE_3M_38Y</v>
      </c>
      <c r="S80" s="195" t="e">
        <f>_xll.qlSimpleQuote(R80,,,,Trigger)</f>
        <v>#NUM!</v>
      </c>
      <c r="T80" s="195" t="str">
        <f>IFERROR(_xll.RtGet("DTSIMI1",R80,$T$3)/100,"")</f>
        <v/>
      </c>
      <c r="U80" s="195" t="str">
        <f>IFERROR(_xll.RtGet("DTSIMI1",R80,$U$3)/100,"")</f>
        <v/>
      </c>
      <c r="V80" s="195" t="str">
        <f t="shared" si="35"/>
        <v/>
      </c>
      <c r="W80" s="285" t="e">
        <f>_xll.qlSimpleQuoteSetValue(S80,V80,Trigger)</f>
        <v>#VALUE!</v>
      </c>
      <c r="X80" s="156"/>
      <c r="Y80" s="293" t="str">
        <f t="shared" si="28"/>
        <v/>
      </c>
      <c r="Z80" s="294" t="s">
        <v>183</v>
      </c>
      <c r="AA80" s="294" t="str">
        <f t="shared" si="39"/>
        <v>EURAB6R38Y=</v>
      </c>
      <c r="AB80" s="195" t="e">
        <f>_xll.qlSimpleQuote(AA80,,,,Trigger)</f>
        <v>#NUM!</v>
      </c>
      <c r="AC80" s="195" t="str">
        <f>IFERROR(_xll.RtGet("DTSIMI1",AA80,$AC$3)/100,"")</f>
        <v/>
      </c>
      <c r="AD80" s="195" t="str">
        <f>IFERROR(_xll.RtGet("DTSIMI1",AA80,$AD$3)/100,"")</f>
        <v/>
      </c>
      <c r="AE80" s="195" t="str">
        <f t="shared" si="36"/>
        <v/>
      </c>
      <c r="AF80" s="195" t="e">
        <f>_xll.qlSimpleQuoteSetValue(AB80,AC80,Trigger)</f>
        <v>#VALUE!</v>
      </c>
      <c r="AG80" s="166"/>
      <c r="AH80" s="293" t="str">
        <f t="shared" si="29"/>
        <v/>
      </c>
      <c r="AI80" s="294" t="s">
        <v>183</v>
      </c>
      <c r="AJ80" s="294" t="str">
        <f t="shared" si="40"/>
        <v>EUR_CURVE_12M_38Y</v>
      </c>
      <c r="AK80" s="195" t="e">
        <f>_xll.qlSimpleQuote(AJ80,,,,Trigger)</f>
        <v>#NUM!</v>
      </c>
      <c r="AL80" s="195" t="str">
        <f>IFERROR(_xll.RtGet("DTSIMI1",AJ80,"ASK")/100,"")</f>
        <v/>
      </c>
      <c r="AM80" s="285" t="e">
        <f>_xll.qlSimpleQuoteSetValue(AK80,AL80,Trigger)</f>
        <v>#VALUE!</v>
      </c>
    </row>
    <row r="81" spans="2:39" x14ac:dyDescent="0.2">
      <c r="B81" s="187" t="str">
        <f t="shared" si="26"/>
        <v/>
      </c>
      <c r="C81" s="293" t="s">
        <v>184</v>
      </c>
      <c r="D81" s="294" t="str">
        <f t="shared" si="34"/>
        <v>EUROISDDS39Y</v>
      </c>
      <c r="E81" s="294" t="e">
        <f>_xll.qlSimpleQuote(D81,,,,Trigger)</f>
        <v>#NUM!</v>
      </c>
      <c r="F81" s="195" t="str">
        <f>IFERROR(_xll.RtGet("DTSIMI1",D81,"ask")/100,"")</f>
        <v/>
      </c>
      <c r="G81" s="118" t="e">
        <f>_xll.qlSimpleQuoteSetValue(E81,F81,Trigger)</f>
        <v>#VALUE!</v>
      </c>
      <c r="I81" s="293" t="str">
        <f t="shared" si="41"/>
        <v/>
      </c>
      <c r="J81" s="294" t="s">
        <v>184</v>
      </c>
      <c r="K81" s="294" t="str">
        <f t="shared" si="37"/>
        <v>EURYC1M_AB1E_39Y</v>
      </c>
      <c r="L81" s="195" t="e">
        <f>_xll.qlSimpleQuote(K81,,,,Trigger)</f>
        <v>#NUM!</v>
      </c>
      <c r="M81" s="195" t="str">
        <f>IFERROR(_xll.RtGet("DTSIMI1",K81,"ASK")/100,"")</f>
        <v/>
      </c>
      <c r="N81" s="285" t="e">
        <f>_xll.qlSimpleQuoteSetValue(L81,M81,Trigger)</f>
        <v>#VALUE!</v>
      </c>
      <c r="O81" s="166"/>
      <c r="P81" s="293" t="str">
        <f t="shared" si="27"/>
        <v/>
      </c>
      <c r="Q81" s="294" t="s">
        <v>184</v>
      </c>
      <c r="R81" s="294" t="str">
        <f t="shared" si="38"/>
        <v>EUR_CURVE_3M_39Y</v>
      </c>
      <c r="S81" s="195" t="e">
        <f>_xll.qlSimpleQuote(R81,,,,Trigger)</f>
        <v>#NUM!</v>
      </c>
      <c r="T81" s="195" t="str">
        <f>IFERROR(_xll.RtGet("DTSIMI1",R81,$T$3)/100,"")</f>
        <v/>
      </c>
      <c r="U81" s="195" t="str">
        <f>IFERROR(_xll.RtGet("DTSIMI1",R81,$U$3)/100,"")</f>
        <v/>
      </c>
      <c r="V81" s="195" t="str">
        <f t="shared" si="35"/>
        <v/>
      </c>
      <c r="W81" s="285" t="e">
        <f>_xll.qlSimpleQuoteSetValue(S81,V81,Trigger)</f>
        <v>#VALUE!</v>
      </c>
      <c r="X81" s="156"/>
      <c r="Y81" s="293" t="str">
        <f t="shared" si="28"/>
        <v/>
      </c>
      <c r="Z81" s="294" t="s">
        <v>184</v>
      </c>
      <c r="AA81" s="294" t="str">
        <f t="shared" si="39"/>
        <v>EURAB6R39Y=</v>
      </c>
      <c r="AB81" s="195" t="e">
        <f>_xll.qlSimpleQuote(AA81,,,,Trigger)</f>
        <v>#NUM!</v>
      </c>
      <c r="AC81" s="195" t="str">
        <f>IFERROR(_xll.RtGet("DTSIMI1",AA81,$AC$3)/100,"")</f>
        <v/>
      </c>
      <c r="AD81" s="195" t="str">
        <f>IFERROR(_xll.RtGet("DTSIMI1",AA81,$AD$3)/100,"")</f>
        <v/>
      </c>
      <c r="AE81" s="195" t="str">
        <f t="shared" si="36"/>
        <v/>
      </c>
      <c r="AF81" s="195" t="e">
        <f>_xll.qlSimpleQuoteSetValue(AB81,AC81,Trigger)</f>
        <v>#VALUE!</v>
      </c>
      <c r="AG81" s="166"/>
      <c r="AH81" s="293" t="str">
        <f t="shared" si="29"/>
        <v/>
      </c>
      <c r="AI81" s="294" t="s">
        <v>184</v>
      </c>
      <c r="AJ81" s="294" t="str">
        <f t="shared" si="40"/>
        <v>EUR_CURVE_12M_39Y</v>
      </c>
      <c r="AK81" s="195" t="e">
        <f>_xll.qlSimpleQuote(AJ81,,,,Trigger)</f>
        <v>#NUM!</v>
      </c>
      <c r="AL81" s="195" t="str">
        <f>IFERROR(_xll.RtGet("DTSIMI1",AJ81,"ASK")/100,"")</f>
        <v/>
      </c>
      <c r="AM81" s="285" t="e">
        <f>_xll.qlSimpleQuoteSetValue(AK81,AL81,Trigger)</f>
        <v>#VALUE!</v>
      </c>
    </row>
    <row r="82" spans="2:39" x14ac:dyDescent="0.2">
      <c r="B82" s="187" t="str">
        <f t="shared" si="26"/>
        <v/>
      </c>
      <c r="C82" s="293" t="s">
        <v>185</v>
      </c>
      <c r="D82" s="294" t="str">
        <f t="shared" si="34"/>
        <v>EUROISDDS40Y</v>
      </c>
      <c r="E82" s="294" t="e">
        <f>_xll.qlSimpleQuote(D82,,,,Trigger)</f>
        <v>#NUM!</v>
      </c>
      <c r="F82" s="195" t="str">
        <f>IFERROR(_xll.RtGet("DTSIMI1",D82,"ask")/100,"")</f>
        <v/>
      </c>
      <c r="G82" s="118" t="e">
        <f>_xll.qlSimpleQuoteSetValue(E82,F82,Trigger)</f>
        <v>#VALUE!</v>
      </c>
      <c r="I82" s="293" t="str">
        <f t="shared" si="41"/>
        <v/>
      </c>
      <c r="J82" s="294" t="s">
        <v>185</v>
      </c>
      <c r="K82" s="294" t="str">
        <f t="shared" si="37"/>
        <v>EURYC1M_AB1E_40Y</v>
      </c>
      <c r="L82" s="195" t="e">
        <f>_xll.qlSimpleQuote(K82,,,,Trigger)</f>
        <v>#NUM!</v>
      </c>
      <c r="M82" s="195" t="str">
        <f>IFERROR(_xll.RtGet("DTSIMI1",K82,"ASK")/100,"")</f>
        <v/>
      </c>
      <c r="N82" s="285" t="e">
        <f>_xll.qlSimpleQuoteSetValue(L82,M82,Trigger)</f>
        <v>#VALUE!</v>
      </c>
      <c r="O82" s="166"/>
      <c r="P82" s="293" t="str">
        <f t="shared" si="27"/>
        <v/>
      </c>
      <c r="Q82" s="294" t="s">
        <v>185</v>
      </c>
      <c r="R82" s="294" t="str">
        <f t="shared" si="38"/>
        <v>EUR_CURVE_3M_40Y</v>
      </c>
      <c r="S82" s="195" t="e">
        <f>_xll.qlSimpleQuote(R82,,,,Trigger)</f>
        <v>#NUM!</v>
      </c>
      <c r="T82" s="195" t="str">
        <f>IFERROR(_xll.RtGet("DTSIMI1",R82,$T$3)/100,"")</f>
        <v/>
      </c>
      <c r="U82" s="195" t="str">
        <f>IFERROR(_xll.RtGet("DTSIMI1",R82,$U$3)/100,"")</f>
        <v/>
      </c>
      <c r="V82" s="195" t="str">
        <f t="shared" si="35"/>
        <v/>
      </c>
      <c r="W82" s="285" t="e">
        <f>_xll.qlSimpleQuoteSetValue(S82,V82,Trigger)</f>
        <v>#VALUE!</v>
      </c>
      <c r="X82" s="156"/>
      <c r="Y82" s="293" t="str">
        <f t="shared" si="28"/>
        <v/>
      </c>
      <c r="Z82" s="294" t="s">
        <v>185</v>
      </c>
      <c r="AA82" s="294" t="str">
        <f t="shared" si="39"/>
        <v>EURAB6R40Y=</v>
      </c>
      <c r="AB82" s="195" t="e">
        <f>_xll.qlSimpleQuote(AA82,,,,Trigger)</f>
        <v>#NUM!</v>
      </c>
      <c r="AC82" s="195" t="str">
        <f>IFERROR(_xll.RtGet("DTSIMI1",AA82,$AC$3)/100,"")</f>
        <v/>
      </c>
      <c r="AD82" s="195" t="str">
        <f>IFERROR(_xll.RtGet("DTSIMI1",AA82,$AD$3)/100,"")</f>
        <v/>
      </c>
      <c r="AE82" s="195" t="str">
        <f t="shared" si="36"/>
        <v/>
      </c>
      <c r="AF82" s="195" t="e">
        <f>_xll.qlSimpleQuoteSetValue(AB82,AC82,Trigger)</f>
        <v>#VALUE!</v>
      </c>
      <c r="AG82" s="166"/>
      <c r="AH82" s="293" t="str">
        <f t="shared" si="29"/>
        <v/>
      </c>
      <c r="AI82" s="294" t="s">
        <v>185</v>
      </c>
      <c r="AJ82" s="294" t="str">
        <f t="shared" si="40"/>
        <v>EUR_CURVE_12M_40Y</v>
      </c>
      <c r="AK82" s="195" t="e">
        <f>_xll.qlSimpleQuote(AJ82,,,,Trigger)</f>
        <v>#NUM!</v>
      </c>
      <c r="AL82" s="195" t="str">
        <f>IFERROR(_xll.RtGet("DTSIMI1",AJ82,"ASK")/100,"")</f>
        <v/>
      </c>
      <c r="AM82" s="285" t="e">
        <f>_xll.qlSimpleQuoteSetValue(AK82,AL82,Trigger)</f>
        <v>#VALUE!</v>
      </c>
    </row>
    <row r="83" spans="2:39" hidden="1" outlineLevel="1" x14ac:dyDescent="0.2">
      <c r="B83" s="187" t="str">
        <f t="shared" si="26"/>
        <v/>
      </c>
      <c r="C83" s="293" t="s">
        <v>192</v>
      </c>
      <c r="D83" s="294" t="str">
        <f t="shared" si="34"/>
        <v>EUROISDDS41Y</v>
      </c>
      <c r="E83" s="294" t="e">
        <f>_xll.qlSimpleQuote(D83,,,,Trigger)</f>
        <v>#NUM!</v>
      </c>
      <c r="F83" s="195" t="str">
        <f>IFERROR(_xll.RtGet("DTSIMI1",D83,"ask")/100,"")</f>
        <v/>
      </c>
      <c r="G83" s="118" t="e">
        <f>_xll.qlSimpleQuoteSetValue(E83,F83,Trigger)</f>
        <v>#VALUE!</v>
      </c>
      <c r="I83" s="293" t="str">
        <f t="shared" si="41"/>
        <v/>
      </c>
      <c r="J83" s="294" t="s">
        <v>192</v>
      </c>
      <c r="K83" s="294" t="str">
        <f t="shared" si="37"/>
        <v>EURYC1M_AB1E_41Y</v>
      </c>
      <c r="L83" s="195" t="e">
        <f>_xll.qlSimpleQuote(K83,,,,Trigger)</f>
        <v>#NUM!</v>
      </c>
      <c r="M83" s="195" t="str">
        <f>IFERROR(_xll.RtGet("DTSIMI1",K83,"ASK")/100,"")</f>
        <v/>
      </c>
      <c r="N83" s="285" t="e">
        <f>_xll.qlSimpleQuoteSetValue(L83,M83,Trigger)</f>
        <v>#VALUE!</v>
      </c>
      <c r="O83" s="166"/>
      <c r="P83" s="293" t="str">
        <f t="shared" si="27"/>
        <v/>
      </c>
      <c r="Q83" s="294" t="s">
        <v>192</v>
      </c>
      <c r="R83" s="294" t="str">
        <f t="shared" si="38"/>
        <v>EUR_CURVE_3M_41Y</v>
      </c>
      <c r="S83" s="195" t="e">
        <f>_xll.qlSimpleQuote(R83,,,,Trigger)</f>
        <v>#NUM!</v>
      </c>
      <c r="T83" s="195" t="str">
        <f>IFERROR(_xll.RtGet("DTSIMI1",R83,$T$3)/100,"")</f>
        <v/>
      </c>
      <c r="U83" s="195" t="str">
        <f>IFERROR(_xll.RtGet("DTSIMI1",R83,$U$3)/100,"")</f>
        <v/>
      </c>
      <c r="V83" s="195" t="str">
        <f t="shared" si="35"/>
        <v/>
      </c>
      <c r="W83" s="285" t="e">
        <f>_xll.qlSimpleQuoteSetValue(S83,V83,Trigger)</f>
        <v>#VALUE!</v>
      </c>
      <c r="X83" s="156"/>
      <c r="Y83" s="293" t="str">
        <f t="shared" si="28"/>
        <v/>
      </c>
      <c r="Z83" s="294" t="s">
        <v>192</v>
      </c>
      <c r="AA83" s="294" t="str">
        <f t="shared" si="39"/>
        <v>EURAB6R41Y=</v>
      </c>
      <c r="AB83" s="195" t="e">
        <f>_xll.qlSimpleQuote(AA83,,,,Trigger)</f>
        <v>#NUM!</v>
      </c>
      <c r="AC83" s="195" t="str">
        <f>IFERROR(_xll.RtGet("DTSIMI1",AA83,$AC$3)/100,"")</f>
        <v/>
      </c>
      <c r="AD83" s="195" t="str">
        <f>IFERROR(_xll.RtGet("DTSIMI1",AA83,$AD$3)/100,"")</f>
        <v/>
      </c>
      <c r="AE83" s="195" t="str">
        <f t="shared" si="36"/>
        <v/>
      </c>
      <c r="AF83" s="195" t="e">
        <f>_xll.qlSimpleQuoteSetValue(AB83,AC83,Trigger)</f>
        <v>#VALUE!</v>
      </c>
      <c r="AG83" s="166"/>
      <c r="AH83" s="293" t="str">
        <f t="shared" si="29"/>
        <v/>
      </c>
      <c r="AI83" s="294" t="s">
        <v>192</v>
      </c>
      <c r="AJ83" s="294" t="str">
        <f t="shared" si="40"/>
        <v>EUR_CURVE_12M_41Y</v>
      </c>
      <c r="AK83" s="195" t="e">
        <f>_xll.qlSimpleQuote(AJ83,,,,Trigger)</f>
        <v>#NUM!</v>
      </c>
      <c r="AL83" s="195" t="str">
        <f>IFERROR(_xll.RtGet("DTSIMI1",AJ83,"ASK")/100,"")</f>
        <v/>
      </c>
      <c r="AM83" s="285" t="e">
        <f>_xll.qlSimpleQuoteSetValue(AK83,AL83,Trigger)</f>
        <v>#VALUE!</v>
      </c>
    </row>
    <row r="84" spans="2:39" hidden="1" outlineLevel="1" x14ac:dyDescent="0.2">
      <c r="B84" s="187" t="str">
        <f t="shared" si="26"/>
        <v/>
      </c>
      <c r="C84" s="293" t="s">
        <v>193</v>
      </c>
      <c r="D84" s="294" t="str">
        <f t="shared" si="34"/>
        <v>EUROISDDS42Y</v>
      </c>
      <c r="E84" s="294" t="e">
        <f>_xll.qlSimpleQuote(D84,,,,Trigger)</f>
        <v>#NUM!</v>
      </c>
      <c r="F84" s="195" t="str">
        <f>IFERROR(_xll.RtGet("DTSIMI1",D84,"ask")/100,"")</f>
        <v/>
      </c>
      <c r="G84" s="118" t="e">
        <f>_xll.qlSimpleQuoteSetValue(E84,F84,Trigger)</f>
        <v>#VALUE!</v>
      </c>
      <c r="I84" s="293" t="str">
        <f t="shared" si="41"/>
        <v/>
      </c>
      <c r="J84" s="294" t="s">
        <v>193</v>
      </c>
      <c r="K84" s="294" t="str">
        <f t="shared" si="37"/>
        <v>EURYC1M_AB1E_42Y</v>
      </c>
      <c r="L84" s="195" t="e">
        <f>_xll.qlSimpleQuote(K84,,,,Trigger)</f>
        <v>#NUM!</v>
      </c>
      <c r="M84" s="195" t="str">
        <f>IFERROR(_xll.RtGet("DTSIMI1",K84,"ASK")/100,"")</f>
        <v/>
      </c>
      <c r="N84" s="285" t="e">
        <f>_xll.qlSimpleQuoteSetValue(L84,M84,Trigger)</f>
        <v>#VALUE!</v>
      </c>
      <c r="O84" s="166"/>
      <c r="P84" s="293" t="str">
        <f t="shared" si="27"/>
        <v/>
      </c>
      <c r="Q84" s="294" t="s">
        <v>193</v>
      </c>
      <c r="R84" s="294" t="str">
        <f t="shared" si="38"/>
        <v>EUR_CURVE_3M_42Y</v>
      </c>
      <c r="S84" s="195" t="e">
        <f>_xll.qlSimpleQuote(R84,,,,Trigger)</f>
        <v>#NUM!</v>
      </c>
      <c r="T84" s="195" t="str">
        <f>IFERROR(_xll.RtGet("DTSIMI1",R84,$T$3)/100,"")</f>
        <v/>
      </c>
      <c r="U84" s="195" t="str">
        <f>IFERROR(_xll.RtGet("DTSIMI1",R84,$U$3)/100,"")</f>
        <v/>
      </c>
      <c r="V84" s="195" t="str">
        <f t="shared" si="35"/>
        <v/>
      </c>
      <c r="W84" s="285" t="e">
        <f>_xll.qlSimpleQuoteSetValue(S84,V84,Trigger)</f>
        <v>#VALUE!</v>
      </c>
      <c r="X84" s="156"/>
      <c r="Y84" s="293" t="str">
        <f t="shared" si="28"/>
        <v/>
      </c>
      <c r="Z84" s="294" t="s">
        <v>193</v>
      </c>
      <c r="AA84" s="294" t="str">
        <f t="shared" si="39"/>
        <v>EURAB6R42Y=</v>
      </c>
      <c r="AB84" s="195" t="e">
        <f>_xll.qlSimpleQuote(AA84,,,,Trigger)</f>
        <v>#NUM!</v>
      </c>
      <c r="AC84" s="195" t="str">
        <f>IFERROR(_xll.RtGet("DTSIMI1",AA84,$AC$3)/100,"")</f>
        <v/>
      </c>
      <c r="AD84" s="195" t="str">
        <f>IFERROR(_xll.RtGet("DTSIMI1",AA84,$AD$3)/100,"")</f>
        <v/>
      </c>
      <c r="AE84" s="195" t="str">
        <f t="shared" si="36"/>
        <v/>
      </c>
      <c r="AF84" s="195" t="e">
        <f>_xll.qlSimpleQuoteSetValue(AB84,AC84,Trigger)</f>
        <v>#VALUE!</v>
      </c>
      <c r="AG84" s="166"/>
      <c r="AH84" s="293" t="str">
        <f t="shared" si="29"/>
        <v/>
      </c>
      <c r="AI84" s="294" t="s">
        <v>193</v>
      </c>
      <c r="AJ84" s="294" t="str">
        <f t="shared" si="40"/>
        <v>EUR_CURVE_12M_42Y</v>
      </c>
      <c r="AK84" s="195" t="e">
        <f>_xll.qlSimpleQuote(AJ84,,,,Trigger)</f>
        <v>#NUM!</v>
      </c>
      <c r="AL84" s="195" t="str">
        <f>IFERROR(_xll.RtGet("DTSIMI1",AJ84,"ASK")/100,"")</f>
        <v/>
      </c>
      <c r="AM84" s="285" t="e">
        <f>_xll.qlSimpleQuoteSetValue(AK84,AL84,Trigger)</f>
        <v>#VALUE!</v>
      </c>
    </row>
    <row r="85" spans="2:39" hidden="1" outlineLevel="1" x14ac:dyDescent="0.2">
      <c r="B85" s="187" t="str">
        <f t="shared" si="26"/>
        <v/>
      </c>
      <c r="C85" s="293" t="s">
        <v>194</v>
      </c>
      <c r="D85" s="294" t="str">
        <f t="shared" si="34"/>
        <v>EUROISDDS43Y</v>
      </c>
      <c r="E85" s="294" t="e">
        <f>_xll.qlSimpleQuote(D85,,,,Trigger)</f>
        <v>#NUM!</v>
      </c>
      <c r="F85" s="195" t="str">
        <f>IFERROR(_xll.RtGet("DTSIMI1",D85,"ask")/100,"")</f>
        <v/>
      </c>
      <c r="G85" s="118" t="e">
        <f>_xll.qlSimpleQuoteSetValue(E85,F85,Trigger)</f>
        <v>#VALUE!</v>
      </c>
      <c r="I85" s="293" t="str">
        <f t="shared" si="41"/>
        <v/>
      </c>
      <c r="J85" s="294" t="s">
        <v>194</v>
      </c>
      <c r="K85" s="294" t="str">
        <f t="shared" si="37"/>
        <v>EURYC1M_AB1E_43Y</v>
      </c>
      <c r="L85" s="195" t="e">
        <f>_xll.qlSimpleQuote(K85,,,,Trigger)</f>
        <v>#NUM!</v>
      </c>
      <c r="M85" s="195" t="str">
        <f>IFERROR(_xll.RtGet("DTSIMI1",K85,"ASK")/100,"")</f>
        <v/>
      </c>
      <c r="N85" s="285" t="e">
        <f>_xll.qlSimpleQuoteSetValue(L85,M85,Trigger)</f>
        <v>#VALUE!</v>
      </c>
      <c r="O85" s="166"/>
      <c r="P85" s="293" t="str">
        <f t="shared" si="27"/>
        <v/>
      </c>
      <c r="Q85" s="294" t="s">
        <v>194</v>
      </c>
      <c r="R85" s="294" t="str">
        <f t="shared" si="38"/>
        <v>EUR_CURVE_3M_43Y</v>
      </c>
      <c r="S85" s="195" t="e">
        <f>_xll.qlSimpleQuote(R85,,,,Trigger)</f>
        <v>#NUM!</v>
      </c>
      <c r="T85" s="195" t="str">
        <f>IFERROR(_xll.RtGet("DTSIMI1",R85,$T$3)/100,"")</f>
        <v/>
      </c>
      <c r="U85" s="195" t="str">
        <f>IFERROR(_xll.RtGet("DTSIMI1",R85,$U$3)/100,"")</f>
        <v/>
      </c>
      <c r="V85" s="195" t="str">
        <f t="shared" si="35"/>
        <v/>
      </c>
      <c r="W85" s="285" t="e">
        <f>_xll.qlSimpleQuoteSetValue(S85,V85,Trigger)</f>
        <v>#VALUE!</v>
      </c>
      <c r="X85" s="156"/>
      <c r="Y85" s="293" t="str">
        <f t="shared" si="28"/>
        <v/>
      </c>
      <c r="Z85" s="294" t="s">
        <v>194</v>
      </c>
      <c r="AA85" s="294" t="str">
        <f t="shared" si="39"/>
        <v>EURAB6R43Y=</v>
      </c>
      <c r="AB85" s="195" t="e">
        <f>_xll.qlSimpleQuote(AA85,,,,Trigger)</f>
        <v>#NUM!</v>
      </c>
      <c r="AC85" s="195" t="str">
        <f>IFERROR(_xll.RtGet("DTSIMI1",AA85,$AC$3)/100,"")</f>
        <v/>
      </c>
      <c r="AD85" s="195" t="str">
        <f>IFERROR(_xll.RtGet("DTSIMI1",AA85,$AD$3)/100,"")</f>
        <v/>
      </c>
      <c r="AE85" s="195" t="str">
        <f t="shared" si="36"/>
        <v/>
      </c>
      <c r="AF85" s="195" t="e">
        <f>_xll.qlSimpleQuoteSetValue(AB85,AC85,Trigger)</f>
        <v>#VALUE!</v>
      </c>
      <c r="AG85" s="166"/>
      <c r="AH85" s="293" t="str">
        <f t="shared" si="29"/>
        <v/>
      </c>
      <c r="AI85" s="294" t="s">
        <v>194</v>
      </c>
      <c r="AJ85" s="294" t="str">
        <f t="shared" si="40"/>
        <v>EUR_CURVE_12M_43Y</v>
      </c>
      <c r="AK85" s="195" t="e">
        <f>_xll.qlSimpleQuote(AJ85,,,,Trigger)</f>
        <v>#NUM!</v>
      </c>
      <c r="AL85" s="195" t="str">
        <f>IFERROR(_xll.RtGet("DTSIMI1",AJ85,"ASK")/100,"")</f>
        <v/>
      </c>
      <c r="AM85" s="285" t="e">
        <f>_xll.qlSimpleQuoteSetValue(AK85,AL85,Trigger)</f>
        <v>#VALUE!</v>
      </c>
    </row>
    <row r="86" spans="2:39" hidden="1" outlineLevel="1" x14ac:dyDescent="0.2">
      <c r="B86" s="187" t="str">
        <f t="shared" si="26"/>
        <v/>
      </c>
      <c r="C86" s="293" t="s">
        <v>195</v>
      </c>
      <c r="D86" s="294" t="str">
        <f t="shared" si="34"/>
        <v>EUROISDDS44Y</v>
      </c>
      <c r="E86" s="294" t="e">
        <f>_xll.qlSimpleQuote(D86,,,,Trigger)</f>
        <v>#NUM!</v>
      </c>
      <c r="F86" s="195" t="str">
        <f>IFERROR(_xll.RtGet("DTSIMI1",D86,"ask")/100,"")</f>
        <v/>
      </c>
      <c r="G86" s="118" t="e">
        <f>_xll.qlSimpleQuoteSetValue(E86,F86,Trigger)</f>
        <v>#VALUE!</v>
      </c>
      <c r="I86" s="293" t="str">
        <f t="shared" si="41"/>
        <v/>
      </c>
      <c r="J86" s="294" t="s">
        <v>195</v>
      </c>
      <c r="K86" s="294" t="str">
        <f t="shared" si="37"/>
        <v>EURYC1M_AB1E_44Y</v>
      </c>
      <c r="L86" s="195" t="e">
        <f>_xll.qlSimpleQuote(K86,,,,Trigger)</f>
        <v>#NUM!</v>
      </c>
      <c r="M86" s="195" t="str">
        <f>IFERROR(_xll.RtGet("DTSIMI1",K86,"ASK")/100,"")</f>
        <v/>
      </c>
      <c r="N86" s="285" t="e">
        <f>_xll.qlSimpleQuoteSetValue(L86,M86,Trigger)</f>
        <v>#VALUE!</v>
      </c>
      <c r="O86" s="166"/>
      <c r="P86" s="293" t="str">
        <f t="shared" si="27"/>
        <v/>
      </c>
      <c r="Q86" s="294" t="s">
        <v>195</v>
      </c>
      <c r="R86" s="294" t="str">
        <f t="shared" si="38"/>
        <v>EUR_CURVE_3M_44Y</v>
      </c>
      <c r="S86" s="195" t="e">
        <f>_xll.qlSimpleQuote(R86,,,,Trigger)</f>
        <v>#NUM!</v>
      </c>
      <c r="T86" s="195" t="str">
        <f>IFERROR(_xll.RtGet("DTSIMI1",R86,$T$3)/100,"")</f>
        <v/>
      </c>
      <c r="U86" s="195" t="str">
        <f>IFERROR(_xll.RtGet("DTSIMI1",R86,$U$3)/100,"")</f>
        <v/>
      </c>
      <c r="V86" s="195" t="str">
        <f t="shared" si="35"/>
        <v/>
      </c>
      <c r="W86" s="285" t="e">
        <f>_xll.qlSimpleQuoteSetValue(S86,V86,Trigger)</f>
        <v>#VALUE!</v>
      </c>
      <c r="X86" s="156"/>
      <c r="Y86" s="293" t="str">
        <f t="shared" si="28"/>
        <v/>
      </c>
      <c r="Z86" s="294" t="s">
        <v>195</v>
      </c>
      <c r="AA86" s="294" t="str">
        <f t="shared" si="39"/>
        <v>EURAB6R44Y=</v>
      </c>
      <c r="AB86" s="195" t="e">
        <f>_xll.qlSimpleQuote(AA86,,,,Trigger)</f>
        <v>#NUM!</v>
      </c>
      <c r="AC86" s="195" t="str">
        <f>IFERROR(_xll.RtGet("DTSIMI1",AA86,$AC$3)/100,"")</f>
        <v/>
      </c>
      <c r="AD86" s="195" t="str">
        <f>IFERROR(_xll.RtGet("DTSIMI1",AA86,$AD$3)/100,"")</f>
        <v/>
      </c>
      <c r="AE86" s="195" t="str">
        <f t="shared" si="36"/>
        <v/>
      </c>
      <c r="AF86" s="195" t="e">
        <f>_xll.qlSimpleQuoteSetValue(AB86,AC86,Trigger)</f>
        <v>#VALUE!</v>
      </c>
      <c r="AG86" s="166"/>
      <c r="AH86" s="293" t="str">
        <f t="shared" si="29"/>
        <v/>
      </c>
      <c r="AI86" s="294" t="s">
        <v>195</v>
      </c>
      <c r="AJ86" s="294" t="str">
        <f t="shared" si="40"/>
        <v>EUR_CURVE_12M_44Y</v>
      </c>
      <c r="AK86" s="195" t="e">
        <f>_xll.qlSimpleQuote(AJ86,,,,Trigger)</f>
        <v>#NUM!</v>
      </c>
      <c r="AL86" s="195" t="str">
        <f>IFERROR(_xll.RtGet("DTSIMI1",AJ86,"ASK")/100,"")</f>
        <v/>
      </c>
      <c r="AM86" s="285" t="e">
        <f>_xll.qlSimpleQuoteSetValue(AK86,AL86,Trigger)</f>
        <v>#VALUE!</v>
      </c>
    </row>
    <row r="87" spans="2:39" hidden="1" outlineLevel="1" x14ac:dyDescent="0.2">
      <c r="B87" s="276"/>
      <c r="C87" s="327" t="s">
        <v>196</v>
      </c>
      <c r="D87" s="328" t="str">
        <f t="shared" si="34"/>
        <v>EUROISDDS45Y</v>
      </c>
      <c r="E87" s="328" t="e">
        <f>_xll.qlSimpleQuote(D87,,,,Trigger)</f>
        <v>#NUM!</v>
      </c>
      <c r="F87" s="329" t="str">
        <f>IFERROR(_xll.RtGet("DTSIMI1",D87,"ask")/100,"")</f>
        <v/>
      </c>
      <c r="G87" s="277" t="e">
        <f>_xll.qlSimpleQuoteSetValue(E87,F87,Trigger)</f>
        <v>#VALUE!</v>
      </c>
      <c r="I87" s="327" t="str">
        <f t="shared" si="41"/>
        <v/>
      </c>
      <c r="J87" s="328" t="s">
        <v>196</v>
      </c>
      <c r="K87" s="328" t="str">
        <f t="shared" si="37"/>
        <v>EURYC1M_AB1E_45Y</v>
      </c>
      <c r="L87" s="329" t="e">
        <f>_xll.qlSimpleQuote(K87,,,,Trigger)</f>
        <v>#NUM!</v>
      </c>
      <c r="M87" s="329" t="str">
        <f>IFERROR(_xll.RtGet("DTSIMI1",K87,"ASK")/100,"")</f>
        <v/>
      </c>
      <c r="N87" s="299" t="e">
        <f>_xll.qlSimpleQuoteSetValue(L87,M87,Trigger)</f>
        <v>#VALUE!</v>
      </c>
      <c r="O87" s="166"/>
      <c r="P87" s="327" t="str">
        <f t="shared" si="27"/>
        <v/>
      </c>
      <c r="Q87" s="328" t="s">
        <v>196</v>
      </c>
      <c r="R87" s="328" t="str">
        <f t="shared" si="38"/>
        <v>EUR_CURVE_3M_45Y</v>
      </c>
      <c r="S87" s="329" t="e">
        <f>_xll.qlSimpleQuote(R87,,,,Trigger)</f>
        <v>#NUM!</v>
      </c>
      <c r="T87" s="329" t="str">
        <f>IFERROR(_xll.RtGet("DTSIMI1",R87,$T$3)/100,"")</f>
        <v/>
      </c>
      <c r="U87" s="329" t="str">
        <f>IFERROR(_xll.RtGet("DTSIMI1",R87,$U$3)/100,"")</f>
        <v/>
      </c>
      <c r="V87" s="329" t="str">
        <f t="shared" si="35"/>
        <v/>
      </c>
      <c r="W87" s="299" t="e">
        <f>_xll.qlSimpleQuoteSetValue(S87,V87,Trigger)</f>
        <v>#VALUE!</v>
      </c>
      <c r="X87" s="156"/>
      <c r="Y87" s="327" t="str">
        <f t="shared" si="28"/>
        <v/>
      </c>
      <c r="Z87" s="328" t="s">
        <v>196</v>
      </c>
      <c r="AA87" s="328" t="str">
        <f t="shared" si="39"/>
        <v>EURAB6R45Y=</v>
      </c>
      <c r="AB87" s="329" t="e">
        <f>_xll.qlSimpleQuote(AA87,,,,Trigger)</f>
        <v>#NUM!</v>
      </c>
      <c r="AC87" s="329" t="str">
        <f>IFERROR(_xll.RtGet("DTSIMI1",AA87,$AC$3)/100,"")</f>
        <v/>
      </c>
      <c r="AD87" s="329" t="str">
        <f>IFERROR(_xll.RtGet("DTSIMI1",AA87,$AD$3)/100,"")</f>
        <v/>
      </c>
      <c r="AE87" s="329" t="str">
        <f t="shared" si="36"/>
        <v/>
      </c>
      <c r="AF87" s="329" t="e">
        <f>_xll.qlSimpleQuoteSetValue(AB87,AC87,Trigger)</f>
        <v>#VALUE!</v>
      </c>
      <c r="AG87" s="166"/>
      <c r="AH87" s="327" t="str">
        <f t="shared" si="29"/>
        <v/>
      </c>
      <c r="AI87" s="328" t="s">
        <v>196</v>
      </c>
      <c r="AJ87" s="328" t="str">
        <f t="shared" si="40"/>
        <v>EUR_CURVE_12M_45Y</v>
      </c>
      <c r="AK87" s="329" t="e">
        <f>_xll.qlSimpleQuote(AJ87,,,,Trigger)</f>
        <v>#NUM!</v>
      </c>
      <c r="AL87" s="329" t="str">
        <f>IFERROR(_xll.RtGet("DTSIMI1",AJ87,"ASK")/100,"")</f>
        <v/>
      </c>
      <c r="AM87" s="299" t="e">
        <f>_xll.qlSimpleQuoteSetValue(AK87,AL87,Trigger)</f>
        <v>#VALUE!</v>
      </c>
    </row>
    <row r="88" spans="2:39" hidden="1" outlineLevel="1" x14ac:dyDescent="0.2">
      <c r="B88" s="187" t="str">
        <f t="shared" si="26"/>
        <v/>
      </c>
      <c r="C88" s="293" t="s">
        <v>197</v>
      </c>
      <c r="D88" s="294" t="str">
        <f t="shared" si="34"/>
        <v>EUROISDDS46Y</v>
      </c>
      <c r="E88" s="294" t="e">
        <f>_xll.qlSimpleQuote(D88,,,,Trigger)</f>
        <v>#NUM!</v>
      </c>
      <c r="F88" s="195" t="str">
        <f>IFERROR(_xll.RtGet("DTSIMI1",D88,"ask")/100,"")</f>
        <v/>
      </c>
      <c r="G88" s="118" t="e">
        <f>_xll.qlSimpleQuoteSetValue(E88,F88,Trigger)</f>
        <v>#VALUE!</v>
      </c>
      <c r="I88" s="293" t="str">
        <f t="shared" si="41"/>
        <v/>
      </c>
      <c r="J88" s="294" t="s">
        <v>197</v>
      </c>
      <c r="K88" s="294" t="str">
        <f t="shared" si="37"/>
        <v>EURYC1M_AB1E_46Y</v>
      </c>
      <c r="L88" s="195" t="e">
        <f>_xll.qlSimpleQuote(K88,,,,Trigger)</f>
        <v>#NUM!</v>
      </c>
      <c r="M88" s="195" t="str">
        <f>IFERROR(_xll.RtGet("DTSIMI1",K88,"ASK")/100,"")</f>
        <v/>
      </c>
      <c r="N88" s="285" t="e">
        <f>_xll.qlSimpleQuoteSetValue(L88,M88,Trigger)</f>
        <v>#VALUE!</v>
      </c>
      <c r="O88" s="166"/>
      <c r="P88" s="293" t="str">
        <f t="shared" si="27"/>
        <v/>
      </c>
      <c r="Q88" s="294" t="s">
        <v>197</v>
      </c>
      <c r="R88" s="294" t="str">
        <f t="shared" si="38"/>
        <v>EUR_CURVE_3M_46Y</v>
      </c>
      <c r="S88" s="195" t="e">
        <f>_xll.qlSimpleQuote(R88,,,,Trigger)</f>
        <v>#NUM!</v>
      </c>
      <c r="T88" s="195" t="str">
        <f>IFERROR(_xll.RtGet("DTSIMI1",R88,$T$3)/100,"")</f>
        <v/>
      </c>
      <c r="U88" s="195" t="str">
        <f>IFERROR(_xll.RtGet("DTSIMI1",R88,$U$3)/100,"")</f>
        <v/>
      </c>
      <c r="V88" s="195" t="str">
        <f t="shared" si="35"/>
        <v/>
      </c>
      <c r="W88" s="285" t="e">
        <f>_xll.qlSimpleQuoteSetValue(S88,V88,Trigger)</f>
        <v>#VALUE!</v>
      </c>
      <c r="X88" s="156"/>
      <c r="Y88" s="293" t="str">
        <f t="shared" si="28"/>
        <v/>
      </c>
      <c r="Z88" s="294" t="s">
        <v>197</v>
      </c>
      <c r="AA88" s="294" t="str">
        <f t="shared" si="39"/>
        <v>EURAB6R46Y=</v>
      </c>
      <c r="AB88" s="195" t="e">
        <f>_xll.qlSimpleQuote(AA88,,,,Trigger)</f>
        <v>#NUM!</v>
      </c>
      <c r="AC88" s="195" t="str">
        <f>IFERROR(_xll.RtGet("DTSIMI1",AA88,$AC$3)/100,"")</f>
        <v/>
      </c>
      <c r="AD88" s="195" t="str">
        <f>IFERROR(_xll.RtGet("DTSIMI1",AA88,$AD$3)/100,"")</f>
        <v/>
      </c>
      <c r="AE88" s="195" t="str">
        <f t="shared" si="36"/>
        <v/>
      </c>
      <c r="AF88" s="195" t="e">
        <f>_xll.qlSimpleQuoteSetValue(AB88,AC88,Trigger)</f>
        <v>#VALUE!</v>
      </c>
      <c r="AG88" s="166"/>
      <c r="AH88" s="293" t="str">
        <f t="shared" si="29"/>
        <v/>
      </c>
      <c r="AI88" s="294" t="s">
        <v>197</v>
      </c>
      <c r="AJ88" s="294" t="str">
        <f t="shared" si="40"/>
        <v>EUR_CURVE_12M_46Y</v>
      </c>
      <c r="AK88" s="195" t="e">
        <f>_xll.qlSimpleQuote(AJ88,,,,Trigger)</f>
        <v>#NUM!</v>
      </c>
      <c r="AL88" s="195" t="str">
        <f>IFERROR(_xll.RtGet("DTSIMI1",AJ88,"ASK")/100,"")</f>
        <v/>
      </c>
      <c r="AM88" s="285" t="e">
        <f>_xll.qlSimpleQuoteSetValue(AK88,AL88,Trigger)</f>
        <v>#VALUE!</v>
      </c>
    </row>
    <row r="89" spans="2:39" hidden="1" outlineLevel="1" x14ac:dyDescent="0.2">
      <c r="B89" s="187" t="str">
        <f t="shared" si="26"/>
        <v/>
      </c>
      <c r="C89" s="293" t="s">
        <v>198</v>
      </c>
      <c r="D89" s="294" t="str">
        <f t="shared" si="34"/>
        <v>EUROISDDS47Y</v>
      </c>
      <c r="E89" s="294" t="e">
        <f>_xll.qlSimpleQuote(D89,,,,Trigger)</f>
        <v>#NUM!</v>
      </c>
      <c r="F89" s="195" t="str">
        <f>IFERROR(_xll.RtGet("DTSIMI1",D89,"ask")/100,"")</f>
        <v/>
      </c>
      <c r="G89" s="118" t="e">
        <f>_xll.qlSimpleQuoteSetValue(E89,F89,Trigger)</f>
        <v>#VALUE!</v>
      </c>
      <c r="I89" s="293" t="str">
        <f t="shared" si="41"/>
        <v/>
      </c>
      <c r="J89" s="294" t="s">
        <v>198</v>
      </c>
      <c r="K89" s="294" t="str">
        <f t="shared" si="37"/>
        <v>EURYC1M_AB1E_47Y</v>
      </c>
      <c r="L89" s="195" t="e">
        <f>_xll.qlSimpleQuote(K89,,,,Trigger)</f>
        <v>#NUM!</v>
      </c>
      <c r="M89" s="195" t="str">
        <f>IFERROR(_xll.RtGet("DTSIMI1",K89,"ASK")/100,"")</f>
        <v/>
      </c>
      <c r="N89" s="285" t="e">
        <f>_xll.qlSimpleQuoteSetValue(L89,M89,Trigger)</f>
        <v>#VALUE!</v>
      </c>
      <c r="O89" s="166"/>
      <c r="P89" s="293" t="str">
        <f t="shared" si="27"/>
        <v/>
      </c>
      <c r="Q89" s="294" t="s">
        <v>198</v>
      </c>
      <c r="R89" s="294" t="str">
        <f t="shared" si="38"/>
        <v>EUR_CURVE_3M_47Y</v>
      </c>
      <c r="S89" s="195" t="e">
        <f>_xll.qlSimpleQuote(R89,,,,Trigger)</f>
        <v>#NUM!</v>
      </c>
      <c r="T89" s="195" t="str">
        <f>IFERROR(_xll.RtGet("DTSIMI1",R89,$T$3)/100,"")</f>
        <v/>
      </c>
      <c r="U89" s="195" t="str">
        <f>IFERROR(_xll.RtGet("DTSIMI1",R89,$U$3)/100,"")</f>
        <v/>
      </c>
      <c r="V89" s="195" t="str">
        <f t="shared" si="35"/>
        <v/>
      </c>
      <c r="W89" s="285" t="e">
        <f>_xll.qlSimpleQuoteSetValue(S89,V89,Trigger)</f>
        <v>#VALUE!</v>
      </c>
      <c r="X89" s="156"/>
      <c r="Y89" s="293" t="str">
        <f t="shared" si="28"/>
        <v/>
      </c>
      <c r="Z89" s="294" t="s">
        <v>198</v>
      </c>
      <c r="AA89" s="294" t="str">
        <f t="shared" si="39"/>
        <v>EURAB6R47Y=</v>
      </c>
      <c r="AB89" s="195" t="e">
        <f>_xll.qlSimpleQuote(AA89,,,,Trigger)</f>
        <v>#NUM!</v>
      </c>
      <c r="AC89" s="195" t="str">
        <f>IFERROR(_xll.RtGet("DTSIMI1",AA89,$AC$3)/100,"")</f>
        <v/>
      </c>
      <c r="AD89" s="195" t="str">
        <f>IFERROR(_xll.RtGet("DTSIMI1",AA89,$AD$3)/100,"")</f>
        <v/>
      </c>
      <c r="AE89" s="195" t="str">
        <f t="shared" si="36"/>
        <v/>
      </c>
      <c r="AF89" s="195" t="e">
        <f>_xll.qlSimpleQuoteSetValue(AB89,AC89,Trigger)</f>
        <v>#VALUE!</v>
      </c>
      <c r="AG89" s="166"/>
      <c r="AH89" s="293" t="str">
        <f t="shared" si="29"/>
        <v/>
      </c>
      <c r="AI89" s="294" t="s">
        <v>198</v>
      </c>
      <c r="AJ89" s="294" t="str">
        <f t="shared" si="40"/>
        <v>EUR_CURVE_12M_47Y</v>
      </c>
      <c r="AK89" s="195" t="e">
        <f>_xll.qlSimpleQuote(AJ89,,,,Trigger)</f>
        <v>#NUM!</v>
      </c>
      <c r="AL89" s="195" t="str">
        <f>IFERROR(_xll.RtGet("DTSIMI1",AJ89,"ASK")/100,"")</f>
        <v/>
      </c>
      <c r="AM89" s="285" t="e">
        <f>_xll.qlSimpleQuoteSetValue(AK89,AL89,Trigger)</f>
        <v>#VALUE!</v>
      </c>
    </row>
    <row r="90" spans="2:39" hidden="1" outlineLevel="1" x14ac:dyDescent="0.2">
      <c r="B90" s="187" t="str">
        <f t="shared" si="26"/>
        <v/>
      </c>
      <c r="C90" s="293" t="s">
        <v>199</v>
      </c>
      <c r="D90" s="294" t="str">
        <f t="shared" si="34"/>
        <v>EUROISDDS48Y</v>
      </c>
      <c r="E90" s="294" t="e">
        <f>_xll.qlSimpleQuote(D90,,,,Trigger)</f>
        <v>#NUM!</v>
      </c>
      <c r="F90" s="195" t="str">
        <f>IFERROR(_xll.RtGet("DTSIMI1",D90,"ask")/100,"")</f>
        <v/>
      </c>
      <c r="G90" s="118" t="e">
        <f>_xll.qlSimpleQuoteSetValue(E90,F90,Trigger)</f>
        <v>#VALUE!</v>
      </c>
      <c r="I90" s="293" t="str">
        <f t="shared" si="41"/>
        <v/>
      </c>
      <c r="J90" s="294" t="s">
        <v>199</v>
      </c>
      <c r="K90" s="294" t="str">
        <f t="shared" si="37"/>
        <v>EURYC1M_AB1E_48Y</v>
      </c>
      <c r="L90" s="195" t="e">
        <f>_xll.qlSimpleQuote(K90,,,,Trigger)</f>
        <v>#NUM!</v>
      </c>
      <c r="M90" s="195" t="str">
        <f>IFERROR(_xll.RtGet("DTSIMI1",K90,"ASK")/100,"")</f>
        <v/>
      </c>
      <c r="N90" s="285" t="e">
        <f>_xll.qlSimpleQuoteSetValue(L90,M90,Trigger)</f>
        <v>#VALUE!</v>
      </c>
      <c r="O90" s="166"/>
      <c r="P90" s="293" t="str">
        <f t="shared" si="27"/>
        <v/>
      </c>
      <c r="Q90" s="294" t="s">
        <v>199</v>
      </c>
      <c r="R90" s="294" t="str">
        <f t="shared" si="38"/>
        <v>EUR_CURVE_3M_48Y</v>
      </c>
      <c r="S90" s="195" t="e">
        <f>_xll.qlSimpleQuote(R90,,,,Trigger)</f>
        <v>#NUM!</v>
      </c>
      <c r="T90" s="195" t="str">
        <f>IFERROR(_xll.RtGet("DTSIMI1",R90,$T$3)/100,"")</f>
        <v/>
      </c>
      <c r="U90" s="195" t="str">
        <f>IFERROR(_xll.RtGet("DTSIMI1",R90,$U$3)/100,"")</f>
        <v/>
      </c>
      <c r="V90" s="195" t="str">
        <f t="shared" si="35"/>
        <v/>
      </c>
      <c r="W90" s="285" t="e">
        <f>_xll.qlSimpleQuoteSetValue(S90,V90,Trigger)</f>
        <v>#VALUE!</v>
      </c>
      <c r="X90" s="156"/>
      <c r="Y90" s="293" t="str">
        <f t="shared" si="28"/>
        <v/>
      </c>
      <c r="Z90" s="294" t="s">
        <v>199</v>
      </c>
      <c r="AA90" s="294" t="str">
        <f t="shared" si="39"/>
        <v>EURAB6R48Y=</v>
      </c>
      <c r="AB90" s="195" t="e">
        <f>_xll.qlSimpleQuote(AA90,,,,Trigger)</f>
        <v>#NUM!</v>
      </c>
      <c r="AC90" s="195" t="str">
        <f>IFERROR(_xll.RtGet("DTSIMI1",AA90,$AC$3)/100,"")</f>
        <v/>
      </c>
      <c r="AD90" s="195" t="str">
        <f>IFERROR(_xll.RtGet("DTSIMI1",AA90,$AD$3)/100,"")</f>
        <v/>
      </c>
      <c r="AE90" s="195" t="str">
        <f t="shared" si="36"/>
        <v/>
      </c>
      <c r="AF90" s="195" t="e">
        <f>_xll.qlSimpleQuoteSetValue(AB90,AC90,Trigger)</f>
        <v>#VALUE!</v>
      </c>
      <c r="AG90" s="166"/>
      <c r="AH90" s="293" t="str">
        <f t="shared" si="29"/>
        <v/>
      </c>
      <c r="AI90" s="294" t="s">
        <v>199</v>
      </c>
      <c r="AJ90" s="294" t="str">
        <f t="shared" si="40"/>
        <v>EUR_CURVE_12M_48Y</v>
      </c>
      <c r="AK90" s="195" t="e">
        <f>_xll.qlSimpleQuote(AJ90,,,,Trigger)</f>
        <v>#NUM!</v>
      </c>
      <c r="AL90" s="195" t="str">
        <f>IFERROR(_xll.RtGet("DTSIMI1",AJ90,"ASK")/100,"")</f>
        <v/>
      </c>
      <c r="AM90" s="285" t="e">
        <f>_xll.qlSimpleQuoteSetValue(AK90,AL90,Trigger)</f>
        <v>#VALUE!</v>
      </c>
    </row>
    <row r="91" spans="2:39" hidden="1" outlineLevel="1" x14ac:dyDescent="0.2">
      <c r="B91" s="187" t="str">
        <f t="shared" si="26"/>
        <v/>
      </c>
      <c r="C91" s="293" t="s">
        <v>200</v>
      </c>
      <c r="D91" s="294" t="str">
        <f t="shared" si="34"/>
        <v>EUROISDDS49Y</v>
      </c>
      <c r="E91" s="294" t="e">
        <f>_xll.qlSimpleQuote(D91,,,,Trigger)</f>
        <v>#NUM!</v>
      </c>
      <c r="F91" s="195" t="str">
        <f>IFERROR(_xll.RtGet("DTSIMI1",D91,"ask")/100,"")</f>
        <v/>
      </c>
      <c r="G91" s="118" t="e">
        <f>_xll.qlSimpleQuoteSetValue(E91,F91,Trigger)</f>
        <v>#VALUE!</v>
      </c>
      <c r="I91" s="293" t="str">
        <f t="shared" si="41"/>
        <v/>
      </c>
      <c r="J91" s="294" t="s">
        <v>200</v>
      </c>
      <c r="K91" s="294" t="str">
        <f t="shared" si="37"/>
        <v>EURYC1M_AB1E_49Y</v>
      </c>
      <c r="L91" s="195" t="e">
        <f>_xll.qlSimpleQuote(K91,,,,Trigger)</f>
        <v>#NUM!</v>
      </c>
      <c r="M91" s="195" t="str">
        <f>IFERROR(_xll.RtGet("DTSIMI1",K91,"ASK")/100,"")</f>
        <v/>
      </c>
      <c r="N91" s="285" t="e">
        <f>_xll.qlSimpleQuoteSetValue(L91,M91,Trigger)</f>
        <v>#VALUE!</v>
      </c>
      <c r="O91" s="166"/>
      <c r="P91" s="293" t="str">
        <f t="shared" si="27"/>
        <v/>
      </c>
      <c r="Q91" s="294" t="s">
        <v>200</v>
      </c>
      <c r="R91" s="294" t="str">
        <f t="shared" si="38"/>
        <v>EUR_CURVE_3M_49Y</v>
      </c>
      <c r="S91" s="195" t="e">
        <f>_xll.qlSimpleQuote(R91,,,,Trigger)</f>
        <v>#NUM!</v>
      </c>
      <c r="T91" s="195" t="str">
        <f>IFERROR(_xll.RtGet("DTSIMI1",R91,$T$3)/100,"")</f>
        <v/>
      </c>
      <c r="U91" s="195" t="str">
        <f>IFERROR(_xll.RtGet("DTSIMI1",R91,$U$3)/100,"")</f>
        <v/>
      </c>
      <c r="V91" s="195" t="str">
        <f t="shared" si="35"/>
        <v/>
      </c>
      <c r="W91" s="285" t="e">
        <f>_xll.qlSimpleQuoteSetValue(S91,V91,Trigger)</f>
        <v>#VALUE!</v>
      </c>
      <c r="X91" s="156"/>
      <c r="Y91" s="293" t="str">
        <f t="shared" si="28"/>
        <v/>
      </c>
      <c r="Z91" s="294" t="s">
        <v>200</v>
      </c>
      <c r="AA91" s="294" t="str">
        <f t="shared" si="39"/>
        <v>EURAB6R49Y=</v>
      </c>
      <c r="AB91" s="195" t="e">
        <f>_xll.qlSimpleQuote(AA91,,,,Trigger)</f>
        <v>#NUM!</v>
      </c>
      <c r="AC91" s="195" t="str">
        <f>IFERROR(_xll.RtGet("DTSIMI1",AA91,$AC$3)/100,"")</f>
        <v/>
      </c>
      <c r="AD91" s="195" t="str">
        <f>IFERROR(_xll.RtGet("DTSIMI1",AA91,$AD$3)/100,"")</f>
        <v/>
      </c>
      <c r="AE91" s="195" t="str">
        <f t="shared" si="36"/>
        <v/>
      </c>
      <c r="AF91" s="195" t="e">
        <f>_xll.qlSimpleQuoteSetValue(AB91,AC91,Trigger)</f>
        <v>#VALUE!</v>
      </c>
      <c r="AG91" s="166"/>
      <c r="AH91" s="293" t="str">
        <f t="shared" si="29"/>
        <v/>
      </c>
      <c r="AI91" s="294" t="s">
        <v>200</v>
      </c>
      <c r="AJ91" s="294" t="str">
        <f t="shared" si="40"/>
        <v>EUR_CURVE_12M_49Y</v>
      </c>
      <c r="AK91" s="195" t="e">
        <f>_xll.qlSimpleQuote(AJ91,,,,Trigger)</f>
        <v>#NUM!</v>
      </c>
      <c r="AL91" s="195" t="str">
        <f>IFERROR(_xll.RtGet("DTSIMI1",AJ91,"ASK")/100,"")</f>
        <v/>
      </c>
      <c r="AM91" s="285" t="e">
        <f>_xll.qlSimpleQuoteSetValue(AK91,AL91,Trigger)</f>
        <v>#VALUE!</v>
      </c>
    </row>
    <row r="92" spans="2:39" collapsed="1" x14ac:dyDescent="0.2">
      <c r="B92" s="187" t="str">
        <f t="shared" si="26"/>
        <v/>
      </c>
      <c r="C92" s="293" t="s">
        <v>186</v>
      </c>
      <c r="D92" s="294" t="str">
        <f t="shared" si="34"/>
        <v>EUROISDDS50Y</v>
      </c>
      <c r="E92" s="294" t="e">
        <f>_xll.qlSimpleQuote(D92,,,,Trigger)</f>
        <v>#NUM!</v>
      </c>
      <c r="F92" s="195" t="str">
        <f>IFERROR(_xll.RtGet("DTSIMI1",D92,"ask")/100,"")</f>
        <v/>
      </c>
      <c r="G92" s="118" t="e">
        <f>_xll.qlSimpleQuoteSetValue(E92,F92,Trigger)</f>
        <v>#VALUE!</v>
      </c>
      <c r="I92" s="293" t="str">
        <f t="shared" si="41"/>
        <v/>
      </c>
      <c r="J92" s="294" t="s">
        <v>186</v>
      </c>
      <c r="K92" s="294" t="str">
        <f t="shared" si="37"/>
        <v>EURYC1M_AB1E_50Y</v>
      </c>
      <c r="L92" s="195" t="e">
        <f>_xll.qlSimpleQuote(K92,,,,Trigger)</f>
        <v>#NUM!</v>
      </c>
      <c r="M92" s="195" t="str">
        <f>IFERROR(_xll.RtGet("DTSIMI1",K92,"ASK")/100,"")</f>
        <v/>
      </c>
      <c r="N92" s="285" t="e">
        <f>_xll.qlSimpleQuoteSetValue(L92,M92,Trigger)</f>
        <v>#VALUE!</v>
      </c>
      <c r="O92" s="166"/>
      <c r="P92" s="293" t="str">
        <f t="shared" si="27"/>
        <v/>
      </c>
      <c r="Q92" s="294" t="s">
        <v>186</v>
      </c>
      <c r="R92" s="294" t="str">
        <f t="shared" si="38"/>
        <v>EUR_CURVE_3M_50Y</v>
      </c>
      <c r="S92" s="195" t="e">
        <f>_xll.qlSimpleQuote(R92,,,,Trigger)</f>
        <v>#NUM!</v>
      </c>
      <c r="T92" s="195" t="str">
        <f>IFERROR(_xll.RtGet("DTSIMI1",R92,$T$3)/100,"")</f>
        <v/>
      </c>
      <c r="U92" s="195" t="str">
        <f>IFERROR(_xll.RtGet("DTSIMI1",R92,$U$3)/100,"")</f>
        <v/>
      </c>
      <c r="V92" s="195" t="str">
        <f t="shared" si="35"/>
        <v/>
      </c>
      <c r="W92" s="285" t="e">
        <f>_xll.qlSimpleQuoteSetValue(S92,V92,Trigger)</f>
        <v>#VALUE!</v>
      </c>
      <c r="X92" s="156"/>
      <c r="Y92" s="293" t="str">
        <f t="shared" si="28"/>
        <v/>
      </c>
      <c r="Z92" s="294" t="s">
        <v>186</v>
      </c>
      <c r="AA92" s="294" t="str">
        <f t="shared" si="39"/>
        <v>EURAB6R50Y=</v>
      </c>
      <c r="AB92" s="195" t="e">
        <f>_xll.qlSimpleQuote(AA92,,,,Trigger)</f>
        <v>#NUM!</v>
      </c>
      <c r="AC92" s="195" t="str">
        <f>IFERROR(_xll.RtGet("DTSIMI1",AA92,$AC$3)/100,"")</f>
        <v/>
      </c>
      <c r="AD92" s="195" t="str">
        <f>IFERROR(_xll.RtGet("DTSIMI1",AA92,$AD$3)/100,"")</f>
        <v/>
      </c>
      <c r="AE92" s="195" t="str">
        <f t="shared" si="36"/>
        <v/>
      </c>
      <c r="AF92" s="195" t="e">
        <f>_xll.qlSimpleQuoteSetValue(AB92,AC92,Trigger)</f>
        <v>#VALUE!</v>
      </c>
      <c r="AG92" s="166"/>
      <c r="AH92" s="293" t="str">
        <f t="shared" si="29"/>
        <v/>
      </c>
      <c r="AI92" s="294" t="s">
        <v>186</v>
      </c>
      <c r="AJ92" s="294" t="str">
        <f t="shared" si="40"/>
        <v>EUR_CURVE_12M_50Y</v>
      </c>
      <c r="AK92" s="195" t="e">
        <f>_xll.qlSimpleQuote(AJ92,,,,Trigger)</f>
        <v>#NUM!</v>
      </c>
      <c r="AL92" s="195" t="str">
        <f>IFERROR(_xll.RtGet("DTSIMI1",AJ92,"ASK")/100,"")</f>
        <v/>
      </c>
      <c r="AM92" s="285" t="e">
        <f>_xll.qlSimpleQuoteSetValue(AK92,AL92,Trigger)</f>
        <v>#VALUE!</v>
      </c>
    </row>
    <row r="93" spans="2:39" hidden="1" outlineLevel="1" x14ac:dyDescent="0.2">
      <c r="B93" s="187" t="str">
        <f t="shared" si="26"/>
        <v/>
      </c>
      <c r="C93" s="293" t="s">
        <v>201</v>
      </c>
      <c r="D93" s="294" t="str">
        <f t="shared" ref="D93:D102" si="42">Currency&amp;"OISDDS"&amp;C93</f>
        <v>EUROISDDS51Y</v>
      </c>
      <c r="E93" s="294" t="e">
        <f>_xll.qlSimpleQuote(D93,,,,Trigger)</f>
        <v>#NUM!</v>
      </c>
      <c r="F93" s="195" t="str">
        <f>IFERROR(_xll.RtGet("DTSIMI1",D93,"ask")/100,"")</f>
        <v/>
      </c>
      <c r="G93" s="118" t="e">
        <f>_xll.qlSimpleQuoteSetValue(E93,F93,Trigger)</f>
        <v>#VALUE!</v>
      </c>
      <c r="I93" s="293" t="str">
        <f t="shared" si="41"/>
        <v/>
      </c>
      <c r="J93" s="294" t="s">
        <v>201</v>
      </c>
      <c r="K93" s="294" t="str">
        <f t="shared" si="37"/>
        <v>EURYC1M_AB1E_51Y</v>
      </c>
      <c r="L93" s="195" t="e">
        <f>_xll.qlSimpleQuote(K93,,,,Trigger)</f>
        <v>#NUM!</v>
      </c>
      <c r="M93" s="195" t="str">
        <f>IFERROR(_xll.RtGet("DTSIMI1",K93,"ASK")/100,"")</f>
        <v/>
      </c>
      <c r="N93" s="285" t="e">
        <f>_xll.qlSimpleQuoteSetValue(L93,M93,Trigger)</f>
        <v>#VALUE!</v>
      </c>
      <c r="O93" s="166"/>
      <c r="P93" s="293" t="str">
        <f t="shared" si="27"/>
        <v/>
      </c>
      <c r="Q93" s="294" t="s">
        <v>201</v>
      </c>
      <c r="R93" s="294" t="str">
        <f t="shared" si="38"/>
        <v>EUR_CURVE_3M_51Y</v>
      </c>
      <c r="S93" s="195" t="e">
        <f>_xll.qlSimpleQuote(R93,,,,Trigger)</f>
        <v>#NUM!</v>
      </c>
      <c r="T93" s="195" t="str">
        <f>IFERROR(_xll.RtGet("DTSIMI1",R93,$T$3)/100,"")</f>
        <v/>
      </c>
      <c r="U93" s="195" t="str">
        <f>IFERROR(_xll.RtGet("DTSIMI1",R93,$U$3)/100,"")</f>
        <v/>
      </c>
      <c r="V93" s="195" t="str">
        <f t="shared" si="35"/>
        <v/>
      </c>
      <c r="W93" s="285" t="e">
        <f>_xll.qlSimpleQuoteSetValue(S93,V93,Trigger)</f>
        <v>#VALUE!</v>
      </c>
      <c r="X93" s="156"/>
      <c r="Y93" s="293" t="str">
        <f t="shared" si="28"/>
        <v/>
      </c>
      <c r="Z93" s="294" t="s">
        <v>201</v>
      </c>
      <c r="AA93" s="294" t="str">
        <f t="shared" si="39"/>
        <v>EURAB6R51Y=</v>
      </c>
      <c r="AB93" s="195" t="e">
        <f>_xll.qlSimpleQuote(AA93,,,,Trigger)</f>
        <v>#NUM!</v>
      </c>
      <c r="AC93" s="195" t="str">
        <f>IFERROR(_xll.RtGet("DTSIMI1",AA93,$AC$3)/100,"")</f>
        <v/>
      </c>
      <c r="AD93" s="195" t="str">
        <f>IFERROR(_xll.RtGet("DTSIMI1",AA93,$AD$3)/100,"")</f>
        <v/>
      </c>
      <c r="AE93" s="195" t="str">
        <f t="shared" si="36"/>
        <v/>
      </c>
      <c r="AF93" s="195" t="e">
        <f>_xll.qlSimpleQuoteSetValue(AB93,AC93,Trigger)</f>
        <v>#VALUE!</v>
      </c>
      <c r="AG93" s="166"/>
      <c r="AH93" s="293" t="str">
        <f t="shared" si="29"/>
        <v/>
      </c>
      <c r="AI93" s="294" t="s">
        <v>201</v>
      </c>
      <c r="AJ93" s="294" t="str">
        <f t="shared" si="40"/>
        <v>EUR_CURVE_12M_51Y</v>
      </c>
      <c r="AK93" s="195" t="e">
        <f>_xll.qlSimpleQuote(AJ93,,,,Trigger)</f>
        <v>#NUM!</v>
      </c>
      <c r="AL93" s="195" t="str">
        <f>IFERROR(_xll.RtGet("DTSIMI1",AJ93,"ASK")/100,"")</f>
        <v/>
      </c>
      <c r="AM93" s="285" t="e">
        <f>_xll.qlSimpleQuoteSetValue(AK93,AL93,Trigger)</f>
        <v>#VALUE!</v>
      </c>
    </row>
    <row r="94" spans="2:39" hidden="1" outlineLevel="1" x14ac:dyDescent="0.2">
      <c r="B94" s="187" t="str">
        <f t="shared" ref="B94:B102" si="43">IF(F94="","","Dp")</f>
        <v/>
      </c>
      <c r="C94" s="293" t="s">
        <v>202</v>
      </c>
      <c r="D94" s="294" t="str">
        <f t="shared" si="42"/>
        <v>EUROISDDS52Y</v>
      </c>
      <c r="E94" s="294" t="e">
        <f>_xll.qlSimpleQuote(D94,,,,Trigger)</f>
        <v>#NUM!</v>
      </c>
      <c r="F94" s="195" t="str">
        <f>IFERROR(_xll.RtGet("DTSIMI1",D94,"ask")/100,"")</f>
        <v/>
      </c>
      <c r="G94" s="118" t="e">
        <f>_xll.qlSimpleQuoteSetValue(E94,F94,Trigger)</f>
        <v>#VALUE!</v>
      </c>
      <c r="I94" s="293" t="str">
        <f t="shared" si="41"/>
        <v/>
      </c>
      <c r="J94" s="294" t="s">
        <v>202</v>
      </c>
      <c r="K94" s="294" t="str">
        <f t="shared" si="37"/>
        <v>EURYC1M_AB1E_52Y</v>
      </c>
      <c r="L94" s="195" t="e">
        <f>_xll.qlSimpleQuote(K94,,,,Trigger)</f>
        <v>#NUM!</v>
      </c>
      <c r="M94" s="195" t="str">
        <f>IFERROR(_xll.RtGet("DTSIMI1",K94,"ASK")/100,"")</f>
        <v/>
      </c>
      <c r="N94" s="285" t="e">
        <f>_xll.qlSimpleQuoteSetValue(L94,M94,Trigger)</f>
        <v>#VALUE!</v>
      </c>
      <c r="O94" s="166"/>
      <c r="P94" s="293" t="str">
        <f t="shared" ref="P94:P102" si="44">IF(V94="","","Sw")</f>
        <v/>
      </c>
      <c r="Q94" s="294" t="s">
        <v>202</v>
      </c>
      <c r="R94" s="294" t="str">
        <f t="shared" si="38"/>
        <v>EUR_CURVE_3M_52Y</v>
      </c>
      <c r="S94" s="195" t="e">
        <f>_xll.qlSimpleQuote(R94,,,,Trigger)</f>
        <v>#NUM!</v>
      </c>
      <c r="T94" s="195" t="str">
        <f>IFERROR(_xll.RtGet("DTSIMI1",R94,$T$3)/100,"")</f>
        <v/>
      </c>
      <c r="U94" s="195" t="str">
        <f>IFERROR(_xll.RtGet("DTSIMI1",R94,$U$3)/100,"")</f>
        <v/>
      </c>
      <c r="V94" s="195" t="str">
        <f t="shared" si="35"/>
        <v/>
      </c>
      <c r="W94" s="285" t="e">
        <f>_xll.qlSimpleQuoteSetValue(S94,V94,Trigger)</f>
        <v>#VALUE!</v>
      </c>
      <c r="X94" s="156"/>
      <c r="Y94" s="293" t="str">
        <f t="shared" ref="Y94:Y102" si="45">IF(AC94="","","Sw")</f>
        <v/>
      </c>
      <c r="Z94" s="294" t="s">
        <v>202</v>
      </c>
      <c r="AA94" s="294" t="str">
        <f t="shared" si="39"/>
        <v>EURAB6R52Y=</v>
      </c>
      <c r="AB94" s="195" t="e">
        <f>_xll.qlSimpleQuote(AA94,,,,Trigger)</f>
        <v>#NUM!</v>
      </c>
      <c r="AC94" s="195" t="str">
        <f>IFERROR(_xll.RtGet("DTSIMI1",AA94,$AC$3)/100,"")</f>
        <v/>
      </c>
      <c r="AD94" s="195" t="str">
        <f>IFERROR(_xll.RtGet("DTSIMI1",AA94,$AD$3)/100,"")</f>
        <v/>
      </c>
      <c r="AE94" s="195" t="str">
        <f t="shared" si="36"/>
        <v/>
      </c>
      <c r="AF94" s="195" t="e">
        <f>_xll.qlSimpleQuoteSetValue(AB94,AC94,Trigger)</f>
        <v>#VALUE!</v>
      </c>
      <c r="AG94" s="166"/>
      <c r="AH94" s="293" t="str">
        <f t="shared" ref="AH94:AH102" si="46">IF(AL94="","","Sw")</f>
        <v/>
      </c>
      <c r="AI94" s="294" t="s">
        <v>202</v>
      </c>
      <c r="AJ94" s="294" t="str">
        <f t="shared" si="40"/>
        <v>EUR_CURVE_12M_52Y</v>
      </c>
      <c r="AK94" s="195" t="e">
        <f>_xll.qlSimpleQuote(AJ94,,,,Trigger)</f>
        <v>#NUM!</v>
      </c>
      <c r="AL94" s="195" t="str">
        <f>IFERROR(_xll.RtGet("DTSIMI1",AJ94,"ASK")/100,"")</f>
        <v/>
      </c>
      <c r="AM94" s="285" t="e">
        <f>_xll.qlSimpleQuoteSetValue(AK94,AL94,Trigger)</f>
        <v>#VALUE!</v>
      </c>
    </row>
    <row r="95" spans="2:39" hidden="1" outlineLevel="1" x14ac:dyDescent="0.2">
      <c r="B95" s="187" t="str">
        <f t="shared" si="43"/>
        <v/>
      </c>
      <c r="C95" s="293" t="s">
        <v>203</v>
      </c>
      <c r="D95" s="294" t="str">
        <f t="shared" si="42"/>
        <v>EUROISDDS53Y</v>
      </c>
      <c r="E95" s="294" t="e">
        <f>_xll.qlSimpleQuote(D95,,,,Trigger)</f>
        <v>#NUM!</v>
      </c>
      <c r="F95" s="195" t="str">
        <f>IFERROR(_xll.RtGet("DTSIMI1",D95,"ask")/100,"")</f>
        <v/>
      </c>
      <c r="G95" s="118" t="e">
        <f>_xll.qlSimpleQuoteSetValue(E95,F95,Trigger)</f>
        <v>#VALUE!</v>
      </c>
      <c r="I95" s="293" t="str">
        <f t="shared" si="41"/>
        <v/>
      </c>
      <c r="J95" s="294" t="s">
        <v>203</v>
      </c>
      <c r="K95" s="294" t="str">
        <f t="shared" si="37"/>
        <v>EURYC1M_AB1E_53Y</v>
      </c>
      <c r="L95" s="195" t="e">
        <f>_xll.qlSimpleQuote(K95,,,,Trigger)</f>
        <v>#NUM!</v>
      </c>
      <c r="M95" s="195" t="str">
        <f>IFERROR(_xll.RtGet("DTSIMI1",K95,"ASK")/100,"")</f>
        <v/>
      </c>
      <c r="N95" s="285" t="e">
        <f>_xll.qlSimpleQuoteSetValue(L95,M95,Trigger)</f>
        <v>#VALUE!</v>
      </c>
      <c r="O95" s="166"/>
      <c r="P95" s="293" t="str">
        <f t="shared" si="44"/>
        <v/>
      </c>
      <c r="Q95" s="294" t="s">
        <v>203</v>
      </c>
      <c r="R95" s="294" t="str">
        <f t="shared" si="38"/>
        <v>EUR_CURVE_3M_53Y</v>
      </c>
      <c r="S95" s="195" t="e">
        <f>_xll.qlSimpleQuote(R95,,,,Trigger)</f>
        <v>#NUM!</v>
      </c>
      <c r="T95" s="195" t="str">
        <f>IFERROR(_xll.RtGet("DTSIMI1",R95,$T$3)/100,"")</f>
        <v/>
      </c>
      <c r="U95" s="195" t="str">
        <f>IFERROR(_xll.RtGet("DTSIMI1",R95,$U$3)/100,"")</f>
        <v/>
      </c>
      <c r="V95" s="195" t="str">
        <f t="shared" si="35"/>
        <v/>
      </c>
      <c r="W95" s="285" t="e">
        <f>_xll.qlSimpleQuoteSetValue(S95,V95,Trigger)</f>
        <v>#VALUE!</v>
      </c>
      <c r="X95" s="156"/>
      <c r="Y95" s="293" t="str">
        <f t="shared" si="45"/>
        <v/>
      </c>
      <c r="Z95" s="294" t="s">
        <v>203</v>
      </c>
      <c r="AA95" s="294" t="str">
        <f t="shared" si="39"/>
        <v>EURAB6R53Y=</v>
      </c>
      <c r="AB95" s="195" t="e">
        <f>_xll.qlSimpleQuote(AA95,,,,Trigger)</f>
        <v>#NUM!</v>
      </c>
      <c r="AC95" s="195" t="str">
        <f>IFERROR(_xll.RtGet("DTSIMI1",AA95,$AC$3)/100,"")</f>
        <v/>
      </c>
      <c r="AD95" s="195" t="str">
        <f>IFERROR(_xll.RtGet("DTSIMI1",AA95,$AD$3)/100,"")</f>
        <v/>
      </c>
      <c r="AE95" s="195" t="str">
        <f t="shared" si="36"/>
        <v/>
      </c>
      <c r="AF95" s="195" t="e">
        <f>_xll.qlSimpleQuoteSetValue(AB95,AC95,Trigger)</f>
        <v>#VALUE!</v>
      </c>
      <c r="AG95" s="166"/>
      <c r="AH95" s="293" t="str">
        <f t="shared" si="46"/>
        <v/>
      </c>
      <c r="AI95" s="294" t="s">
        <v>203</v>
      </c>
      <c r="AJ95" s="294" t="str">
        <f t="shared" si="40"/>
        <v>EUR_CURVE_12M_53Y</v>
      </c>
      <c r="AK95" s="195" t="e">
        <f>_xll.qlSimpleQuote(AJ95,,,,Trigger)</f>
        <v>#NUM!</v>
      </c>
      <c r="AL95" s="195" t="str">
        <f>IFERROR(_xll.RtGet("DTSIMI1",AJ95,"ASK")/100,"")</f>
        <v/>
      </c>
      <c r="AM95" s="285" t="e">
        <f>_xll.qlSimpleQuoteSetValue(AK95,AL95,Trigger)</f>
        <v>#VALUE!</v>
      </c>
    </row>
    <row r="96" spans="2:39" hidden="1" outlineLevel="1" x14ac:dyDescent="0.2">
      <c r="B96" s="187" t="str">
        <f t="shared" si="43"/>
        <v/>
      </c>
      <c r="C96" s="293" t="s">
        <v>204</v>
      </c>
      <c r="D96" s="294" t="str">
        <f t="shared" si="42"/>
        <v>EUROISDDS54Y</v>
      </c>
      <c r="E96" s="294" t="e">
        <f>_xll.qlSimpleQuote(D96,,,,Trigger)</f>
        <v>#NUM!</v>
      </c>
      <c r="F96" s="195" t="str">
        <f>IFERROR(_xll.RtGet("DTSIMI1",D96,"ask")/100,"")</f>
        <v/>
      </c>
      <c r="G96" s="118" t="e">
        <f>_xll.qlSimpleQuoteSetValue(E96,F96,Trigger)</f>
        <v>#VALUE!</v>
      </c>
      <c r="I96" s="293" t="str">
        <f t="shared" si="41"/>
        <v/>
      </c>
      <c r="J96" s="294" t="s">
        <v>204</v>
      </c>
      <c r="K96" s="294" t="str">
        <f t="shared" si="37"/>
        <v>EURYC1M_AB1E_54Y</v>
      </c>
      <c r="L96" s="195" t="e">
        <f>_xll.qlSimpleQuote(K96,,,,Trigger)</f>
        <v>#NUM!</v>
      </c>
      <c r="M96" s="195" t="str">
        <f>IFERROR(_xll.RtGet("DTSIMI1",K96,"ASK")/100,"")</f>
        <v/>
      </c>
      <c r="N96" s="285" t="e">
        <f>_xll.qlSimpleQuoteSetValue(L96,M96,Trigger)</f>
        <v>#VALUE!</v>
      </c>
      <c r="O96" s="166"/>
      <c r="P96" s="293" t="str">
        <f t="shared" si="44"/>
        <v/>
      </c>
      <c r="Q96" s="294" t="s">
        <v>204</v>
      </c>
      <c r="R96" s="294" t="str">
        <f t="shared" si="38"/>
        <v>EUR_CURVE_3M_54Y</v>
      </c>
      <c r="S96" s="195" t="e">
        <f>_xll.qlSimpleQuote(R96,,,,Trigger)</f>
        <v>#NUM!</v>
      </c>
      <c r="T96" s="195" t="str">
        <f>IFERROR(_xll.RtGet("DTSIMI1",R96,$T$3)/100,"")</f>
        <v/>
      </c>
      <c r="U96" s="195" t="str">
        <f>IFERROR(_xll.RtGet("DTSIMI1",R96,$U$3)/100,"")</f>
        <v/>
      </c>
      <c r="V96" s="195" t="str">
        <f t="shared" si="35"/>
        <v/>
      </c>
      <c r="W96" s="285" t="e">
        <f>_xll.qlSimpleQuoteSetValue(S96,V96,Trigger)</f>
        <v>#VALUE!</v>
      </c>
      <c r="X96" s="156"/>
      <c r="Y96" s="293" t="str">
        <f t="shared" si="45"/>
        <v/>
      </c>
      <c r="Z96" s="294" t="s">
        <v>204</v>
      </c>
      <c r="AA96" s="294" t="str">
        <f t="shared" si="39"/>
        <v>EURAB6R54Y=</v>
      </c>
      <c r="AB96" s="195" t="e">
        <f>_xll.qlSimpleQuote(AA96,,,,Trigger)</f>
        <v>#NUM!</v>
      </c>
      <c r="AC96" s="195" t="str">
        <f>IFERROR(_xll.RtGet("DTSIMI1",AA96,$AC$3)/100,"")</f>
        <v/>
      </c>
      <c r="AD96" s="195" t="str">
        <f>IFERROR(_xll.RtGet("DTSIMI1",AA96,$AD$3)/100,"")</f>
        <v/>
      </c>
      <c r="AE96" s="195" t="str">
        <f t="shared" si="36"/>
        <v/>
      </c>
      <c r="AF96" s="195" t="e">
        <f>_xll.qlSimpleQuoteSetValue(AB96,AC96,Trigger)</f>
        <v>#VALUE!</v>
      </c>
      <c r="AG96" s="166"/>
      <c r="AH96" s="293" t="str">
        <f t="shared" si="46"/>
        <v/>
      </c>
      <c r="AI96" s="294" t="s">
        <v>204</v>
      </c>
      <c r="AJ96" s="294" t="str">
        <f t="shared" si="40"/>
        <v>EUR_CURVE_12M_54Y</v>
      </c>
      <c r="AK96" s="195" t="e">
        <f>_xll.qlSimpleQuote(AJ96,,,,Trigger)</f>
        <v>#NUM!</v>
      </c>
      <c r="AL96" s="195" t="str">
        <f>IFERROR(_xll.RtGet("DTSIMI1",AJ96,"ASK")/100,"")</f>
        <v/>
      </c>
      <c r="AM96" s="285" t="e">
        <f>_xll.qlSimpleQuoteSetValue(AK96,AL96,Trigger)</f>
        <v>#VALUE!</v>
      </c>
    </row>
    <row r="97" spans="2:39" hidden="1" outlineLevel="1" x14ac:dyDescent="0.2">
      <c r="B97" s="187" t="str">
        <f t="shared" si="43"/>
        <v/>
      </c>
      <c r="C97" s="293" t="s">
        <v>205</v>
      </c>
      <c r="D97" s="294" t="str">
        <f t="shared" si="42"/>
        <v>EUROISDDS55Y</v>
      </c>
      <c r="E97" s="294" t="e">
        <f>_xll.qlSimpleQuote(D97,,,,Trigger)</f>
        <v>#NUM!</v>
      </c>
      <c r="F97" s="195" t="str">
        <f>IFERROR(_xll.RtGet("DTSIMI1",D97,"ask")/100,"")</f>
        <v/>
      </c>
      <c r="G97" s="118" t="e">
        <f>_xll.qlSimpleQuoteSetValue(E97,F97,Trigger)</f>
        <v>#VALUE!</v>
      </c>
      <c r="I97" s="293" t="str">
        <f t="shared" si="41"/>
        <v/>
      </c>
      <c r="J97" s="294" t="s">
        <v>205</v>
      </c>
      <c r="K97" s="294" t="str">
        <f t="shared" si="37"/>
        <v>EURYC1M_AB1E_55Y</v>
      </c>
      <c r="L97" s="195" t="e">
        <f>_xll.qlSimpleQuote(K97,,,,Trigger)</f>
        <v>#NUM!</v>
      </c>
      <c r="M97" s="195" t="str">
        <f>IFERROR(_xll.RtGet("DTSIMI1",K97,"ASK")/100,"")</f>
        <v/>
      </c>
      <c r="N97" s="285" t="e">
        <f>_xll.qlSimpleQuoteSetValue(L97,M97,Trigger)</f>
        <v>#VALUE!</v>
      </c>
      <c r="O97" s="166"/>
      <c r="P97" s="293" t="str">
        <f t="shared" si="44"/>
        <v/>
      </c>
      <c r="Q97" s="294" t="s">
        <v>205</v>
      </c>
      <c r="R97" s="294" t="str">
        <f t="shared" si="38"/>
        <v>EUR_CURVE_3M_55Y</v>
      </c>
      <c r="S97" s="195" t="e">
        <f>_xll.qlSimpleQuote(R97,,,,Trigger)</f>
        <v>#NUM!</v>
      </c>
      <c r="T97" s="195" t="str">
        <f>IFERROR(_xll.RtGet("DTSIMI1",R97,$T$3)/100,"")</f>
        <v/>
      </c>
      <c r="U97" s="195" t="str">
        <f>IFERROR(_xll.RtGet("DTSIMI1",R97,$U$3)/100,"")</f>
        <v/>
      </c>
      <c r="V97" s="195" t="str">
        <f t="shared" si="35"/>
        <v/>
      </c>
      <c r="W97" s="285" t="e">
        <f>_xll.qlSimpleQuoteSetValue(S97,V97,Trigger)</f>
        <v>#VALUE!</v>
      </c>
      <c r="X97" s="156"/>
      <c r="Y97" s="293" t="str">
        <f t="shared" si="45"/>
        <v/>
      </c>
      <c r="Z97" s="294" t="s">
        <v>205</v>
      </c>
      <c r="AA97" s="294" t="str">
        <f t="shared" si="39"/>
        <v>EURAB6R55Y=</v>
      </c>
      <c r="AB97" s="195" t="e">
        <f>_xll.qlSimpleQuote(AA97,,,,Trigger)</f>
        <v>#NUM!</v>
      </c>
      <c r="AC97" s="195" t="str">
        <f>IFERROR(_xll.RtGet("DTSIMI1",AA97,$AC$3)/100,"")</f>
        <v/>
      </c>
      <c r="AD97" s="195" t="str">
        <f>IFERROR(_xll.RtGet("DTSIMI1",AA97,$AD$3)/100,"")</f>
        <v/>
      </c>
      <c r="AE97" s="195" t="str">
        <f t="shared" si="36"/>
        <v/>
      </c>
      <c r="AF97" s="195" t="e">
        <f>_xll.qlSimpleQuoteSetValue(AB97,AC97,Trigger)</f>
        <v>#VALUE!</v>
      </c>
      <c r="AG97" s="166"/>
      <c r="AH97" s="293" t="str">
        <f t="shared" si="46"/>
        <v/>
      </c>
      <c r="AI97" s="294" t="s">
        <v>205</v>
      </c>
      <c r="AJ97" s="294" t="str">
        <f t="shared" si="40"/>
        <v>EUR_CURVE_12M_55Y</v>
      </c>
      <c r="AK97" s="195" t="e">
        <f>_xll.qlSimpleQuote(AJ97,,,,Trigger)</f>
        <v>#NUM!</v>
      </c>
      <c r="AL97" s="195" t="str">
        <f>IFERROR(_xll.RtGet("DTSIMI1",AJ97,"ASK")/100,"")</f>
        <v/>
      </c>
      <c r="AM97" s="285" t="e">
        <f>_xll.qlSimpleQuoteSetValue(AK97,AL97,Trigger)</f>
        <v>#VALUE!</v>
      </c>
    </row>
    <row r="98" spans="2:39" hidden="1" outlineLevel="1" x14ac:dyDescent="0.2">
      <c r="B98" s="187" t="str">
        <f t="shared" si="43"/>
        <v/>
      </c>
      <c r="C98" s="293" t="s">
        <v>206</v>
      </c>
      <c r="D98" s="294" t="str">
        <f t="shared" si="42"/>
        <v>EUROISDDS56Y</v>
      </c>
      <c r="E98" s="294" t="e">
        <f>_xll.qlSimpleQuote(D98,,,,Trigger)</f>
        <v>#NUM!</v>
      </c>
      <c r="F98" s="195" t="str">
        <f>IFERROR(_xll.RtGet("DTSIMI1",D98,"ask")/100,"")</f>
        <v/>
      </c>
      <c r="G98" s="118" t="e">
        <f>_xll.qlSimpleQuoteSetValue(E98,F98,Trigger)</f>
        <v>#VALUE!</v>
      </c>
      <c r="I98" s="293" t="str">
        <f t="shared" si="41"/>
        <v/>
      </c>
      <c r="J98" s="294" t="s">
        <v>206</v>
      </c>
      <c r="K98" s="294" t="str">
        <f t="shared" si="37"/>
        <v>EURYC1M_AB1E_56Y</v>
      </c>
      <c r="L98" s="195" t="e">
        <f>_xll.qlSimpleQuote(K98,,,,Trigger)</f>
        <v>#NUM!</v>
      </c>
      <c r="M98" s="195" t="str">
        <f>IFERROR(_xll.RtGet("DTSIMI1",K98,"ASK")/100,"")</f>
        <v/>
      </c>
      <c r="N98" s="285" t="e">
        <f>_xll.qlSimpleQuoteSetValue(L98,M98,Trigger)</f>
        <v>#VALUE!</v>
      </c>
      <c r="O98" s="166"/>
      <c r="P98" s="293" t="str">
        <f t="shared" si="44"/>
        <v/>
      </c>
      <c r="Q98" s="294" t="s">
        <v>206</v>
      </c>
      <c r="R98" s="294" t="str">
        <f t="shared" si="38"/>
        <v>EUR_CURVE_3M_56Y</v>
      </c>
      <c r="S98" s="195" t="e">
        <f>_xll.qlSimpleQuote(R98,,,,Trigger)</f>
        <v>#NUM!</v>
      </c>
      <c r="T98" s="195" t="str">
        <f>IFERROR(_xll.RtGet("DTSIMI1",R98,$T$3)/100,"")</f>
        <v/>
      </c>
      <c r="U98" s="195" t="str">
        <f>IFERROR(_xll.RtGet("DTSIMI1",R98,$U$3)/100,"")</f>
        <v/>
      </c>
      <c r="V98" s="195" t="str">
        <f t="shared" si="35"/>
        <v/>
      </c>
      <c r="W98" s="285" t="e">
        <f>_xll.qlSimpleQuoteSetValue(S98,V98,Trigger)</f>
        <v>#VALUE!</v>
      </c>
      <c r="X98" s="156"/>
      <c r="Y98" s="293" t="str">
        <f t="shared" si="45"/>
        <v/>
      </c>
      <c r="Z98" s="294" t="s">
        <v>206</v>
      </c>
      <c r="AA98" s="294" t="str">
        <f t="shared" si="39"/>
        <v>EURAB6R56Y=</v>
      </c>
      <c r="AB98" s="195" t="e">
        <f>_xll.qlSimpleQuote(AA98,,,,Trigger)</f>
        <v>#NUM!</v>
      </c>
      <c r="AC98" s="195" t="str">
        <f>IFERROR(_xll.RtGet("DTSIMI1",AA98,$AC$3)/100,"")</f>
        <v/>
      </c>
      <c r="AD98" s="195" t="str">
        <f>IFERROR(_xll.RtGet("DTSIMI1",AA98,$AD$3)/100,"")</f>
        <v/>
      </c>
      <c r="AE98" s="195" t="str">
        <f t="shared" si="36"/>
        <v/>
      </c>
      <c r="AF98" s="195" t="e">
        <f>_xll.qlSimpleQuoteSetValue(AB98,AC98,Trigger)</f>
        <v>#VALUE!</v>
      </c>
      <c r="AG98" s="166"/>
      <c r="AH98" s="293" t="str">
        <f t="shared" si="46"/>
        <v/>
      </c>
      <c r="AI98" s="294" t="s">
        <v>206</v>
      </c>
      <c r="AJ98" s="294" t="str">
        <f t="shared" si="40"/>
        <v>EUR_CURVE_12M_56Y</v>
      </c>
      <c r="AK98" s="195" t="e">
        <f>_xll.qlSimpleQuote(AJ98,,,,Trigger)</f>
        <v>#NUM!</v>
      </c>
      <c r="AL98" s="195" t="str">
        <f>IFERROR(_xll.RtGet("DTSIMI1",AJ98,"ASK")/100,"")</f>
        <v/>
      </c>
      <c r="AM98" s="285" t="e">
        <f>_xll.qlSimpleQuoteSetValue(AK98,AL98,Trigger)</f>
        <v>#VALUE!</v>
      </c>
    </row>
    <row r="99" spans="2:39" hidden="1" outlineLevel="1" x14ac:dyDescent="0.2">
      <c r="B99" s="187" t="str">
        <f t="shared" si="43"/>
        <v/>
      </c>
      <c r="C99" s="293" t="s">
        <v>207</v>
      </c>
      <c r="D99" s="294" t="str">
        <f t="shared" si="42"/>
        <v>EUROISDDS57Y</v>
      </c>
      <c r="E99" s="294" t="e">
        <f>_xll.qlSimpleQuote(D99,,,,Trigger)</f>
        <v>#NUM!</v>
      </c>
      <c r="F99" s="195" t="str">
        <f>IFERROR(_xll.RtGet("DTSIMI1",D99,"ask")/100,"")</f>
        <v/>
      </c>
      <c r="G99" s="118" t="e">
        <f>_xll.qlSimpleQuoteSetValue(E99,F99,Trigger)</f>
        <v>#VALUE!</v>
      </c>
      <c r="I99" s="293" t="str">
        <f t="shared" si="41"/>
        <v/>
      </c>
      <c r="J99" s="294" t="s">
        <v>207</v>
      </c>
      <c r="K99" s="294" t="str">
        <f t="shared" si="37"/>
        <v>EURYC1M_AB1E_57Y</v>
      </c>
      <c r="L99" s="195" t="e">
        <f>_xll.qlSimpleQuote(K99,,,,Trigger)</f>
        <v>#NUM!</v>
      </c>
      <c r="M99" s="195" t="str">
        <f>IFERROR(_xll.RtGet("DTSIMI1",K99,"ASK")/100,"")</f>
        <v/>
      </c>
      <c r="N99" s="285" t="e">
        <f>_xll.qlSimpleQuoteSetValue(L99,M99,Trigger)</f>
        <v>#VALUE!</v>
      </c>
      <c r="O99" s="166"/>
      <c r="P99" s="293" t="str">
        <f t="shared" si="44"/>
        <v/>
      </c>
      <c r="Q99" s="294" t="s">
        <v>207</v>
      </c>
      <c r="R99" s="294" t="str">
        <f t="shared" si="38"/>
        <v>EUR_CURVE_3M_57Y</v>
      </c>
      <c r="S99" s="195" t="e">
        <f>_xll.qlSimpleQuote(R99,,,,Trigger)</f>
        <v>#NUM!</v>
      </c>
      <c r="T99" s="195" t="str">
        <f>IFERROR(_xll.RtGet("DTSIMI1",R99,$T$3)/100,"")</f>
        <v/>
      </c>
      <c r="U99" s="195" t="str">
        <f>IFERROR(_xll.RtGet("DTSIMI1",R99,$U$3)/100,"")</f>
        <v/>
      </c>
      <c r="V99" s="195" t="str">
        <f t="shared" si="35"/>
        <v/>
      </c>
      <c r="W99" s="285" t="e">
        <f>_xll.qlSimpleQuoteSetValue(S99,V99,Trigger)</f>
        <v>#VALUE!</v>
      </c>
      <c r="X99" s="156"/>
      <c r="Y99" s="293" t="str">
        <f t="shared" si="45"/>
        <v/>
      </c>
      <c r="Z99" s="294" t="s">
        <v>207</v>
      </c>
      <c r="AA99" s="294" t="str">
        <f t="shared" si="39"/>
        <v>EURAB6R57Y=</v>
      </c>
      <c r="AB99" s="195" t="e">
        <f>_xll.qlSimpleQuote(AA99,,,,Trigger)</f>
        <v>#NUM!</v>
      </c>
      <c r="AC99" s="195" t="str">
        <f>IFERROR(_xll.RtGet("DTSIMI1",AA99,$AC$3)/100,"")</f>
        <v/>
      </c>
      <c r="AD99" s="195" t="str">
        <f>IFERROR(_xll.RtGet("DTSIMI1",AA99,$AD$3)/100,"")</f>
        <v/>
      </c>
      <c r="AE99" s="195" t="str">
        <f t="shared" si="36"/>
        <v/>
      </c>
      <c r="AF99" s="195" t="e">
        <f>_xll.qlSimpleQuoteSetValue(AB99,AC99,Trigger)</f>
        <v>#VALUE!</v>
      </c>
      <c r="AG99" s="166"/>
      <c r="AH99" s="293" t="str">
        <f t="shared" si="46"/>
        <v/>
      </c>
      <c r="AI99" s="294" t="s">
        <v>207</v>
      </c>
      <c r="AJ99" s="294" t="str">
        <f t="shared" si="40"/>
        <v>EUR_CURVE_12M_57Y</v>
      </c>
      <c r="AK99" s="195" t="e">
        <f>_xll.qlSimpleQuote(AJ99,,,,Trigger)</f>
        <v>#NUM!</v>
      </c>
      <c r="AL99" s="195" t="str">
        <f>IFERROR(_xll.RtGet("DTSIMI1",AJ99,"ASK")/100,"")</f>
        <v/>
      </c>
      <c r="AM99" s="285" t="e">
        <f>_xll.qlSimpleQuoteSetValue(AK99,AL99,Trigger)</f>
        <v>#VALUE!</v>
      </c>
    </row>
    <row r="100" spans="2:39" hidden="1" outlineLevel="1" x14ac:dyDescent="0.2">
      <c r="B100" s="187" t="str">
        <f t="shared" si="43"/>
        <v/>
      </c>
      <c r="C100" s="293" t="s">
        <v>208</v>
      </c>
      <c r="D100" s="294" t="str">
        <f t="shared" si="42"/>
        <v>EUROISDDS58Y</v>
      </c>
      <c r="E100" s="294" t="e">
        <f>_xll.qlSimpleQuote(D100,,,,Trigger)</f>
        <v>#NUM!</v>
      </c>
      <c r="F100" s="195" t="str">
        <f>IFERROR(_xll.RtGet("DTSIMI1",D100,"ask")/100,"")</f>
        <v/>
      </c>
      <c r="G100" s="118" t="e">
        <f>_xll.qlSimpleQuoteSetValue(E100,F100,Trigger)</f>
        <v>#VALUE!</v>
      </c>
      <c r="I100" s="293" t="str">
        <f t="shared" si="41"/>
        <v/>
      </c>
      <c r="J100" s="294" t="s">
        <v>208</v>
      </c>
      <c r="K100" s="294" t="str">
        <f t="shared" si="37"/>
        <v>EURYC1M_AB1E_58Y</v>
      </c>
      <c r="L100" s="195" t="e">
        <f>_xll.qlSimpleQuote(K100,,,,Trigger)</f>
        <v>#NUM!</v>
      </c>
      <c r="M100" s="195" t="str">
        <f>IFERROR(_xll.RtGet("DTSIMI1",K100,"ASK")/100,"")</f>
        <v/>
      </c>
      <c r="N100" s="285" t="e">
        <f>_xll.qlSimpleQuoteSetValue(L100,M100,Trigger)</f>
        <v>#VALUE!</v>
      </c>
      <c r="O100" s="166"/>
      <c r="P100" s="293" t="str">
        <f t="shared" si="44"/>
        <v/>
      </c>
      <c r="Q100" s="294" t="s">
        <v>208</v>
      </c>
      <c r="R100" s="294" t="str">
        <f t="shared" si="38"/>
        <v>EUR_CURVE_3M_58Y</v>
      </c>
      <c r="S100" s="195" t="e">
        <f>_xll.qlSimpleQuote(R100,,,,Trigger)</f>
        <v>#NUM!</v>
      </c>
      <c r="T100" s="195" t="str">
        <f>IFERROR(_xll.RtGet("DTSIMI1",R100,$T$3)/100,"")</f>
        <v/>
      </c>
      <c r="U100" s="195" t="str">
        <f>IFERROR(_xll.RtGet("DTSIMI1",R100,$U$3)/100,"")</f>
        <v/>
      </c>
      <c r="V100" s="195" t="str">
        <f t="shared" si="35"/>
        <v/>
      </c>
      <c r="W100" s="285" t="e">
        <f>_xll.qlSimpleQuoteSetValue(S100,V100,Trigger)</f>
        <v>#VALUE!</v>
      </c>
      <c r="X100" s="156"/>
      <c r="Y100" s="293" t="str">
        <f t="shared" si="45"/>
        <v/>
      </c>
      <c r="Z100" s="294" t="s">
        <v>208</v>
      </c>
      <c r="AA100" s="294" t="str">
        <f t="shared" si="39"/>
        <v>EURAB6R58Y=</v>
      </c>
      <c r="AB100" s="195" t="e">
        <f>_xll.qlSimpleQuote(AA100,,,,Trigger)</f>
        <v>#NUM!</v>
      </c>
      <c r="AC100" s="195" t="str">
        <f>IFERROR(_xll.RtGet("DTSIMI1",AA100,$AC$3)/100,"")</f>
        <v/>
      </c>
      <c r="AD100" s="195" t="str">
        <f>IFERROR(_xll.RtGet("DTSIMI1",AA100,$AD$3)/100,"")</f>
        <v/>
      </c>
      <c r="AE100" s="195" t="str">
        <f t="shared" si="36"/>
        <v/>
      </c>
      <c r="AF100" s="195" t="e">
        <f>_xll.qlSimpleQuoteSetValue(AB100,AC100,Trigger)</f>
        <v>#VALUE!</v>
      </c>
      <c r="AG100" s="166"/>
      <c r="AH100" s="293" t="str">
        <f t="shared" si="46"/>
        <v/>
      </c>
      <c r="AI100" s="294" t="s">
        <v>208</v>
      </c>
      <c r="AJ100" s="294" t="str">
        <f t="shared" si="40"/>
        <v>EUR_CURVE_12M_58Y</v>
      </c>
      <c r="AK100" s="195" t="e">
        <f>_xll.qlSimpleQuote(AJ100,,,,Trigger)</f>
        <v>#NUM!</v>
      </c>
      <c r="AL100" s="195" t="str">
        <f>IFERROR(_xll.RtGet("DTSIMI1",AJ100,"ASK")/100,"")</f>
        <v/>
      </c>
      <c r="AM100" s="285" t="e">
        <f>_xll.qlSimpleQuoteSetValue(AK100,AL100,Trigger)</f>
        <v>#VALUE!</v>
      </c>
    </row>
    <row r="101" spans="2:39" hidden="1" outlineLevel="1" x14ac:dyDescent="0.2">
      <c r="B101" s="187" t="str">
        <f t="shared" si="43"/>
        <v/>
      </c>
      <c r="C101" s="293" t="s">
        <v>209</v>
      </c>
      <c r="D101" s="294" t="str">
        <f t="shared" si="42"/>
        <v>EUROISDDS59Y</v>
      </c>
      <c r="E101" s="294" t="e">
        <f>_xll.qlSimpleQuote(D101,,,,Trigger)</f>
        <v>#NUM!</v>
      </c>
      <c r="F101" s="195" t="str">
        <f>IFERROR(_xll.RtGet("DTSIMI1",D101,"ask")/100,"")</f>
        <v/>
      </c>
      <c r="G101" s="118" t="e">
        <f>_xll.qlSimpleQuoteSetValue(E101,F101,Trigger)</f>
        <v>#VALUE!</v>
      </c>
      <c r="I101" s="293" t="str">
        <f t="shared" si="41"/>
        <v/>
      </c>
      <c r="J101" s="294" t="s">
        <v>209</v>
      </c>
      <c r="K101" s="294" t="str">
        <f t="shared" si="37"/>
        <v>EURYC1M_AB1E_59Y</v>
      </c>
      <c r="L101" s="195" t="e">
        <f>_xll.qlSimpleQuote(K101,,,,Trigger)</f>
        <v>#NUM!</v>
      </c>
      <c r="M101" s="195" t="str">
        <f>IFERROR(_xll.RtGet("DTSIMI1",K101,"ASK")/100,"")</f>
        <v/>
      </c>
      <c r="N101" s="285" t="e">
        <f>_xll.qlSimpleQuoteSetValue(L101,M101,Trigger)</f>
        <v>#VALUE!</v>
      </c>
      <c r="O101" s="166"/>
      <c r="P101" s="293" t="str">
        <f t="shared" si="44"/>
        <v/>
      </c>
      <c r="Q101" s="294" t="s">
        <v>209</v>
      </c>
      <c r="R101" s="294" t="str">
        <f t="shared" si="38"/>
        <v>EUR_CURVE_3M_59Y</v>
      </c>
      <c r="S101" s="195" t="e">
        <f>_xll.qlSimpleQuote(R101,,,,Trigger)</f>
        <v>#NUM!</v>
      </c>
      <c r="T101" s="195" t="str">
        <f>IFERROR(_xll.RtGet("DTSIMI1",R101,$T$3)/100,"")</f>
        <v/>
      </c>
      <c r="U101" s="195" t="str">
        <f>IFERROR(_xll.RtGet("DTSIMI1",R101,$U$3)/100,"")</f>
        <v/>
      </c>
      <c r="V101" s="195" t="str">
        <f t="shared" si="35"/>
        <v/>
      </c>
      <c r="W101" s="285" t="e">
        <f>_xll.qlSimpleQuoteSetValue(S101,V101,Trigger)</f>
        <v>#VALUE!</v>
      </c>
      <c r="X101" s="156"/>
      <c r="Y101" s="293" t="str">
        <f t="shared" si="45"/>
        <v/>
      </c>
      <c r="Z101" s="294" t="s">
        <v>209</v>
      </c>
      <c r="AA101" s="294" t="str">
        <f t="shared" si="39"/>
        <v>EURAB6R59Y=</v>
      </c>
      <c r="AB101" s="195" t="e">
        <f>_xll.qlSimpleQuote(AA101,,,,Trigger)</f>
        <v>#NUM!</v>
      </c>
      <c r="AC101" s="195" t="str">
        <f>IFERROR(_xll.RtGet("DTSIMI1",AA101,$AC$3)/100,"")</f>
        <v/>
      </c>
      <c r="AD101" s="195" t="str">
        <f>IFERROR(_xll.RtGet("DTSIMI1",AA101,$AD$3)/100,"")</f>
        <v/>
      </c>
      <c r="AE101" s="195" t="str">
        <f t="shared" si="36"/>
        <v/>
      </c>
      <c r="AF101" s="195" t="e">
        <f>_xll.qlSimpleQuoteSetValue(AB101,AC101,Trigger)</f>
        <v>#VALUE!</v>
      </c>
      <c r="AG101" s="166"/>
      <c r="AH101" s="293" t="str">
        <f t="shared" si="46"/>
        <v/>
      </c>
      <c r="AI101" s="294" t="s">
        <v>209</v>
      </c>
      <c r="AJ101" s="294" t="str">
        <f t="shared" si="40"/>
        <v>EUR_CURVE_12M_59Y</v>
      </c>
      <c r="AK101" s="195" t="e">
        <f>_xll.qlSimpleQuote(AJ101,,,,Trigger)</f>
        <v>#NUM!</v>
      </c>
      <c r="AL101" s="195" t="str">
        <f>IFERROR(_xll.RtGet("DTSIMI1",AJ101,"ASK")/100,"")</f>
        <v/>
      </c>
      <c r="AM101" s="285" t="e">
        <f>_xll.qlSimpleQuoteSetValue(AK101,AL101,Trigger)</f>
        <v>#VALUE!</v>
      </c>
    </row>
    <row r="102" spans="2:39" collapsed="1" x14ac:dyDescent="0.2">
      <c r="B102" s="198" t="str">
        <f t="shared" si="43"/>
        <v/>
      </c>
      <c r="C102" s="330" t="s">
        <v>187</v>
      </c>
      <c r="D102" s="330" t="str">
        <f t="shared" si="42"/>
        <v>EUROISDDS60Y</v>
      </c>
      <c r="E102" s="331" t="e">
        <f>_xll.qlSimpleQuote(D102,,,,Trigger)</f>
        <v>#NUM!</v>
      </c>
      <c r="F102" s="326" t="str">
        <f>IFERROR(_xll.RtGet("DTSIMI1",D102,"ask")/100,"")</f>
        <v/>
      </c>
      <c r="G102" s="119" t="e">
        <f>_xll.qlSimpleQuoteSetValue(E102,F102,Trigger)</f>
        <v>#VALUE!</v>
      </c>
      <c r="I102" s="330" t="str">
        <f t="shared" si="41"/>
        <v/>
      </c>
      <c r="J102" s="330" t="s">
        <v>187</v>
      </c>
      <c r="K102" s="331" t="str">
        <f t="shared" si="37"/>
        <v>EURYC1M_AB1E_60Y</v>
      </c>
      <c r="L102" s="326" t="e">
        <f>_xll.qlSimpleQuote(K102,,,,Trigger)</f>
        <v>#NUM!</v>
      </c>
      <c r="M102" s="326" t="str">
        <f>IFERROR(_xll.RtGet("DTSIMI1",K102,"ASK")/100,"")</f>
        <v/>
      </c>
      <c r="N102" s="300" t="e">
        <f>_xll.qlSimpleQuoteSetValue(L102,M102,Trigger)</f>
        <v>#VALUE!</v>
      </c>
      <c r="O102" s="166"/>
      <c r="P102" s="330" t="str">
        <f t="shared" si="44"/>
        <v/>
      </c>
      <c r="Q102" s="330" t="s">
        <v>187</v>
      </c>
      <c r="R102" s="331" t="str">
        <f t="shared" si="38"/>
        <v>EUR_CURVE_3M_60Y</v>
      </c>
      <c r="S102" s="326" t="e">
        <f>_xll.qlSimpleQuote(R102,,,,Trigger)</f>
        <v>#NUM!</v>
      </c>
      <c r="T102" s="326" t="str">
        <f>IFERROR(_xll.RtGet("DTSIMI1",R102,$T$3)/100,"")</f>
        <v/>
      </c>
      <c r="U102" s="326" t="str">
        <f>IFERROR(_xll.RtGet("DTSIMI1",R102,$U$3)/100,"")</f>
        <v/>
      </c>
      <c r="V102" s="326" t="str">
        <f t="shared" si="35"/>
        <v/>
      </c>
      <c r="W102" s="300" t="e">
        <f>_xll.qlSimpleQuoteSetValue(S102,V102,Trigger)</f>
        <v>#VALUE!</v>
      </c>
      <c r="X102" s="156"/>
      <c r="Y102" s="330" t="str">
        <f t="shared" si="45"/>
        <v/>
      </c>
      <c r="Z102" s="330" t="s">
        <v>187</v>
      </c>
      <c r="AA102" s="331" t="str">
        <f t="shared" si="39"/>
        <v>EURAB6R60Y=</v>
      </c>
      <c r="AB102" s="326" t="e">
        <f>_xll.qlSimpleQuote(AA102,,,,Trigger)</f>
        <v>#NUM!</v>
      </c>
      <c r="AC102" s="326" t="str">
        <f>IFERROR(_xll.RtGet("DTSIMI1",AA102,$AC$3)/100,"")</f>
        <v/>
      </c>
      <c r="AD102" s="326" t="str">
        <f>IFERROR(_xll.RtGet("DTSIMI1",AA102,$AD$3)/100,"")</f>
        <v/>
      </c>
      <c r="AE102" s="326" t="str">
        <f t="shared" si="36"/>
        <v/>
      </c>
      <c r="AF102" s="326" t="e">
        <f>_xll.qlSimpleQuoteSetValue(AB102,AC102,Trigger)</f>
        <v>#VALUE!</v>
      </c>
      <c r="AG102" s="166"/>
      <c r="AH102" s="330" t="str">
        <f t="shared" si="46"/>
        <v/>
      </c>
      <c r="AI102" s="330" t="s">
        <v>187</v>
      </c>
      <c r="AJ102" s="331" t="str">
        <f t="shared" si="40"/>
        <v>EUR_CURVE_12M_60Y</v>
      </c>
      <c r="AK102" s="326" t="e">
        <f>_xll.qlSimpleQuote(AJ102,,,,Trigger)</f>
        <v>#NUM!</v>
      </c>
      <c r="AL102" s="326" t="str">
        <f>IFERROR(_xll.RtGet("DTSIMI1",AJ102,"ASK")/100,"")</f>
        <v/>
      </c>
      <c r="AM102" s="300" t="e">
        <f>_xll.qlSimpleQuoteSetValue(AK102,AL102,Trigger)</f>
        <v>#VALUE!</v>
      </c>
    </row>
    <row r="103" spans="2:39" x14ac:dyDescent="0.2">
      <c r="C103" s="301"/>
      <c r="D103" s="301"/>
      <c r="E103" s="301"/>
      <c r="F103" s="166"/>
      <c r="G103" s="166"/>
      <c r="I103" s="197"/>
      <c r="J103" s="197"/>
      <c r="K103" s="197"/>
      <c r="L103" s="197"/>
      <c r="M103" s="197"/>
      <c r="N103" s="166"/>
      <c r="O103" s="166"/>
      <c r="P103" s="166"/>
      <c r="Q103" s="166"/>
      <c r="R103" s="166"/>
      <c r="S103" s="166"/>
      <c r="T103" s="166"/>
      <c r="U103" s="166"/>
      <c r="V103" s="197"/>
      <c r="W103" s="166"/>
      <c r="X103" s="156"/>
      <c r="Y103" s="156"/>
      <c r="Z103" s="156"/>
      <c r="AA103" s="156"/>
      <c r="AB103" s="156"/>
      <c r="AC103" s="197"/>
      <c r="AD103" s="166"/>
      <c r="AE103" s="166"/>
      <c r="AF103" s="166"/>
      <c r="AG103" s="166"/>
      <c r="AH103" s="166"/>
      <c r="AI103" s="166"/>
      <c r="AJ103" s="166"/>
      <c r="AK103" s="166"/>
      <c r="AL103" s="197"/>
      <c r="AM103" s="166"/>
    </row>
    <row r="104" spans="2:39" x14ac:dyDescent="0.2">
      <c r="C104" s="301"/>
      <c r="D104" s="301"/>
      <c r="E104" s="301"/>
      <c r="F104" s="166"/>
      <c r="G104" s="166"/>
      <c r="I104" s="166"/>
      <c r="J104" s="166"/>
      <c r="K104" s="166"/>
      <c r="L104" s="166"/>
      <c r="M104" s="166"/>
      <c r="N104" s="166"/>
      <c r="O104" s="166"/>
      <c r="P104" s="166"/>
      <c r="Q104" s="166"/>
      <c r="R104" s="166"/>
      <c r="S104" s="166"/>
      <c r="T104" s="166"/>
      <c r="U104" s="166"/>
      <c r="V104" s="166"/>
      <c r="W104" s="166"/>
      <c r="X104" s="156"/>
      <c r="Y104" s="156"/>
      <c r="Z104" s="156"/>
      <c r="AA104" s="156"/>
      <c r="AB104" s="156"/>
      <c r="AC104" s="166"/>
      <c r="AD104" s="166"/>
      <c r="AE104" s="166"/>
      <c r="AF104" s="166"/>
      <c r="AG104" s="166"/>
      <c r="AH104" s="166"/>
      <c r="AI104" s="166"/>
      <c r="AJ104" s="166"/>
      <c r="AK104" s="166"/>
      <c r="AL104" s="166"/>
      <c r="AM104" s="166"/>
    </row>
    <row r="105" spans="2:39" x14ac:dyDescent="0.2">
      <c r="C105" s="301"/>
      <c r="D105" s="301"/>
      <c r="E105" s="301"/>
      <c r="F105" s="166"/>
      <c r="G105" s="166"/>
      <c r="I105" s="166"/>
      <c r="J105" s="166"/>
      <c r="K105" s="166"/>
      <c r="L105" s="166"/>
      <c r="M105" s="166"/>
      <c r="N105" s="166"/>
      <c r="O105" s="166"/>
      <c r="P105" s="166"/>
      <c r="Q105" s="166"/>
      <c r="R105" s="166"/>
      <c r="S105" s="166"/>
      <c r="T105" s="166"/>
      <c r="U105" s="166"/>
      <c r="V105" s="166"/>
      <c r="W105" s="166"/>
      <c r="X105" s="156"/>
      <c r="Y105" s="156"/>
      <c r="Z105" s="156"/>
      <c r="AA105" s="156"/>
      <c r="AB105" s="156"/>
      <c r="AC105" s="166"/>
      <c r="AD105" s="166"/>
      <c r="AE105" s="166"/>
      <c r="AF105" s="166"/>
      <c r="AG105" s="166"/>
      <c r="AH105" s="166"/>
      <c r="AI105" s="166"/>
      <c r="AJ105" s="166"/>
      <c r="AK105" s="166"/>
      <c r="AL105" s="166"/>
      <c r="AM105" s="166"/>
    </row>
    <row r="106" spans="2:39" x14ac:dyDescent="0.2">
      <c r="C106" s="301"/>
      <c r="D106" s="301"/>
      <c r="E106" s="301"/>
      <c r="F106" s="166"/>
      <c r="G106" s="166"/>
      <c r="I106" s="166"/>
      <c r="J106" s="166"/>
      <c r="K106" s="166"/>
      <c r="L106" s="166"/>
      <c r="M106" s="166"/>
      <c r="N106" s="166"/>
      <c r="O106" s="166"/>
      <c r="P106" s="166"/>
      <c r="Q106" s="166"/>
      <c r="R106" s="166"/>
      <c r="S106" s="166"/>
      <c r="T106" s="166"/>
      <c r="U106" s="166"/>
      <c r="V106" s="166"/>
      <c r="W106" s="166"/>
      <c r="X106" s="156"/>
      <c r="Y106" s="156"/>
      <c r="Z106" s="156"/>
      <c r="AA106" s="156"/>
      <c r="AB106" s="156"/>
      <c r="AC106" s="166"/>
      <c r="AD106" s="166"/>
      <c r="AE106" s="166"/>
      <c r="AF106" s="166"/>
      <c r="AG106" s="166"/>
      <c r="AH106" s="166"/>
      <c r="AI106" s="166"/>
      <c r="AJ106" s="166"/>
      <c r="AK106" s="166"/>
      <c r="AL106" s="166"/>
      <c r="AM106" s="166"/>
    </row>
    <row r="107" spans="2:39" x14ac:dyDescent="0.2">
      <c r="C107" s="301"/>
      <c r="D107" s="301"/>
      <c r="E107" s="301"/>
      <c r="F107" s="166"/>
      <c r="G107" s="166"/>
      <c r="I107" s="166"/>
      <c r="J107" s="166"/>
      <c r="K107" s="166"/>
      <c r="L107" s="166"/>
      <c r="M107" s="166"/>
      <c r="N107" s="166"/>
      <c r="O107" s="166"/>
      <c r="P107" s="166"/>
      <c r="Q107" s="166"/>
      <c r="R107" s="166"/>
      <c r="S107" s="166"/>
      <c r="T107" s="166"/>
      <c r="U107" s="166"/>
      <c r="V107" s="166"/>
      <c r="W107" s="166"/>
      <c r="X107" s="156"/>
      <c r="Y107" s="156"/>
      <c r="Z107" s="156"/>
      <c r="AA107" s="156"/>
      <c r="AB107" s="156"/>
      <c r="AC107" s="166"/>
      <c r="AD107" s="166"/>
      <c r="AE107" s="166"/>
      <c r="AF107" s="166"/>
      <c r="AG107" s="166"/>
      <c r="AH107" s="166"/>
      <c r="AI107" s="166"/>
      <c r="AJ107" s="166"/>
      <c r="AK107" s="166"/>
      <c r="AL107" s="166"/>
      <c r="AM107" s="166"/>
    </row>
    <row r="108" spans="2:39" x14ac:dyDescent="0.2">
      <c r="C108" s="301"/>
      <c r="D108" s="301"/>
      <c r="E108" s="301"/>
      <c r="F108" s="166"/>
      <c r="G108" s="166"/>
      <c r="I108" s="166"/>
      <c r="J108" s="166"/>
      <c r="K108" s="166"/>
      <c r="L108" s="166"/>
      <c r="M108" s="166"/>
      <c r="N108" s="166"/>
      <c r="O108" s="166"/>
      <c r="P108" s="166"/>
      <c r="Q108" s="166"/>
      <c r="R108" s="166"/>
      <c r="S108" s="166"/>
      <c r="T108" s="166"/>
      <c r="U108" s="166"/>
      <c r="V108" s="166"/>
      <c r="W108" s="166"/>
      <c r="X108" s="156"/>
      <c r="Y108" s="156"/>
      <c r="Z108" s="156"/>
      <c r="AA108" s="156"/>
      <c r="AB108" s="156"/>
      <c r="AC108" s="166"/>
      <c r="AD108" s="166"/>
      <c r="AE108" s="166"/>
      <c r="AF108" s="166"/>
      <c r="AG108" s="166"/>
      <c r="AH108" s="166"/>
      <c r="AI108" s="166"/>
      <c r="AJ108" s="166"/>
      <c r="AK108" s="166"/>
      <c r="AL108" s="166"/>
      <c r="AM108" s="166"/>
    </row>
    <row r="109" spans="2:39" x14ac:dyDescent="0.2">
      <c r="C109" s="301"/>
      <c r="D109" s="301"/>
      <c r="E109" s="301"/>
      <c r="F109" s="166"/>
      <c r="G109" s="166"/>
      <c r="I109" s="166"/>
      <c r="J109" s="166"/>
      <c r="K109" s="166"/>
      <c r="L109" s="166"/>
      <c r="M109" s="166"/>
      <c r="N109" s="166"/>
      <c r="O109" s="166"/>
      <c r="P109" s="166"/>
      <c r="Q109" s="166"/>
      <c r="R109" s="166"/>
      <c r="S109" s="166"/>
      <c r="T109" s="166"/>
      <c r="U109" s="166"/>
      <c r="V109" s="166"/>
      <c r="W109" s="166"/>
      <c r="X109" s="156"/>
      <c r="Y109" s="156"/>
      <c r="Z109" s="156"/>
      <c r="AA109" s="156"/>
      <c r="AB109" s="156"/>
      <c r="AC109" s="166"/>
      <c r="AD109" s="166"/>
      <c r="AE109" s="166"/>
      <c r="AF109" s="166"/>
      <c r="AG109" s="166"/>
      <c r="AH109" s="166"/>
      <c r="AI109" s="166"/>
      <c r="AJ109" s="166"/>
      <c r="AK109" s="166"/>
      <c r="AL109" s="166"/>
      <c r="AM109" s="166"/>
    </row>
    <row r="110" spans="2:39" x14ac:dyDescent="0.2">
      <c r="C110" s="301"/>
      <c r="D110" s="301"/>
      <c r="E110" s="301"/>
      <c r="F110" s="166"/>
      <c r="G110" s="166"/>
      <c r="I110" s="166"/>
      <c r="J110" s="166"/>
      <c r="K110" s="166"/>
      <c r="L110" s="166"/>
      <c r="M110" s="166"/>
      <c r="N110" s="166"/>
      <c r="O110" s="166"/>
      <c r="P110" s="166"/>
      <c r="Q110" s="166"/>
      <c r="R110" s="166"/>
      <c r="S110" s="166"/>
      <c r="T110" s="166"/>
      <c r="U110" s="166"/>
      <c r="V110" s="166"/>
      <c r="W110" s="166"/>
      <c r="X110" s="156"/>
      <c r="Y110" s="156"/>
      <c r="Z110" s="156"/>
      <c r="AA110" s="156"/>
      <c r="AB110" s="156"/>
      <c r="AC110" s="166"/>
      <c r="AD110" s="166"/>
      <c r="AE110" s="166"/>
      <c r="AF110" s="166"/>
      <c r="AG110" s="166"/>
      <c r="AH110" s="166"/>
      <c r="AI110" s="166"/>
      <c r="AJ110" s="166"/>
      <c r="AK110" s="166"/>
      <c r="AL110" s="166"/>
      <c r="AM110" s="166"/>
    </row>
    <row r="111" spans="2:39" x14ac:dyDescent="0.2">
      <c r="C111" s="301"/>
      <c r="D111" s="301"/>
      <c r="E111" s="301"/>
      <c r="F111" s="166"/>
      <c r="G111" s="166"/>
      <c r="I111" s="166"/>
      <c r="J111" s="166"/>
      <c r="K111" s="166"/>
      <c r="L111" s="166"/>
      <c r="M111" s="166"/>
      <c r="N111" s="166"/>
      <c r="O111" s="166"/>
      <c r="P111" s="166"/>
      <c r="Q111" s="166"/>
      <c r="R111" s="166"/>
      <c r="S111" s="166"/>
      <c r="T111" s="166"/>
      <c r="U111" s="166"/>
      <c r="V111" s="166"/>
      <c r="W111" s="166"/>
      <c r="X111" s="156"/>
      <c r="Y111" s="156"/>
      <c r="Z111" s="156"/>
      <c r="AA111" s="156"/>
      <c r="AB111" s="156"/>
      <c r="AC111" s="166"/>
      <c r="AD111" s="166"/>
      <c r="AE111" s="166"/>
      <c r="AF111" s="166"/>
      <c r="AG111" s="166"/>
      <c r="AH111" s="166"/>
      <c r="AI111" s="166"/>
      <c r="AJ111" s="166"/>
      <c r="AK111" s="166"/>
      <c r="AL111" s="166"/>
      <c r="AM111" s="166"/>
    </row>
    <row r="112" spans="2:39" x14ac:dyDescent="0.2">
      <c r="C112" s="301"/>
      <c r="D112" s="301"/>
      <c r="E112" s="301"/>
      <c r="F112" s="166"/>
      <c r="G112" s="166"/>
      <c r="I112" s="166"/>
      <c r="J112" s="166"/>
      <c r="K112" s="166"/>
      <c r="L112" s="166"/>
      <c r="M112" s="166"/>
      <c r="N112" s="166"/>
      <c r="O112" s="166"/>
      <c r="P112" s="166"/>
      <c r="Q112" s="166"/>
      <c r="R112" s="166"/>
      <c r="S112" s="166"/>
      <c r="T112" s="166"/>
      <c r="U112" s="166"/>
      <c r="V112" s="166"/>
      <c r="W112" s="166"/>
      <c r="X112" s="156"/>
      <c r="Y112" s="156"/>
      <c r="Z112" s="156"/>
      <c r="AA112" s="156"/>
      <c r="AB112" s="156"/>
      <c r="AC112" s="166"/>
      <c r="AD112" s="166"/>
      <c r="AE112" s="166"/>
      <c r="AF112" s="166"/>
      <c r="AG112" s="166"/>
      <c r="AH112" s="166"/>
      <c r="AI112" s="166"/>
      <c r="AJ112" s="166"/>
      <c r="AK112" s="166"/>
      <c r="AL112" s="166"/>
      <c r="AM112" s="166"/>
    </row>
    <row r="113" spans="3:39" x14ac:dyDescent="0.2">
      <c r="C113" s="301"/>
      <c r="D113" s="301"/>
      <c r="E113" s="301"/>
      <c r="F113" s="166"/>
      <c r="G113" s="166"/>
      <c r="I113" s="166"/>
      <c r="J113" s="166"/>
      <c r="K113" s="166"/>
      <c r="L113" s="166"/>
      <c r="M113" s="166"/>
      <c r="N113" s="166"/>
      <c r="O113" s="166"/>
      <c r="P113" s="166"/>
      <c r="Q113" s="166"/>
      <c r="R113" s="166"/>
      <c r="S113" s="166"/>
      <c r="T113" s="166"/>
      <c r="U113" s="166"/>
      <c r="V113" s="166"/>
      <c r="W113" s="166"/>
      <c r="X113" s="156"/>
      <c r="Y113" s="156"/>
      <c r="Z113" s="156"/>
      <c r="AA113" s="156"/>
      <c r="AB113" s="156"/>
      <c r="AC113" s="166"/>
      <c r="AD113" s="166"/>
      <c r="AE113" s="166"/>
      <c r="AF113" s="166"/>
      <c r="AG113" s="166"/>
      <c r="AH113" s="166"/>
      <c r="AI113" s="166"/>
      <c r="AJ113" s="166"/>
      <c r="AK113" s="166"/>
      <c r="AL113" s="166"/>
      <c r="AM113" s="166"/>
    </row>
    <row r="114" spans="3:39" x14ac:dyDescent="0.2">
      <c r="C114" s="301"/>
      <c r="D114" s="301"/>
      <c r="E114" s="301"/>
      <c r="F114" s="166"/>
      <c r="G114" s="166"/>
      <c r="I114" s="166"/>
      <c r="J114" s="166"/>
      <c r="K114" s="166"/>
      <c r="L114" s="166"/>
      <c r="M114" s="166"/>
      <c r="N114" s="166"/>
      <c r="O114" s="166"/>
      <c r="P114" s="166"/>
      <c r="Q114" s="166"/>
      <c r="R114" s="166"/>
      <c r="S114" s="166"/>
      <c r="T114" s="166"/>
      <c r="U114" s="166"/>
      <c r="V114" s="166"/>
      <c r="W114" s="166"/>
      <c r="X114" s="156"/>
      <c r="Y114" s="156"/>
      <c r="Z114" s="156"/>
      <c r="AA114" s="156"/>
      <c r="AB114" s="156"/>
      <c r="AC114" s="166"/>
      <c r="AD114" s="166"/>
      <c r="AE114" s="166"/>
      <c r="AF114" s="166"/>
      <c r="AG114" s="166"/>
      <c r="AH114" s="166"/>
      <c r="AI114" s="166"/>
      <c r="AJ114" s="166"/>
      <c r="AK114" s="166"/>
      <c r="AL114" s="166"/>
      <c r="AM114" s="166"/>
    </row>
    <row r="115" spans="3:39" x14ac:dyDescent="0.2">
      <c r="C115" s="301"/>
      <c r="D115" s="301"/>
      <c r="E115" s="301"/>
      <c r="F115" s="166"/>
      <c r="G115" s="166"/>
      <c r="I115" s="166"/>
      <c r="J115" s="166"/>
      <c r="K115" s="166"/>
      <c r="L115" s="166"/>
      <c r="M115" s="166"/>
      <c r="N115" s="166"/>
      <c r="O115" s="166"/>
      <c r="P115" s="166"/>
      <c r="Q115" s="166"/>
      <c r="R115" s="166"/>
      <c r="S115" s="166"/>
      <c r="T115" s="166"/>
      <c r="U115" s="166"/>
      <c r="V115" s="166"/>
      <c r="W115" s="166"/>
      <c r="X115" s="156"/>
      <c r="Y115" s="156"/>
      <c r="Z115" s="156"/>
      <c r="AA115" s="156"/>
      <c r="AB115" s="156"/>
      <c r="AC115" s="166"/>
      <c r="AD115" s="166"/>
      <c r="AE115" s="166"/>
      <c r="AF115" s="166"/>
      <c r="AG115" s="166"/>
      <c r="AH115" s="166"/>
      <c r="AI115" s="166"/>
      <c r="AJ115" s="166"/>
      <c r="AK115" s="166"/>
      <c r="AL115" s="166"/>
      <c r="AM115" s="166"/>
    </row>
    <row r="116" spans="3:39" x14ac:dyDescent="0.2">
      <c r="C116" s="301"/>
      <c r="D116" s="301"/>
      <c r="E116" s="301"/>
      <c r="F116" s="166"/>
      <c r="G116" s="166"/>
      <c r="I116" s="166"/>
      <c r="J116" s="166"/>
      <c r="K116" s="166"/>
      <c r="L116" s="166"/>
      <c r="M116" s="166"/>
      <c r="N116" s="166"/>
      <c r="O116" s="166"/>
      <c r="P116" s="166"/>
      <c r="Q116" s="166"/>
      <c r="R116" s="166"/>
      <c r="S116" s="166"/>
      <c r="T116" s="166"/>
      <c r="U116" s="166"/>
      <c r="V116" s="166"/>
      <c r="W116" s="166"/>
      <c r="X116" s="156"/>
      <c r="Y116" s="156"/>
      <c r="Z116" s="156"/>
      <c r="AA116" s="156"/>
      <c r="AB116" s="156"/>
      <c r="AC116" s="166"/>
      <c r="AD116" s="166"/>
      <c r="AE116" s="166"/>
      <c r="AF116" s="166"/>
      <c r="AG116" s="166"/>
      <c r="AH116" s="166"/>
      <c r="AI116" s="166"/>
      <c r="AJ116" s="166"/>
      <c r="AK116" s="166"/>
      <c r="AL116" s="166"/>
      <c r="AM116" s="166"/>
    </row>
    <row r="117" spans="3:39" x14ac:dyDescent="0.2">
      <c r="C117" s="301"/>
      <c r="D117" s="301"/>
      <c r="E117" s="301"/>
      <c r="F117" s="166"/>
      <c r="G117" s="166"/>
      <c r="I117" s="166"/>
      <c r="J117" s="166"/>
      <c r="K117" s="166"/>
      <c r="L117" s="166"/>
      <c r="M117" s="166"/>
      <c r="N117" s="166"/>
      <c r="O117" s="166"/>
      <c r="P117" s="166"/>
      <c r="Q117" s="166"/>
      <c r="R117" s="166"/>
      <c r="S117" s="166"/>
      <c r="T117" s="166"/>
      <c r="U117" s="166"/>
      <c r="V117" s="166"/>
      <c r="W117" s="166"/>
      <c r="X117" s="156"/>
      <c r="Y117" s="156"/>
      <c r="Z117" s="156"/>
      <c r="AA117" s="156"/>
      <c r="AB117" s="156"/>
      <c r="AC117" s="166"/>
      <c r="AD117" s="166"/>
      <c r="AE117" s="166"/>
      <c r="AF117" s="166"/>
      <c r="AG117" s="166"/>
      <c r="AH117" s="166"/>
      <c r="AI117" s="166"/>
      <c r="AJ117" s="166"/>
      <c r="AK117" s="166"/>
      <c r="AL117" s="166"/>
      <c r="AM117" s="166"/>
    </row>
    <row r="118" spans="3:39" x14ac:dyDescent="0.2">
      <c r="C118" s="301"/>
      <c r="D118" s="301"/>
      <c r="E118" s="301"/>
      <c r="F118" s="166"/>
      <c r="G118" s="166"/>
      <c r="I118" s="166"/>
      <c r="J118" s="166"/>
      <c r="K118" s="166"/>
      <c r="L118" s="166"/>
      <c r="M118" s="166"/>
      <c r="N118" s="166"/>
      <c r="O118" s="166"/>
      <c r="P118" s="166"/>
      <c r="Q118" s="166"/>
      <c r="R118" s="166"/>
      <c r="S118" s="166"/>
      <c r="T118" s="166"/>
      <c r="U118" s="166"/>
      <c r="V118" s="166"/>
      <c r="W118" s="166"/>
      <c r="X118" s="156"/>
      <c r="Y118" s="156"/>
      <c r="Z118" s="156"/>
      <c r="AA118" s="156"/>
      <c r="AB118" s="156"/>
      <c r="AC118" s="166"/>
      <c r="AD118" s="166"/>
      <c r="AE118" s="166"/>
      <c r="AF118" s="166"/>
      <c r="AG118" s="166"/>
      <c r="AH118" s="166"/>
      <c r="AI118" s="166"/>
      <c r="AJ118" s="166"/>
      <c r="AK118" s="166"/>
      <c r="AL118" s="166"/>
      <c r="AM118" s="166"/>
    </row>
    <row r="119" spans="3:39" x14ac:dyDescent="0.2">
      <c r="C119" s="301"/>
      <c r="D119" s="301"/>
      <c r="E119" s="301"/>
      <c r="F119" s="166"/>
      <c r="G119" s="166"/>
      <c r="I119" s="166"/>
      <c r="J119" s="166"/>
      <c r="K119" s="166"/>
      <c r="L119" s="166"/>
      <c r="M119" s="166"/>
      <c r="N119" s="166"/>
      <c r="O119" s="166"/>
      <c r="P119" s="166"/>
      <c r="Q119" s="166"/>
      <c r="R119" s="166"/>
      <c r="S119" s="166"/>
      <c r="T119" s="166"/>
      <c r="U119" s="166"/>
      <c r="V119" s="166"/>
      <c r="W119" s="166"/>
      <c r="X119" s="156"/>
      <c r="Y119" s="156"/>
      <c r="Z119" s="156"/>
      <c r="AA119" s="156"/>
      <c r="AB119" s="156"/>
      <c r="AC119" s="166"/>
      <c r="AD119" s="166"/>
      <c r="AE119" s="166"/>
      <c r="AF119" s="166"/>
      <c r="AG119" s="166"/>
      <c r="AH119" s="166"/>
      <c r="AI119" s="166"/>
      <c r="AJ119" s="166"/>
      <c r="AK119" s="166"/>
      <c r="AL119" s="166"/>
      <c r="AM119" s="166"/>
    </row>
    <row r="120" spans="3:39" x14ac:dyDescent="0.2">
      <c r="C120" s="301"/>
      <c r="D120" s="301"/>
      <c r="E120" s="301"/>
      <c r="F120" s="166"/>
      <c r="G120" s="166"/>
      <c r="I120" s="166"/>
      <c r="J120" s="166"/>
      <c r="K120" s="166"/>
      <c r="L120" s="166"/>
      <c r="M120" s="166"/>
      <c r="N120" s="166"/>
      <c r="O120" s="166"/>
      <c r="P120" s="166"/>
      <c r="Q120" s="166"/>
      <c r="R120" s="166"/>
      <c r="S120" s="166"/>
      <c r="T120" s="166"/>
      <c r="U120" s="166"/>
      <c r="V120" s="166"/>
      <c r="W120" s="166"/>
      <c r="X120" s="156"/>
      <c r="Y120" s="156"/>
      <c r="Z120" s="156"/>
      <c r="AA120" s="156"/>
      <c r="AB120" s="156"/>
      <c r="AC120" s="166"/>
      <c r="AD120" s="166"/>
      <c r="AE120" s="166"/>
      <c r="AF120" s="166"/>
      <c r="AG120" s="166"/>
      <c r="AH120" s="166"/>
      <c r="AI120" s="166"/>
      <c r="AJ120" s="166"/>
      <c r="AK120" s="166"/>
      <c r="AL120" s="166"/>
      <c r="AM120" s="166"/>
    </row>
    <row r="121" spans="3:39" x14ac:dyDescent="0.2">
      <c r="C121" s="301"/>
      <c r="D121" s="301"/>
      <c r="E121" s="301"/>
      <c r="F121" s="166"/>
      <c r="G121" s="166"/>
      <c r="I121" s="166"/>
      <c r="J121" s="166"/>
      <c r="K121" s="166"/>
      <c r="L121" s="166"/>
      <c r="M121" s="166"/>
      <c r="N121" s="166"/>
      <c r="O121" s="166"/>
      <c r="P121" s="166"/>
      <c r="Q121" s="166"/>
      <c r="R121" s="166"/>
      <c r="S121" s="166"/>
      <c r="T121" s="166"/>
      <c r="U121" s="166"/>
      <c r="V121" s="166"/>
      <c r="W121" s="166"/>
      <c r="X121" s="156"/>
      <c r="Y121" s="156"/>
      <c r="Z121" s="156"/>
      <c r="AA121" s="156"/>
      <c r="AB121" s="156"/>
      <c r="AC121" s="166"/>
      <c r="AD121" s="166"/>
      <c r="AE121" s="166"/>
      <c r="AF121" s="166"/>
      <c r="AG121" s="166"/>
      <c r="AH121" s="166"/>
      <c r="AI121" s="166"/>
      <c r="AJ121" s="166"/>
      <c r="AK121" s="166"/>
      <c r="AL121" s="166"/>
      <c r="AM121" s="166"/>
    </row>
    <row r="122" spans="3:39" x14ac:dyDescent="0.2">
      <c r="C122" s="301"/>
      <c r="D122" s="301"/>
      <c r="E122" s="301"/>
      <c r="F122" s="166"/>
      <c r="G122" s="166"/>
      <c r="I122" s="166"/>
      <c r="J122" s="166"/>
      <c r="K122" s="166"/>
      <c r="L122" s="166"/>
      <c r="M122" s="166"/>
      <c r="N122" s="166"/>
      <c r="O122" s="166"/>
      <c r="P122" s="166"/>
      <c r="Q122" s="166"/>
      <c r="R122" s="166"/>
      <c r="S122" s="166"/>
      <c r="T122" s="166"/>
      <c r="U122" s="166"/>
      <c r="V122" s="166"/>
      <c r="W122" s="166"/>
      <c r="X122" s="156"/>
      <c r="Y122" s="156"/>
      <c r="Z122" s="156"/>
      <c r="AA122" s="156"/>
      <c r="AB122" s="156"/>
      <c r="AC122" s="166"/>
      <c r="AD122" s="166"/>
      <c r="AE122" s="166"/>
      <c r="AF122" s="166"/>
      <c r="AG122" s="166"/>
      <c r="AH122" s="166"/>
      <c r="AI122" s="166"/>
      <c r="AJ122" s="166"/>
      <c r="AK122" s="166"/>
      <c r="AL122" s="166"/>
      <c r="AM122" s="166"/>
    </row>
    <row r="123" spans="3:39" x14ac:dyDescent="0.2">
      <c r="C123" s="301"/>
      <c r="D123" s="301"/>
      <c r="E123" s="301"/>
      <c r="F123" s="166"/>
      <c r="G123" s="166"/>
      <c r="H123" s="166"/>
      <c r="I123" s="166"/>
      <c r="J123" s="166"/>
      <c r="K123" s="166"/>
      <c r="L123" s="166"/>
      <c r="M123" s="166"/>
      <c r="N123" s="166"/>
      <c r="O123" s="166"/>
      <c r="P123" s="166"/>
      <c r="Q123" s="166"/>
      <c r="R123" s="166"/>
      <c r="S123" s="166"/>
      <c r="T123" s="166"/>
      <c r="U123" s="166"/>
      <c r="V123" s="166"/>
      <c r="W123" s="166"/>
      <c r="X123" s="156"/>
      <c r="Y123" s="156"/>
      <c r="Z123" s="156"/>
      <c r="AA123" s="156"/>
      <c r="AB123" s="156"/>
      <c r="AC123" s="166"/>
      <c r="AD123" s="166"/>
      <c r="AE123" s="166"/>
      <c r="AF123" s="166"/>
      <c r="AG123" s="166"/>
      <c r="AH123" s="166"/>
      <c r="AI123" s="166"/>
      <c r="AJ123" s="166"/>
      <c r="AK123" s="166"/>
      <c r="AL123" s="166"/>
      <c r="AM123" s="166"/>
    </row>
    <row r="124" spans="3:39" x14ac:dyDescent="0.2">
      <c r="C124" s="301"/>
      <c r="D124" s="301"/>
      <c r="E124" s="301"/>
      <c r="F124" s="166"/>
      <c r="G124" s="166"/>
      <c r="H124" s="166"/>
      <c r="I124" s="166"/>
      <c r="J124" s="166"/>
      <c r="K124" s="166"/>
      <c r="L124" s="166"/>
      <c r="M124" s="166"/>
      <c r="N124" s="166"/>
      <c r="O124" s="166"/>
      <c r="P124" s="166"/>
      <c r="Q124" s="166"/>
      <c r="R124" s="166"/>
      <c r="S124" s="166"/>
      <c r="T124" s="166"/>
      <c r="U124" s="166"/>
      <c r="V124" s="166"/>
      <c r="W124" s="166"/>
      <c r="X124" s="156"/>
      <c r="Y124" s="156"/>
      <c r="Z124" s="156"/>
      <c r="AA124" s="156"/>
      <c r="AB124" s="156"/>
      <c r="AC124" s="166"/>
      <c r="AD124" s="166"/>
      <c r="AE124" s="166"/>
      <c r="AF124" s="166"/>
      <c r="AG124" s="166"/>
      <c r="AH124" s="166"/>
      <c r="AI124" s="166"/>
      <c r="AJ124" s="166"/>
      <c r="AK124" s="166"/>
      <c r="AL124" s="166"/>
      <c r="AM124" s="166"/>
    </row>
    <row r="125" spans="3:39" x14ac:dyDescent="0.2">
      <c r="C125" s="301"/>
      <c r="D125" s="301"/>
      <c r="E125" s="301"/>
      <c r="F125" s="166"/>
      <c r="G125" s="166"/>
      <c r="H125" s="166"/>
      <c r="I125" s="166"/>
      <c r="J125" s="166"/>
      <c r="K125" s="166"/>
      <c r="L125" s="166"/>
      <c r="M125" s="166"/>
      <c r="N125" s="166"/>
      <c r="O125" s="166"/>
      <c r="P125" s="166"/>
      <c r="Q125" s="166"/>
      <c r="R125" s="166"/>
      <c r="S125" s="166"/>
      <c r="T125" s="166"/>
      <c r="U125" s="166"/>
      <c r="V125" s="166"/>
      <c r="W125" s="166"/>
      <c r="X125" s="156"/>
      <c r="Y125" s="156"/>
      <c r="Z125" s="156"/>
      <c r="AA125" s="156"/>
      <c r="AB125" s="156"/>
      <c r="AC125" s="166"/>
      <c r="AD125" s="166"/>
      <c r="AE125" s="166"/>
      <c r="AF125" s="166"/>
      <c r="AG125" s="166"/>
      <c r="AH125" s="166"/>
      <c r="AI125" s="166"/>
      <c r="AJ125" s="166"/>
      <c r="AK125" s="166"/>
      <c r="AL125" s="166"/>
      <c r="AM125" s="166"/>
    </row>
    <row r="126" spans="3:39" x14ac:dyDescent="0.2">
      <c r="C126" s="301"/>
      <c r="D126" s="301"/>
      <c r="E126" s="301"/>
      <c r="F126" s="166"/>
      <c r="G126" s="166"/>
      <c r="H126" s="166"/>
      <c r="I126" s="166"/>
      <c r="J126" s="166"/>
      <c r="K126" s="166"/>
      <c r="L126" s="166"/>
      <c r="M126" s="166"/>
      <c r="N126" s="166"/>
      <c r="O126" s="166"/>
      <c r="P126" s="166"/>
      <c r="Q126" s="166"/>
      <c r="R126" s="166"/>
      <c r="S126" s="166"/>
      <c r="T126" s="166"/>
      <c r="U126" s="166"/>
      <c r="V126" s="166"/>
      <c r="W126" s="166"/>
      <c r="X126" s="166"/>
      <c r="Y126" s="166"/>
      <c r="Z126" s="166"/>
      <c r="AA126" s="166"/>
      <c r="AB126" s="166"/>
      <c r="AC126" s="166"/>
      <c r="AD126" s="166"/>
      <c r="AE126" s="166"/>
      <c r="AF126" s="166"/>
      <c r="AG126" s="166"/>
      <c r="AH126" s="166"/>
      <c r="AI126" s="166"/>
      <c r="AJ126" s="166"/>
      <c r="AK126" s="166"/>
      <c r="AL126" s="166"/>
      <c r="AM126" s="166"/>
    </row>
    <row r="127" spans="3:39" x14ac:dyDescent="0.2">
      <c r="C127" s="301"/>
      <c r="D127" s="301"/>
      <c r="E127" s="301"/>
      <c r="F127" s="166"/>
      <c r="G127" s="166"/>
      <c r="H127" s="166"/>
      <c r="I127" s="166"/>
      <c r="J127" s="166"/>
      <c r="K127" s="166"/>
      <c r="L127" s="166"/>
      <c r="M127" s="166"/>
      <c r="N127" s="166"/>
      <c r="O127" s="166"/>
      <c r="P127" s="166"/>
      <c r="Q127" s="166"/>
      <c r="R127" s="166"/>
      <c r="S127" s="166"/>
      <c r="T127" s="166"/>
      <c r="U127" s="166"/>
      <c r="V127" s="166"/>
      <c r="W127" s="166"/>
      <c r="X127" s="166"/>
      <c r="Y127" s="166"/>
      <c r="Z127" s="166"/>
      <c r="AA127" s="166"/>
      <c r="AB127" s="166"/>
      <c r="AC127" s="166"/>
      <c r="AD127" s="166"/>
      <c r="AE127" s="166"/>
      <c r="AF127" s="166"/>
      <c r="AG127" s="166"/>
      <c r="AH127" s="166"/>
      <c r="AI127" s="166"/>
      <c r="AJ127" s="166"/>
      <c r="AK127" s="166"/>
      <c r="AL127" s="166"/>
      <c r="AM127" s="166"/>
    </row>
    <row r="128" spans="3:39" x14ac:dyDescent="0.2">
      <c r="C128" s="301"/>
      <c r="D128" s="301"/>
      <c r="E128" s="301"/>
      <c r="F128" s="166"/>
      <c r="G128" s="166"/>
      <c r="H128" s="166"/>
      <c r="I128" s="166"/>
      <c r="J128" s="166"/>
      <c r="K128" s="166"/>
      <c r="L128" s="166"/>
      <c r="M128" s="166"/>
      <c r="N128" s="166"/>
      <c r="O128" s="166"/>
      <c r="P128" s="166"/>
      <c r="Q128" s="166"/>
      <c r="R128" s="166"/>
      <c r="S128" s="166"/>
      <c r="T128" s="166"/>
      <c r="U128" s="166"/>
      <c r="V128" s="166"/>
      <c r="W128" s="166"/>
      <c r="X128" s="166"/>
      <c r="Y128" s="166"/>
      <c r="Z128" s="166"/>
      <c r="AA128" s="166"/>
      <c r="AB128" s="166"/>
      <c r="AC128" s="166"/>
      <c r="AD128" s="166"/>
      <c r="AE128" s="166"/>
      <c r="AF128" s="166"/>
      <c r="AG128" s="166"/>
      <c r="AH128" s="166"/>
      <c r="AI128" s="166"/>
      <c r="AJ128" s="166"/>
      <c r="AK128" s="166"/>
      <c r="AL128" s="166"/>
      <c r="AM128" s="166"/>
    </row>
    <row r="129" spans="3:39" x14ac:dyDescent="0.2">
      <c r="C129" s="301"/>
      <c r="D129" s="301"/>
      <c r="E129" s="301"/>
      <c r="F129" s="166"/>
      <c r="G129" s="166"/>
      <c r="H129" s="166"/>
      <c r="I129" s="166"/>
      <c r="J129" s="166"/>
      <c r="K129" s="166"/>
      <c r="L129" s="166"/>
      <c r="M129" s="166"/>
      <c r="N129" s="166"/>
      <c r="O129" s="166"/>
      <c r="P129" s="166"/>
      <c r="Q129" s="166"/>
      <c r="R129" s="166"/>
      <c r="S129" s="166"/>
      <c r="T129" s="166"/>
      <c r="U129" s="166"/>
      <c r="V129" s="166"/>
      <c r="W129" s="166"/>
      <c r="X129" s="166"/>
      <c r="Y129" s="166"/>
      <c r="Z129" s="166"/>
      <c r="AA129" s="166"/>
      <c r="AB129" s="166"/>
      <c r="AC129" s="166"/>
      <c r="AD129" s="166"/>
      <c r="AE129" s="166"/>
      <c r="AF129" s="166"/>
      <c r="AG129" s="166"/>
      <c r="AH129" s="166"/>
      <c r="AI129" s="166"/>
      <c r="AJ129" s="166"/>
      <c r="AK129" s="166"/>
      <c r="AL129" s="166"/>
      <c r="AM129" s="166"/>
    </row>
    <row r="130" spans="3:39" x14ac:dyDescent="0.2">
      <c r="C130" s="301"/>
      <c r="D130" s="301"/>
      <c r="E130" s="301"/>
      <c r="F130" s="166"/>
      <c r="G130" s="166"/>
      <c r="H130" s="166"/>
      <c r="I130" s="166"/>
      <c r="J130" s="166"/>
      <c r="K130" s="166"/>
      <c r="L130" s="166"/>
      <c r="M130" s="166"/>
      <c r="N130" s="166"/>
      <c r="O130" s="166"/>
      <c r="P130" s="166"/>
      <c r="Q130" s="166"/>
      <c r="R130" s="166"/>
      <c r="S130" s="166"/>
      <c r="T130" s="166"/>
      <c r="U130" s="166"/>
      <c r="V130" s="166"/>
      <c r="W130" s="166"/>
      <c r="X130" s="166"/>
      <c r="Y130" s="166"/>
      <c r="Z130" s="166"/>
      <c r="AA130" s="166"/>
      <c r="AB130" s="166"/>
      <c r="AC130" s="166"/>
      <c r="AD130" s="166"/>
      <c r="AE130" s="166"/>
      <c r="AF130" s="166"/>
      <c r="AG130" s="166"/>
      <c r="AH130" s="166"/>
      <c r="AI130" s="166"/>
      <c r="AJ130" s="166"/>
      <c r="AK130" s="166"/>
      <c r="AL130" s="166"/>
      <c r="AM130" s="166"/>
    </row>
    <row r="131" spans="3:39" x14ac:dyDescent="0.2">
      <c r="C131" s="301"/>
      <c r="D131" s="301"/>
      <c r="E131" s="301"/>
      <c r="F131" s="166"/>
      <c r="G131" s="166"/>
      <c r="H131" s="166"/>
      <c r="I131" s="166"/>
      <c r="J131" s="166"/>
      <c r="K131" s="166"/>
      <c r="L131" s="166"/>
      <c r="M131" s="166"/>
      <c r="N131" s="166"/>
      <c r="O131" s="166"/>
      <c r="P131" s="166"/>
      <c r="Q131" s="166"/>
      <c r="R131" s="166"/>
      <c r="S131" s="166"/>
      <c r="T131" s="166"/>
      <c r="U131" s="166"/>
      <c r="V131" s="166"/>
      <c r="W131" s="166"/>
      <c r="X131" s="166"/>
      <c r="Y131" s="166"/>
      <c r="Z131" s="166"/>
      <c r="AA131" s="166"/>
      <c r="AB131" s="166"/>
      <c r="AC131" s="166"/>
      <c r="AD131" s="166"/>
      <c r="AE131" s="166"/>
      <c r="AF131" s="166"/>
      <c r="AG131" s="166"/>
      <c r="AH131" s="166"/>
      <c r="AI131" s="166"/>
      <c r="AJ131" s="166"/>
      <c r="AK131" s="166"/>
      <c r="AL131" s="166"/>
      <c r="AM131" s="166"/>
    </row>
    <row r="132" spans="3:39" x14ac:dyDescent="0.2">
      <c r="C132" s="301"/>
      <c r="D132" s="301"/>
      <c r="E132" s="301"/>
      <c r="F132" s="166"/>
      <c r="G132" s="166"/>
      <c r="H132" s="166"/>
      <c r="I132" s="166"/>
      <c r="J132" s="166"/>
      <c r="K132" s="166"/>
      <c r="L132" s="166"/>
      <c r="M132" s="166"/>
      <c r="N132" s="166"/>
      <c r="O132" s="166"/>
      <c r="P132" s="166"/>
      <c r="Q132" s="166"/>
      <c r="R132" s="166"/>
      <c r="S132" s="166"/>
      <c r="T132" s="166"/>
      <c r="U132" s="166"/>
      <c r="V132" s="166"/>
      <c r="W132" s="166"/>
      <c r="X132" s="166"/>
      <c r="Y132" s="166"/>
      <c r="Z132" s="166"/>
      <c r="AA132" s="166"/>
      <c r="AB132" s="166"/>
      <c r="AC132" s="166"/>
      <c r="AD132" s="166"/>
      <c r="AE132" s="166"/>
      <c r="AF132" s="166"/>
      <c r="AG132" s="166"/>
      <c r="AH132" s="166"/>
      <c r="AI132" s="166"/>
      <c r="AJ132" s="166"/>
      <c r="AK132" s="166"/>
      <c r="AL132" s="166"/>
      <c r="AM132" s="166"/>
    </row>
    <row r="133" spans="3:39" x14ac:dyDescent="0.2">
      <c r="C133" s="301"/>
      <c r="D133" s="301"/>
      <c r="E133" s="301"/>
      <c r="F133" s="166"/>
      <c r="G133" s="166"/>
      <c r="H133" s="166"/>
      <c r="I133" s="166"/>
      <c r="J133" s="166"/>
      <c r="K133" s="166"/>
      <c r="L133" s="166"/>
      <c r="M133" s="166"/>
      <c r="N133" s="166"/>
      <c r="O133" s="166"/>
      <c r="P133" s="166"/>
      <c r="Q133" s="166"/>
      <c r="R133" s="166"/>
      <c r="S133" s="166"/>
      <c r="T133" s="166"/>
      <c r="U133" s="166"/>
      <c r="V133" s="166"/>
      <c r="W133" s="166"/>
      <c r="X133" s="166"/>
      <c r="Y133" s="166"/>
      <c r="Z133" s="166"/>
      <c r="AA133" s="166"/>
      <c r="AB133" s="166"/>
      <c r="AC133" s="166"/>
      <c r="AD133" s="166"/>
      <c r="AE133" s="166"/>
      <c r="AF133" s="166"/>
      <c r="AG133" s="166"/>
      <c r="AH133" s="166"/>
      <c r="AI133" s="166"/>
      <c r="AJ133" s="166"/>
      <c r="AK133" s="166"/>
      <c r="AL133" s="166"/>
      <c r="AM133" s="166"/>
    </row>
    <row r="134" spans="3:39" x14ac:dyDescent="0.2">
      <c r="C134" s="301"/>
      <c r="D134" s="301"/>
      <c r="E134" s="301"/>
      <c r="F134" s="166"/>
      <c r="G134" s="166"/>
      <c r="H134" s="166"/>
      <c r="I134" s="166"/>
      <c r="J134" s="166"/>
      <c r="K134" s="166"/>
      <c r="L134" s="166"/>
      <c r="M134" s="166"/>
      <c r="N134" s="166"/>
      <c r="O134" s="166"/>
      <c r="P134" s="166"/>
      <c r="Q134" s="166"/>
      <c r="R134" s="166"/>
      <c r="S134" s="166"/>
      <c r="T134" s="166"/>
      <c r="U134" s="166"/>
      <c r="V134" s="166"/>
      <c r="W134" s="166"/>
      <c r="X134" s="166"/>
      <c r="Y134" s="166"/>
      <c r="Z134" s="166"/>
      <c r="AA134" s="166"/>
      <c r="AB134" s="166"/>
      <c r="AC134" s="166"/>
      <c r="AD134" s="166"/>
      <c r="AE134" s="166"/>
      <c r="AF134" s="166"/>
      <c r="AG134" s="166"/>
      <c r="AH134" s="166"/>
      <c r="AI134" s="166"/>
      <c r="AJ134" s="166"/>
      <c r="AK134" s="166"/>
      <c r="AL134" s="166"/>
      <c r="AM134" s="166"/>
    </row>
    <row r="135" spans="3:39" x14ac:dyDescent="0.2">
      <c r="C135" s="301"/>
      <c r="D135" s="301"/>
      <c r="E135" s="301"/>
      <c r="F135" s="166"/>
      <c r="G135" s="166"/>
      <c r="H135" s="166"/>
      <c r="I135" s="166"/>
      <c r="J135" s="166"/>
      <c r="K135" s="166"/>
      <c r="L135" s="166"/>
      <c r="M135" s="166"/>
      <c r="N135" s="166"/>
      <c r="O135" s="166"/>
      <c r="P135" s="166"/>
      <c r="Q135" s="166"/>
      <c r="R135" s="166"/>
      <c r="S135" s="166"/>
      <c r="T135" s="166"/>
      <c r="U135" s="166"/>
      <c r="V135" s="166"/>
      <c r="W135" s="166"/>
      <c r="X135" s="166"/>
      <c r="Y135" s="166"/>
      <c r="Z135" s="166"/>
      <c r="AA135" s="166"/>
      <c r="AB135" s="166"/>
      <c r="AC135" s="166"/>
      <c r="AD135" s="166"/>
      <c r="AE135" s="166"/>
      <c r="AF135" s="166"/>
      <c r="AG135" s="166"/>
      <c r="AH135" s="166"/>
      <c r="AI135" s="166"/>
      <c r="AJ135" s="166"/>
      <c r="AK135" s="166"/>
      <c r="AL135" s="166"/>
      <c r="AM135" s="166"/>
    </row>
    <row r="136" spans="3:39" x14ac:dyDescent="0.2">
      <c r="C136" s="301"/>
      <c r="D136" s="301"/>
      <c r="E136" s="301"/>
      <c r="F136" s="166"/>
      <c r="G136" s="166"/>
      <c r="H136" s="166"/>
      <c r="I136" s="166"/>
      <c r="J136" s="166"/>
      <c r="K136" s="166"/>
      <c r="L136" s="166"/>
      <c r="M136" s="166"/>
      <c r="N136" s="166"/>
      <c r="O136" s="166"/>
      <c r="P136" s="166"/>
      <c r="Q136" s="166"/>
      <c r="R136" s="166"/>
      <c r="S136" s="166"/>
      <c r="T136" s="166"/>
      <c r="U136" s="166"/>
      <c r="V136" s="166"/>
      <c r="W136" s="166"/>
      <c r="X136" s="166"/>
      <c r="Y136" s="166"/>
      <c r="Z136" s="166"/>
      <c r="AA136" s="166"/>
      <c r="AB136" s="166"/>
      <c r="AC136" s="166"/>
      <c r="AD136" s="166"/>
      <c r="AE136" s="166"/>
      <c r="AF136" s="166"/>
      <c r="AG136" s="166"/>
      <c r="AH136" s="166"/>
      <c r="AI136" s="166"/>
      <c r="AJ136" s="166"/>
      <c r="AK136" s="166"/>
      <c r="AL136" s="166"/>
      <c r="AM136" s="166"/>
    </row>
    <row r="137" spans="3:39" x14ac:dyDescent="0.2">
      <c r="C137" s="301"/>
      <c r="D137" s="301"/>
      <c r="E137" s="301"/>
      <c r="F137" s="166"/>
      <c r="G137" s="166"/>
      <c r="H137" s="166"/>
      <c r="I137" s="166"/>
      <c r="J137" s="166"/>
      <c r="K137" s="166"/>
      <c r="L137" s="166"/>
      <c r="M137" s="166"/>
      <c r="N137" s="166"/>
      <c r="O137" s="166"/>
      <c r="P137" s="166"/>
      <c r="Q137" s="166"/>
      <c r="R137" s="166"/>
      <c r="S137" s="166"/>
      <c r="T137" s="166"/>
      <c r="U137" s="166"/>
      <c r="V137" s="166"/>
      <c r="W137" s="166"/>
      <c r="X137" s="166"/>
      <c r="Y137" s="166"/>
      <c r="Z137" s="166"/>
      <c r="AA137" s="166"/>
      <c r="AB137" s="166"/>
      <c r="AC137" s="166"/>
      <c r="AD137" s="166"/>
      <c r="AE137" s="166"/>
      <c r="AF137" s="166"/>
      <c r="AG137" s="166"/>
      <c r="AH137" s="166"/>
      <c r="AI137" s="166"/>
      <c r="AJ137" s="166"/>
      <c r="AK137" s="166"/>
      <c r="AL137" s="166"/>
      <c r="AM137" s="166"/>
    </row>
    <row r="138" spans="3:39" x14ac:dyDescent="0.2">
      <c r="C138" s="301"/>
      <c r="D138" s="301"/>
      <c r="E138" s="301"/>
      <c r="F138" s="166"/>
      <c r="G138" s="166"/>
      <c r="H138" s="166"/>
      <c r="I138" s="166"/>
      <c r="J138" s="166"/>
      <c r="K138" s="166"/>
      <c r="L138" s="166"/>
      <c r="M138" s="166"/>
      <c r="N138" s="166"/>
      <c r="O138" s="166"/>
      <c r="P138" s="166"/>
      <c r="Q138" s="166"/>
      <c r="R138" s="166"/>
      <c r="S138" s="166"/>
      <c r="T138" s="166"/>
      <c r="U138" s="166"/>
      <c r="V138" s="166"/>
      <c r="W138" s="166"/>
      <c r="X138" s="166"/>
      <c r="Y138" s="166"/>
      <c r="Z138" s="166"/>
      <c r="AA138" s="166"/>
      <c r="AB138" s="166"/>
      <c r="AC138" s="166"/>
      <c r="AD138" s="166"/>
      <c r="AE138" s="166"/>
      <c r="AF138" s="166"/>
      <c r="AG138" s="166"/>
      <c r="AH138" s="166"/>
      <c r="AI138" s="166"/>
      <c r="AJ138" s="166"/>
      <c r="AK138" s="166"/>
      <c r="AL138" s="166"/>
      <c r="AM138" s="166"/>
    </row>
    <row r="139" spans="3:39" x14ac:dyDescent="0.2">
      <c r="C139" s="301"/>
      <c r="D139" s="301"/>
      <c r="E139" s="301"/>
      <c r="F139" s="166"/>
      <c r="G139" s="166"/>
      <c r="H139" s="166"/>
      <c r="I139" s="166"/>
      <c r="J139" s="166"/>
      <c r="K139" s="166"/>
      <c r="L139" s="166"/>
      <c r="M139" s="166"/>
      <c r="N139" s="166"/>
      <c r="O139" s="166"/>
      <c r="P139" s="166"/>
      <c r="Q139" s="166"/>
      <c r="R139" s="166"/>
      <c r="S139" s="166"/>
      <c r="T139" s="166"/>
      <c r="U139" s="166"/>
      <c r="V139" s="166"/>
      <c r="W139" s="166"/>
      <c r="X139" s="166"/>
      <c r="Y139" s="166"/>
      <c r="Z139" s="166"/>
      <c r="AA139" s="166"/>
      <c r="AB139" s="166"/>
      <c r="AC139" s="166"/>
      <c r="AD139" s="166"/>
      <c r="AE139" s="166"/>
      <c r="AF139" s="166"/>
      <c r="AG139" s="166"/>
      <c r="AH139" s="166"/>
      <c r="AI139" s="166"/>
      <c r="AJ139" s="166"/>
      <c r="AK139" s="166"/>
      <c r="AL139" s="166"/>
      <c r="AM139" s="166"/>
    </row>
    <row r="140" spans="3:39" x14ac:dyDescent="0.2">
      <c r="C140" s="301"/>
      <c r="D140" s="301"/>
      <c r="E140" s="301"/>
      <c r="F140" s="166"/>
      <c r="G140" s="166"/>
      <c r="H140" s="166"/>
      <c r="I140" s="166"/>
      <c r="J140" s="166"/>
      <c r="K140" s="166"/>
      <c r="L140" s="166"/>
      <c r="M140" s="166"/>
      <c r="N140" s="166"/>
      <c r="O140" s="166"/>
      <c r="P140" s="166"/>
      <c r="Q140" s="166"/>
      <c r="R140" s="166"/>
      <c r="S140" s="166"/>
      <c r="T140" s="166"/>
      <c r="U140" s="166"/>
      <c r="V140" s="166"/>
      <c r="W140" s="166"/>
      <c r="X140" s="166"/>
      <c r="Y140" s="166"/>
      <c r="Z140" s="166"/>
      <c r="AA140" s="166"/>
      <c r="AB140" s="166"/>
      <c r="AC140" s="166"/>
      <c r="AD140" s="166"/>
      <c r="AE140" s="166"/>
      <c r="AF140" s="166"/>
      <c r="AG140" s="166"/>
      <c r="AH140" s="166"/>
      <c r="AI140" s="166"/>
      <c r="AJ140" s="166"/>
      <c r="AK140" s="166"/>
      <c r="AL140" s="166"/>
      <c r="AM140" s="166"/>
    </row>
    <row r="141" spans="3:39" x14ac:dyDescent="0.2">
      <c r="C141" s="301"/>
      <c r="D141" s="301"/>
      <c r="E141" s="301"/>
      <c r="F141" s="166"/>
      <c r="G141" s="166"/>
      <c r="H141" s="166"/>
      <c r="I141" s="166"/>
      <c r="J141" s="166"/>
      <c r="K141" s="166"/>
      <c r="L141" s="166"/>
      <c r="M141" s="166"/>
      <c r="N141" s="166"/>
      <c r="O141" s="166"/>
      <c r="P141" s="166"/>
      <c r="Q141" s="166"/>
      <c r="R141" s="166"/>
      <c r="S141" s="166"/>
      <c r="T141" s="166"/>
      <c r="U141" s="166"/>
      <c r="V141" s="166"/>
      <c r="W141" s="166"/>
      <c r="X141" s="166"/>
      <c r="Y141" s="166"/>
      <c r="Z141" s="166"/>
      <c r="AA141" s="166"/>
      <c r="AB141" s="166"/>
      <c r="AC141" s="166"/>
      <c r="AD141" s="166"/>
      <c r="AE141" s="166"/>
      <c r="AF141" s="166"/>
      <c r="AG141" s="166"/>
      <c r="AH141" s="166"/>
      <c r="AI141" s="166"/>
      <c r="AJ141" s="166"/>
      <c r="AK141" s="166"/>
      <c r="AL141" s="166"/>
      <c r="AM141" s="166"/>
    </row>
    <row r="142" spans="3:39" x14ac:dyDescent="0.2">
      <c r="C142" s="301"/>
      <c r="D142" s="301"/>
      <c r="E142" s="301"/>
      <c r="F142" s="166"/>
      <c r="G142" s="166"/>
      <c r="H142" s="166"/>
      <c r="I142" s="166"/>
      <c r="J142" s="166"/>
      <c r="K142" s="166"/>
      <c r="L142" s="166"/>
      <c r="M142" s="166"/>
      <c r="N142" s="166"/>
      <c r="O142" s="166"/>
      <c r="P142" s="166"/>
      <c r="Q142" s="166"/>
      <c r="R142" s="166"/>
      <c r="S142" s="166"/>
      <c r="T142" s="166"/>
      <c r="U142" s="166"/>
      <c r="V142" s="166"/>
      <c r="W142" s="166"/>
      <c r="X142" s="166"/>
      <c r="Y142" s="166"/>
      <c r="Z142" s="166"/>
      <c r="AA142" s="166"/>
      <c r="AB142" s="166"/>
      <c r="AC142" s="166"/>
      <c r="AD142" s="166"/>
      <c r="AE142" s="166"/>
      <c r="AF142" s="166"/>
      <c r="AG142" s="166"/>
      <c r="AH142" s="166"/>
      <c r="AI142" s="166"/>
      <c r="AJ142" s="166"/>
      <c r="AK142" s="166"/>
      <c r="AL142" s="166"/>
      <c r="AM142" s="166"/>
    </row>
    <row r="143" spans="3:39" x14ac:dyDescent="0.2">
      <c r="C143" s="301"/>
      <c r="D143" s="301"/>
      <c r="E143" s="301"/>
      <c r="F143" s="166"/>
      <c r="G143" s="166"/>
      <c r="H143" s="166"/>
      <c r="I143" s="166"/>
      <c r="J143" s="166"/>
      <c r="K143" s="166"/>
      <c r="L143" s="166"/>
      <c r="M143" s="166"/>
      <c r="N143" s="166"/>
      <c r="O143" s="166"/>
      <c r="P143" s="166"/>
      <c r="Q143" s="166"/>
      <c r="R143" s="166"/>
      <c r="S143" s="166"/>
      <c r="T143" s="166"/>
      <c r="U143" s="166"/>
      <c r="V143" s="166"/>
      <c r="W143" s="166"/>
      <c r="X143" s="166"/>
      <c r="Y143" s="166"/>
      <c r="Z143" s="166"/>
      <c r="AA143" s="166"/>
      <c r="AB143" s="166"/>
      <c r="AC143" s="166"/>
      <c r="AD143" s="166"/>
      <c r="AE143" s="166"/>
      <c r="AF143" s="166"/>
      <c r="AG143" s="166"/>
      <c r="AH143" s="166"/>
      <c r="AI143" s="166"/>
      <c r="AJ143" s="166"/>
      <c r="AK143" s="166"/>
      <c r="AL143" s="166"/>
      <c r="AM143" s="16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27</vt:i4>
      </vt:variant>
    </vt:vector>
  </HeadingPairs>
  <TitlesOfParts>
    <vt:vector size="37" baseType="lpstr">
      <vt:lpstr>GeneralSettings</vt:lpstr>
      <vt:lpstr>EURON</vt:lpstr>
      <vt:lpstr>EUR6M</vt:lpstr>
      <vt:lpstr>EUR3M</vt:lpstr>
      <vt:lpstr>EURSTD</vt:lpstr>
      <vt:lpstr>EUR1Y</vt:lpstr>
      <vt:lpstr>EUR1M</vt:lpstr>
      <vt:lpstr>Euribor</vt:lpstr>
      <vt:lpstr>PastedValue</vt:lpstr>
      <vt:lpstr>Quote</vt:lpstr>
      <vt:lpstr>Calendar</vt:lpstr>
      <vt:lpstr>Currency</vt:lpstr>
      <vt:lpstr>EURON!CurveTenor</vt:lpstr>
      <vt:lpstr>DataSelect</vt:lpstr>
      <vt:lpstr>dest1M</vt:lpstr>
      <vt:lpstr>dest1Y</vt:lpstr>
      <vt:lpstr>dest3M</vt:lpstr>
      <vt:lpstr>dest6M</vt:lpstr>
      <vt:lpstr>destOIS</vt:lpstr>
      <vt:lpstr>DestStd</vt:lpstr>
      <vt:lpstr>Discounting</vt:lpstr>
      <vt:lpstr>Evaluationdate</vt:lpstr>
      <vt:lpstr>FamilyName</vt:lpstr>
      <vt:lpstr>IborIndex</vt:lpstr>
      <vt:lpstr>ObjectOverwrite</vt:lpstr>
      <vt:lpstr>Permanent</vt:lpstr>
      <vt:lpstr>RecalcTrigger</vt:lpstr>
      <vt:lpstr>Settlementdate</vt:lpstr>
      <vt:lpstr>Stub</vt:lpstr>
      <vt:lpstr>EUR6M!Tenor</vt:lpstr>
      <vt:lpstr>Trigger</vt:lpstr>
      <vt:lpstr>YieldCurve_1M</vt:lpstr>
      <vt:lpstr>YieldCurve_1Y</vt:lpstr>
      <vt:lpstr>YieldCurve_3M</vt:lpstr>
      <vt:lpstr>YieldCurve_6M</vt:lpstr>
      <vt:lpstr>YieldCurve_ON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BARONE RICCARDO</cp:lastModifiedBy>
  <dcterms:created xsi:type="dcterms:W3CDTF">2014-09-18T08:07:51Z</dcterms:created>
  <dcterms:modified xsi:type="dcterms:W3CDTF">2015-05-20T15:17:22Z</dcterms:modified>
</cp:coreProperties>
</file>